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hidePivotFieldList="1" defaultThemeVersion="124226"/>
  <mc:AlternateContent xmlns:mc="http://schemas.openxmlformats.org/markup-compatibility/2006">
    <mc:Choice Requires="x15">
      <x15ac:absPath xmlns:x15ac="http://schemas.microsoft.com/office/spreadsheetml/2010/11/ac" url="https://powergrid1989-my.sharepoint.com/personal/sr2_powergrid_in/Documents/RHQ/C&amp;M/$ Contracts &amp; Materials Files/2 Works Contracts/WC-4701 to WC 4800/WC-4777 Pugalur Bays/Bid docs/Upload/Volume-III/"/>
    </mc:Choice>
  </mc:AlternateContent>
  <xr:revisionPtr revIDLastSave="4838" documentId="8_{73009158-E52B-48FB-AF3B-0B7BA55B63FF}" xr6:coauthVersionLast="47" xr6:coauthVersionMax="47" xr10:uidLastSave="{43D1D404-067D-4F06-890F-80F136B3E05D}"/>
  <bookViews>
    <workbookView xWindow="-120" yWindow="-120" windowWidth="29040" windowHeight="15720" tabRatio="555" firstSheet="1" activeTab="13" xr2:uid="{00000000-000D-0000-FFFF-FFFF00000000}"/>
  </bookViews>
  <sheets>
    <sheet name="Basic" sheetId="1" state="hidden" r:id="rId1"/>
    <sheet name="Instructions" sheetId="3" r:id="rId2"/>
    <sheet name="Cover" sheetId="2" r:id="rId3"/>
    <sheet name="Names of Bidder" sheetId="4" r:id="rId4"/>
    <sheet name="Sch-1." sheetId="5" state="hidden" r:id="rId5"/>
    <sheet name="Sch-1 dis" sheetId="6" state="hidden" r:id="rId6"/>
    <sheet name="Sch-1 " sheetId="9" r:id="rId7"/>
    <sheet name="Sch-2" sheetId="7" r:id="rId8"/>
    <sheet name="Sch-2 Dis" sheetId="8" state="hidden" r:id="rId9"/>
    <sheet name="Sch-3" sheetId="10" r:id="rId10"/>
    <sheet name="Sch-4" sheetId="11" state="hidden" r:id="rId11"/>
    <sheet name="Sch-5" sheetId="12" r:id="rId12"/>
    <sheet name="Sch-5 Dis" sheetId="13" state="hidden" r:id="rId13"/>
    <sheet name="Sch-6" sheetId="14" r:id="rId14"/>
    <sheet name="Discount" sheetId="18" state="hidden" r:id="rId15"/>
    <sheet name="Sch-6 After Discount" sheetId="15" state="hidden" r:id="rId16"/>
    <sheet name="Sch-7" sheetId="16" state="hidden" r:id="rId17"/>
    <sheet name="Sch-7 Dis" sheetId="17" state="hidden" r:id="rId18"/>
    <sheet name="Octroi" sheetId="19" state="hidden" r:id="rId19"/>
    <sheet name="Entry Tax" sheetId="20" state="hidden" r:id="rId20"/>
    <sheet name="Other Taxes &amp; Duties" sheetId="21" state="hidden" r:id="rId21"/>
    <sheet name="Bid Form 2nd Envelope" sheetId="22" r:id="rId22"/>
    <sheet name="Q &amp; C (2)" sheetId="23" state="hidden" r:id="rId23"/>
    <sheet name="Q &amp; C" sheetId="24" state="hidden" r:id="rId24"/>
    <sheet name="N to W" sheetId="25" state="hidden" r:id="rId25"/>
    <sheet name="Sheet1" sheetId="26" state="hidden" r:id="rId26"/>
    <sheet name="Sheet3" sheetId="27" state="hidden" r:id="rId27"/>
  </sheets>
  <definedNames>
    <definedName name="\A">#REF!</definedName>
    <definedName name="\B">#REF!</definedName>
    <definedName name="\C">#REF!</definedName>
    <definedName name="\M">#REF!</definedName>
    <definedName name="\N">#REF!</definedName>
    <definedName name="\P">#REF!</definedName>
    <definedName name="\R">#REF!</definedName>
    <definedName name="\U">#REF!</definedName>
    <definedName name="\V">#REF!</definedName>
    <definedName name="_xlnm._FilterDatabase" localSheetId="6" hidden="1">'Sch-1 '!$A$16:$AW$16</definedName>
    <definedName name="_xlnm._FilterDatabase" localSheetId="5" hidden="1">'Sch-1 dis'!$A$16:$B$21</definedName>
    <definedName name="_xlnm._FilterDatabase" localSheetId="4" hidden="1">'Sch-1.'!$A$21:$V$48</definedName>
    <definedName name="_xlnm._FilterDatabase" localSheetId="7" hidden="1">'Sch-2'!$A$15:$AK$15</definedName>
    <definedName name="_xlnm._FilterDatabase" localSheetId="8" hidden="1">'Sch-2 Dis'!$A$15:$F$56</definedName>
    <definedName name="_xlnm._FilterDatabase" localSheetId="9" hidden="1">'Sch-3'!$A$14:$AW$14</definedName>
    <definedName name="ab">#REF!</definedName>
    <definedName name="logo1">"Picture 7"</definedName>
    <definedName name="_xlnm.Print_Area" localSheetId="21">'Bid Form 2nd Envelope'!$A$1:$F$67</definedName>
    <definedName name="_xlnm.Print_Area" localSheetId="14">Discount!$A$2:$G$43</definedName>
    <definedName name="_xlnm.Print_Area" localSheetId="19">'Entry Tax'!$A$1:$E$16</definedName>
    <definedName name="_xlnm.Print_Area" localSheetId="1">Instructions!$A$1:$C$51</definedName>
    <definedName name="_xlnm.Print_Area" localSheetId="3">'Names of Bidder'!$B$1:$G$34</definedName>
    <definedName name="_xlnm.Print_Area" localSheetId="18">Octroi!$A$1:$E$16</definedName>
    <definedName name="_xlnm.Print_Area" localSheetId="20">'Other Taxes &amp; Duties'!$A$1:$F$16</definedName>
    <definedName name="_xlnm.Print_Area" localSheetId="23">'Q &amp; C'!$A$1:$F$38</definedName>
    <definedName name="_xlnm.Print_Area" localSheetId="22">'Q &amp; C (2)'!$A$1:$F$44</definedName>
    <definedName name="_xlnm.Print_Area" localSheetId="6">'Sch-1 '!$A$1:$K$79</definedName>
    <definedName name="_xlnm.Print_Area" localSheetId="5">'Sch-1 dis'!$A$1:$G$84</definedName>
    <definedName name="_xlnm.Print_Area" localSheetId="4">'Sch-1.'!$A$1:$K$59</definedName>
    <definedName name="_xlnm.Print_Area" localSheetId="7">'Sch-2'!$A$1:$J$77</definedName>
    <definedName name="_xlnm.Print_Area" localSheetId="8">'Sch-2 Dis'!$A$1:$F$62</definedName>
    <definedName name="_xlnm.Print_Area" localSheetId="9">'Sch-3'!$A$1:$K$79</definedName>
    <definedName name="_xlnm.Print_Area" localSheetId="10">'Sch-4'!$A$1:$F$22</definedName>
    <definedName name="_xlnm.Print_Area" localSheetId="11">'Sch-5'!$A$1:$E$21</definedName>
    <definedName name="_xlnm.Print_Area" localSheetId="12">'Sch-5 Dis'!$A$1:$E$23</definedName>
    <definedName name="_xlnm.Print_Area" localSheetId="13">'Sch-6'!$A$1:$D$31</definedName>
    <definedName name="_xlnm.Print_Area" localSheetId="15">'Sch-6 After Discount'!$A$1:$D$30</definedName>
    <definedName name="_xlnm.Print_Area" localSheetId="16">'Sch-7'!$A$1:$F$26</definedName>
    <definedName name="_xlnm.Print_Area" localSheetId="17">'Sch-7 Dis'!$A$1:$G$28</definedName>
    <definedName name="_xlnm.Print_Titles" localSheetId="6">'Sch-1 '!$14:$17</definedName>
    <definedName name="_xlnm.Print_Titles" localSheetId="5">'Sch-1 dis'!$14:$16</definedName>
    <definedName name="_xlnm.Print_Titles" localSheetId="4">'Sch-1.'!$16:$18</definedName>
    <definedName name="_xlnm.Print_Titles" localSheetId="7">'Sch-2'!$14:$16</definedName>
    <definedName name="_xlnm.Print_Titles" localSheetId="8">'Sch-2 Dis'!$13:$15</definedName>
    <definedName name="_xlnm.Print_Titles" localSheetId="9">'Sch-3'!$13:$14</definedName>
    <definedName name="_xlnm.Print_Titles" localSheetId="11">'Sch-5'!$3:$14</definedName>
    <definedName name="_xlnm.Print_Titles" localSheetId="12">'Sch-5 Dis'!$3:$13</definedName>
    <definedName name="_xlnm.Print_Titles" localSheetId="13">'Sch-6'!$3:$14</definedName>
    <definedName name="_xlnm.Print_Titles" localSheetId="15">'Sch-6 After Discount'!$3:$13</definedName>
    <definedName name="_xlnm.Print_Titles" localSheetId="16">'Sch-7'!$14:$14</definedName>
    <definedName name="_xlnm.Print_Titles" localSheetId="17">'Sch-7 Dis'!$14:$14</definedName>
    <definedName name="_xlnm.Recorder">#REF!</definedName>
    <definedName name="TEST">#REF!</definedName>
    <definedName name="Z_01ACF2E1_8E61_4459_ABC1_B6C183DEED61_.wvu.PrintArea" localSheetId="21" hidden="1">'Bid Form 2nd Envelope'!$A$1:$F$68</definedName>
    <definedName name="Z_01ACF2E1_8E61_4459_ABC1_B6C183DEED61_.wvu.PrintArea" localSheetId="19" hidden="1">'Entry Tax'!$A$1:$E$16</definedName>
    <definedName name="Z_01ACF2E1_8E61_4459_ABC1_B6C183DEED61_.wvu.PrintArea" localSheetId="3" hidden="1">'Names of Bidder'!$B$1:$E$32</definedName>
    <definedName name="Z_01ACF2E1_8E61_4459_ABC1_B6C183DEED61_.wvu.PrintArea" localSheetId="18" hidden="1">Octroi!$A$1:$E$16</definedName>
    <definedName name="Z_01ACF2E1_8E61_4459_ABC1_B6C183DEED61_.wvu.PrintArea" localSheetId="20" hidden="1">'Other Taxes &amp; Duties'!$A$1:$F$16</definedName>
    <definedName name="Z_01ACF2E1_8E61_4459_ABC1_B6C183DEED61_.wvu.PrintArea" localSheetId="23" hidden="1">'Q &amp; C'!$A$1:$F$38</definedName>
    <definedName name="Z_01ACF2E1_8E61_4459_ABC1_B6C183DEED61_.wvu.PrintArea" localSheetId="6" hidden="1">'Sch-1 '!$A$1:$J$71</definedName>
    <definedName name="Z_01ACF2E1_8E61_4459_ABC1_B6C183DEED61_.wvu.PrintArea" localSheetId="5" hidden="1">'Sch-1 dis'!$A$1:$G$84</definedName>
    <definedName name="Z_01ACF2E1_8E61_4459_ABC1_B6C183DEED61_.wvu.PrintArea" localSheetId="4" hidden="1">'Sch-1.'!$A$1:$K$60</definedName>
    <definedName name="Z_01ACF2E1_8E61_4459_ABC1_B6C183DEED61_.wvu.PrintArea" localSheetId="7" hidden="1">'Sch-2'!$A$1:$J$70</definedName>
    <definedName name="Z_01ACF2E1_8E61_4459_ABC1_B6C183DEED61_.wvu.PrintArea" localSheetId="8" hidden="1">'Sch-2 Dis'!$A$1:$F$55</definedName>
    <definedName name="Z_01ACF2E1_8E61_4459_ABC1_B6C183DEED61_.wvu.PrintArea" localSheetId="9" hidden="1">'Sch-3'!$A$1:$F$14</definedName>
    <definedName name="Z_01ACF2E1_8E61_4459_ABC1_B6C183DEED61_.wvu.PrintArea" localSheetId="10" hidden="1">'Sch-4'!$A$1:$F$22</definedName>
    <definedName name="Z_01ACF2E1_8E61_4459_ABC1_B6C183DEED61_.wvu.PrintArea" localSheetId="11" hidden="1">'Sch-5'!$A$1:$E$22</definedName>
    <definedName name="Z_01ACF2E1_8E61_4459_ABC1_B6C183DEED61_.wvu.PrintArea" localSheetId="12" hidden="1">'Sch-5 Dis'!$A$1:$E$24</definedName>
    <definedName name="Z_01ACF2E1_8E61_4459_ABC1_B6C183DEED61_.wvu.PrintArea" localSheetId="13" hidden="1">'Sch-6'!$A$1:$D$33</definedName>
    <definedName name="Z_01ACF2E1_8E61_4459_ABC1_B6C183DEED61_.wvu.PrintArea" localSheetId="15" hidden="1">'Sch-6 After Discount'!$A$1:$D$32</definedName>
    <definedName name="Z_01ACF2E1_8E61_4459_ABC1_B6C183DEED61_.wvu.PrintArea" localSheetId="16" hidden="1">'Sch-7'!$A$1:$G$26</definedName>
    <definedName name="Z_01ACF2E1_8E61_4459_ABC1_B6C183DEED61_.wvu.PrintArea" localSheetId="17" hidden="1">'Sch-7 Dis'!$A$1:$G$28</definedName>
    <definedName name="Z_01ACF2E1_8E61_4459_ABC1_B6C183DEED61_.wvu.PrintTitles" localSheetId="6" hidden="1">'Sch-1 '!$14:$17</definedName>
    <definedName name="Z_01ACF2E1_8E61_4459_ABC1_B6C183DEED61_.wvu.PrintTitles" localSheetId="5" hidden="1">'Sch-1 dis'!$14:$16</definedName>
    <definedName name="Z_01ACF2E1_8E61_4459_ABC1_B6C183DEED61_.wvu.PrintTitles" localSheetId="4" hidden="1">'Sch-1.'!$16:$18</definedName>
    <definedName name="Z_01ACF2E1_8E61_4459_ABC1_B6C183DEED61_.wvu.PrintTitles" localSheetId="7" hidden="1">'Sch-2'!$14:$16</definedName>
    <definedName name="Z_01ACF2E1_8E61_4459_ABC1_B6C183DEED61_.wvu.PrintTitles" localSheetId="8" hidden="1">'Sch-2 Dis'!$13:$15</definedName>
    <definedName name="Z_01ACF2E1_8E61_4459_ABC1_B6C183DEED61_.wvu.PrintTitles" localSheetId="9" hidden="1">'Sch-3'!$13:$14</definedName>
    <definedName name="Z_01ACF2E1_8E61_4459_ABC1_B6C183DEED61_.wvu.PrintTitles" localSheetId="11" hidden="1">'Sch-5'!$3:$14</definedName>
    <definedName name="Z_01ACF2E1_8E61_4459_ABC1_B6C183DEED61_.wvu.PrintTitles" localSheetId="12" hidden="1">'Sch-5 Dis'!$3:$13</definedName>
    <definedName name="Z_01ACF2E1_8E61_4459_ABC1_B6C183DEED61_.wvu.PrintTitles" localSheetId="13" hidden="1">'Sch-6'!$3:$14</definedName>
    <definedName name="Z_01ACF2E1_8E61_4459_ABC1_B6C183DEED61_.wvu.PrintTitles" localSheetId="15" hidden="1">'Sch-6 After Discount'!$3:$13</definedName>
    <definedName name="Z_01ACF2E1_8E61_4459_ABC1_B6C183DEED61_.wvu.PrintTitles" localSheetId="16" hidden="1">'Sch-7'!$14:$14</definedName>
    <definedName name="Z_01ACF2E1_8E61_4459_ABC1_B6C183DEED61_.wvu.PrintTitles" localSheetId="17" hidden="1">'Sch-7 Dis'!$14:$14</definedName>
    <definedName name="Z_14D7F02E_BCCA_4517_ABC7_537FF4AEB67A_.wvu.Cols" localSheetId="6" hidden="1">'Sch-1 '!$AF:$AK</definedName>
    <definedName name="Z_14D7F02E_BCCA_4517_ABC7_537FF4AEB67A_.wvu.Cols" localSheetId="7" hidden="1">'Sch-2'!#REF!</definedName>
    <definedName name="Z_14D7F02E_BCCA_4517_ABC7_537FF4AEB67A_.wvu.Cols" localSheetId="8" hidden="1">'Sch-2 Dis'!$K:$Q</definedName>
    <definedName name="Z_14D7F02E_BCCA_4517_ABC7_537FF4AEB67A_.wvu.Cols" localSheetId="9" hidden="1">'Sch-3'!$AA:$AF</definedName>
    <definedName name="Z_14D7F02E_BCCA_4517_ABC7_537FF4AEB67A_.wvu.Cols" localSheetId="11" hidden="1">'Sch-5'!$I:$P</definedName>
    <definedName name="Z_14D7F02E_BCCA_4517_ABC7_537FF4AEB67A_.wvu.Cols" localSheetId="12" hidden="1">'Sch-5 Dis'!#REF!</definedName>
    <definedName name="Z_14D7F02E_BCCA_4517_ABC7_537FF4AEB67A_.wvu.Cols" localSheetId="16" hidden="1">'Sch-7'!$AD:$AJ</definedName>
    <definedName name="Z_14D7F02E_BCCA_4517_ABC7_537FF4AEB67A_.wvu.Cols" localSheetId="17" hidden="1">'Sch-7 Dis'!$AD:$AJ</definedName>
    <definedName name="Z_14D7F02E_BCCA_4517_ABC7_537FF4AEB67A_.wvu.FilterData" localSheetId="6" hidden="1">'Sch-1 '!$A$16:$J$71</definedName>
    <definedName name="Z_14D7F02E_BCCA_4517_ABC7_537FF4AEB67A_.wvu.FilterData" localSheetId="5" hidden="1">'Sch-1 dis'!$A$17:$G$79</definedName>
    <definedName name="Z_14D7F02E_BCCA_4517_ABC7_537FF4AEB67A_.wvu.FilterData" localSheetId="4" hidden="1">'Sch-1.'!$A$19:$K$55</definedName>
    <definedName name="Z_14D7F02E_BCCA_4517_ABC7_537FF4AEB67A_.wvu.FilterData" localSheetId="9" hidden="1">'Sch-3'!$A$14:$F$14</definedName>
    <definedName name="Z_14D7F02E_BCCA_4517_ABC7_537FF4AEB67A_.wvu.PrintArea" localSheetId="21" hidden="1">'Bid Form 2nd Envelope'!$A$1:$F$68</definedName>
    <definedName name="Z_14D7F02E_BCCA_4517_ABC7_537FF4AEB67A_.wvu.PrintArea" localSheetId="1" hidden="1">Instructions!$A$1:$C$51</definedName>
    <definedName name="Z_14D7F02E_BCCA_4517_ABC7_537FF4AEB67A_.wvu.PrintArea" localSheetId="3" hidden="1">'Names of Bidder'!$B$1:$E$32</definedName>
    <definedName name="Z_14D7F02E_BCCA_4517_ABC7_537FF4AEB67A_.wvu.PrintArea" localSheetId="23" hidden="1">'Q &amp; C'!$A$1:$F$38</definedName>
    <definedName name="Z_14D7F02E_BCCA_4517_ABC7_537FF4AEB67A_.wvu.PrintArea" localSheetId="6" hidden="1">'Sch-1 '!$A$1:$J$80</definedName>
    <definedName name="Z_14D7F02E_BCCA_4517_ABC7_537FF4AEB67A_.wvu.PrintArea" localSheetId="5" hidden="1">'Sch-1 dis'!$A$1:$G$84</definedName>
    <definedName name="Z_14D7F02E_BCCA_4517_ABC7_537FF4AEB67A_.wvu.PrintArea" localSheetId="4" hidden="1">'Sch-1.'!$A$1:$K$60</definedName>
    <definedName name="Z_14D7F02E_BCCA_4517_ABC7_537FF4AEB67A_.wvu.PrintArea" localSheetId="7" hidden="1">'Sch-2'!$A$1:$J$78</definedName>
    <definedName name="Z_14D7F02E_BCCA_4517_ABC7_537FF4AEB67A_.wvu.PrintArea" localSheetId="8" hidden="1">'Sch-2 Dis'!$A$1:$F$62</definedName>
    <definedName name="Z_14D7F02E_BCCA_4517_ABC7_537FF4AEB67A_.wvu.PrintArea" localSheetId="9" hidden="1">'Sch-3'!$A$1:$F$77</definedName>
    <definedName name="Z_14D7F02E_BCCA_4517_ABC7_537FF4AEB67A_.wvu.PrintArea" localSheetId="10" hidden="1">'Sch-4'!$A$1:$F$22</definedName>
    <definedName name="Z_14D7F02E_BCCA_4517_ABC7_537FF4AEB67A_.wvu.PrintArea" localSheetId="11" hidden="1">'Sch-5'!$A$1:$E$21</definedName>
    <definedName name="Z_14D7F02E_BCCA_4517_ABC7_537FF4AEB67A_.wvu.PrintArea" localSheetId="12" hidden="1">'Sch-5 Dis'!$A$1:$E$23</definedName>
    <definedName name="Z_14D7F02E_BCCA_4517_ABC7_537FF4AEB67A_.wvu.PrintArea" localSheetId="13" hidden="1">'Sch-6'!$A$1:$D$32</definedName>
    <definedName name="Z_14D7F02E_BCCA_4517_ABC7_537FF4AEB67A_.wvu.PrintArea" localSheetId="15" hidden="1">'Sch-6 After Discount'!$A$1:$D$31</definedName>
    <definedName name="Z_14D7F02E_BCCA_4517_ABC7_537FF4AEB67A_.wvu.PrintArea" localSheetId="16" hidden="1">'Sch-7'!$A$1:$G$26</definedName>
    <definedName name="Z_14D7F02E_BCCA_4517_ABC7_537FF4AEB67A_.wvu.PrintArea" localSheetId="17" hidden="1">'Sch-7 Dis'!$A$1:$G$28</definedName>
    <definedName name="Z_14D7F02E_BCCA_4517_ABC7_537FF4AEB67A_.wvu.PrintTitles" localSheetId="6" hidden="1">'Sch-1 '!$14:$17</definedName>
    <definedName name="Z_14D7F02E_BCCA_4517_ABC7_537FF4AEB67A_.wvu.PrintTitles" localSheetId="5" hidden="1">'Sch-1 dis'!$14:$16</definedName>
    <definedName name="Z_14D7F02E_BCCA_4517_ABC7_537FF4AEB67A_.wvu.PrintTitles" localSheetId="4" hidden="1">'Sch-1.'!$16:$18</definedName>
    <definedName name="Z_14D7F02E_BCCA_4517_ABC7_537FF4AEB67A_.wvu.PrintTitles" localSheetId="7" hidden="1">'Sch-2'!$14:$16</definedName>
    <definedName name="Z_14D7F02E_BCCA_4517_ABC7_537FF4AEB67A_.wvu.PrintTitles" localSheetId="8" hidden="1">'Sch-2 Dis'!$13:$15</definedName>
    <definedName name="Z_14D7F02E_BCCA_4517_ABC7_537FF4AEB67A_.wvu.PrintTitles" localSheetId="9" hidden="1">'Sch-3'!$13:$14</definedName>
    <definedName name="Z_14D7F02E_BCCA_4517_ABC7_537FF4AEB67A_.wvu.PrintTitles" localSheetId="11" hidden="1">'Sch-5'!$3:$14</definedName>
    <definedName name="Z_14D7F02E_BCCA_4517_ABC7_537FF4AEB67A_.wvu.PrintTitles" localSheetId="12" hidden="1">'Sch-5 Dis'!$3:$13</definedName>
    <definedName name="Z_14D7F02E_BCCA_4517_ABC7_537FF4AEB67A_.wvu.PrintTitles" localSheetId="13" hidden="1">'Sch-6'!$3:$14</definedName>
    <definedName name="Z_14D7F02E_BCCA_4517_ABC7_537FF4AEB67A_.wvu.PrintTitles" localSheetId="15" hidden="1">'Sch-6 After Discount'!$3:$13</definedName>
    <definedName name="Z_14D7F02E_BCCA_4517_ABC7_537FF4AEB67A_.wvu.PrintTitles" localSheetId="16" hidden="1">'Sch-7'!$14:$14</definedName>
    <definedName name="Z_14D7F02E_BCCA_4517_ABC7_537FF4AEB67A_.wvu.PrintTitles" localSheetId="17" hidden="1">'Sch-7 Dis'!$14:$14</definedName>
    <definedName name="Z_14D7F02E_BCCA_4517_ABC7_537FF4AEB67A_.wvu.Rows" localSheetId="6" hidden="1">'Sch-1 '!#REF!</definedName>
    <definedName name="Z_14D7F02E_BCCA_4517_ABC7_537FF4AEB67A_.wvu.Rows" localSheetId="9" hidden="1">'Sch-3'!#REF!</definedName>
    <definedName name="Z_14D7F02E_BCCA_4517_ABC7_537FF4AEB67A_.wvu.Rows" localSheetId="16" hidden="1">'Sch-7'!$98:$216</definedName>
    <definedName name="Z_14D7F02E_BCCA_4517_ABC7_537FF4AEB67A_.wvu.Rows" localSheetId="17" hidden="1">'Sch-7 Dis'!$104:$222</definedName>
    <definedName name="Z_17F5C48B_526E_48D2_9F97_823D578F9893_.wvu.Cols" localSheetId="21" hidden="1">'Bid Form 2nd Envelope'!$G:$K</definedName>
    <definedName name="Z_17F5C48B_526E_48D2_9F97_823D578F9893_.wvu.Cols" localSheetId="14" hidden="1">Discount!$H:$P</definedName>
    <definedName name="Z_17F5C48B_526E_48D2_9F97_823D578F9893_.wvu.Cols" localSheetId="3" hidden="1">'Names of Bidder'!$H:$L</definedName>
    <definedName name="Z_17F5C48B_526E_48D2_9F97_823D578F9893_.wvu.Cols" localSheetId="6" hidden="1">'Sch-1 '!$L:$U,'Sch-1 '!$AF:$AK</definedName>
    <definedName name="Z_17F5C48B_526E_48D2_9F97_823D578F9893_.wvu.Cols" localSheetId="4" hidden="1">'Sch-1.'!$L:$P</definedName>
    <definedName name="Z_17F5C48B_526E_48D2_9F97_823D578F9893_.wvu.Cols" localSheetId="7" hidden="1">'Sch-2'!$B:$E</definedName>
    <definedName name="Z_17F5C48B_526E_48D2_9F97_823D578F9893_.wvu.Cols" localSheetId="8" hidden="1">'Sch-2 Dis'!$K:$Q</definedName>
    <definedName name="Z_17F5C48B_526E_48D2_9F97_823D578F9893_.wvu.Cols" localSheetId="9" hidden="1">'Sch-3'!$AA:$AF</definedName>
    <definedName name="Z_17F5C48B_526E_48D2_9F97_823D578F9893_.wvu.Cols" localSheetId="11" hidden="1">'Sch-5'!$I:$P</definedName>
    <definedName name="Z_17F5C48B_526E_48D2_9F97_823D578F9893_.wvu.Cols" localSheetId="16" hidden="1">'Sch-7'!$I:$L,'Sch-7'!$AD:$AJ</definedName>
    <definedName name="Z_17F5C48B_526E_48D2_9F97_823D578F9893_.wvu.Cols" localSheetId="17" hidden="1">'Sch-7 Dis'!$AD:$AJ</definedName>
    <definedName name="Z_17F5C48B_526E_48D2_9F97_823D578F9893_.wvu.FilterData" localSheetId="6" hidden="1">'Sch-1 '!#REF!</definedName>
    <definedName name="Z_17F5C48B_526E_48D2_9F97_823D578F9893_.wvu.FilterData" localSheetId="5" hidden="1">'Sch-1 dis'!$A$16:$B$21</definedName>
    <definedName name="Z_17F5C48B_526E_48D2_9F97_823D578F9893_.wvu.FilterData" localSheetId="4" hidden="1">'Sch-1.'!$A$21:$V$48</definedName>
    <definedName name="Z_17F5C48B_526E_48D2_9F97_823D578F9893_.wvu.FilterData" localSheetId="7" hidden="1">'Sch-2'!$G$17:$J$71</definedName>
    <definedName name="Z_17F5C48B_526E_48D2_9F97_823D578F9893_.wvu.FilterData" localSheetId="8" hidden="1">'Sch-2 Dis'!$A$15:$F$56</definedName>
    <definedName name="Z_17F5C48B_526E_48D2_9F97_823D578F9893_.wvu.FilterData" localSheetId="9" hidden="1">'Sch-3'!#REF!</definedName>
    <definedName name="Z_17F5C48B_526E_48D2_9F97_823D578F9893_.wvu.PrintArea" localSheetId="21" hidden="1">'Bid Form 2nd Envelope'!$A$1:$F$68</definedName>
    <definedName name="Z_17F5C48B_526E_48D2_9F97_823D578F9893_.wvu.PrintArea" localSheetId="14" hidden="1">Discount!$A$2:$G$43</definedName>
    <definedName name="Z_17F5C48B_526E_48D2_9F97_823D578F9893_.wvu.PrintArea" localSheetId="19" hidden="1">'Entry Tax'!$A$1:$E$16</definedName>
    <definedName name="Z_17F5C48B_526E_48D2_9F97_823D578F9893_.wvu.PrintArea" localSheetId="1" hidden="1">Instructions!$A$1:$C$51</definedName>
    <definedName name="Z_17F5C48B_526E_48D2_9F97_823D578F9893_.wvu.PrintArea" localSheetId="3" hidden="1">'Names of Bidder'!$B$1:$G$34</definedName>
    <definedName name="Z_17F5C48B_526E_48D2_9F97_823D578F9893_.wvu.PrintArea" localSheetId="18" hidden="1">Octroi!$A$1:$E$16</definedName>
    <definedName name="Z_17F5C48B_526E_48D2_9F97_823D578F9893_.wvu.PrintArea" localSheetId="20" hidden="1">'Other Taxes &amp; Duties'!$A$1:$F$16</definedName>
    <definedName name="Z_17F5C48B_526E_48D2_9F97_823D578F9893_.wvu.PrintArea" localSheetId="23" hidden="1">'Q &amp; C'!$A$1:$F$38</definedName>
    <definedName name="Z_17F5C48B_526E_48D2_9F97_823D578F9893_.wvu.PrintArea" localSheetId="22" hidden="1">'Q &amp; C (2)'!$A$1:$F$44</definedName>
    <definedName name="Z_17F5C48B_526E_48D2_9F97_823D578F9893_.wvu.PrintArea" localSheetId="6" hidden="1">'Sch-1 '!$A$1:$L$79</definedName>
    <definedName name="Z_17F5C48B_526E_48D2_9F97_823D578F9893_.wvu.PrintArea" localSheetId="5" hidden="1">'Sch-1 dis'!$A$1:$G$84</definedName>
    <definedName name="Z_17F5C48B_526E_48D2_9F97_823D578F9893_.wvu.PrintArea" localSheetId="4" hidden="1">'Sch-1.'!$A$1:$K$59</definedName>
    <definedName name="Z_17F5C48B_526E_48D2_9F97_823D578F9893_.wvu.PrintArea" localSheetId="7" hidden="1">'Sch-2'!$A$1:$J$77</definedName>
    <definedName name="Z_17F5C48B_526E_48D2_9F97_823D578F9893_.wvu.PrintArea" localSheetId="8" hidden="1">'Sch-2 Dis'!$A$1:$F$62</definedName>
    <definedName name="Z_17F5C48B_526E_48D2_9F97_823D578F9893_.wvu.PrintArea" localSheetId="9" hidden="1">'Sch-3'!$A$1:$F$77</definedName>
    <definedName name="Z_17F5C48B_526E_48D2_9F97_823D578F9893_.wvu.PrintArea" localSheetId="10" hidden="1">'Sch-4'!$A$1:$F$22</definedName>
    <definedName name="Z_17F5C48B_526E_48D2_9F97_823D578F9893_.wvu.PrintArea" localSheetId="11" hidden="1">'Sch-5'!$A$1:$E$21</definedName>
    <definedName name="Z_17F5C48B_526E_48D2_9F97_823D578F9893_.wvu.PrintArea" localSheetId="12" hidden="1">'Sch-5 Dis'!$A$1:$E$23</definedName>
    <definedName name="Z_17F5C48B_526E_48D2_9F97_823D578F9893_.wvu.PrintArea" localSheetId="13" hidden="1">'Sch-6'!$A$1:$D$31</definedName>
    <definedName name="Z_17F5C48B_526E_48D2_9F97_823D578F9893_.wvu.PrintArea" localSheetId="15" hidden="1">'Sch-6 After Discount'!$A$1:$D$30</definedName>
    <definedName name="Z_17F5C48B_526E_48D2_9F97_823D578F9893_.wvu.PrintArea" localSheetId="16" hidden="1">'Sch-7'!$A$1:$F$26</definedName>
    <definedName name="Z_17F5C48B_526E_48D2_9F97_823D578F9893_.wvu.PrintArea" localSheetId="17" hidden="1">'Sch-7 Dis'!$A$1:$G$28</definedName>
    <definedName name="Z_17F5C48B_526E_48D2_9F97_823D578F9893_.wvu.PrintTitles" localSheetId="6" hidden="1">'Sch-1 '!$14:$17</definedName>
    <definedName name="Z_17F5C48B_526E_48D2_9F97_823D578F9893_.wvu.PrintTitles" localSheetId="5" hidden="1">'Sch-1 dis'!$14:$16</definedName>
    <definedName name="Z_17F5C48B_526E_48D2_9F97_823D578F9893_.wvu.PrintTitles" localSheetId="4" hidden="1">'Sch-1.'!$16:$18</definedName>
    <definedName name="Z_17F5C48B_526E_48D2_9F97_823D578F9893_.wvu.PrintTitles" localSheetId="7" hidden="1">'Sch-2'!$14:$16</definedName>
    <definedName name="Z_17F5C48B_526E_48D2_9F97_823D578F9893_.wvu.PrintTitles" localSheetId="8" hidden="1">'Sch-2 Dis'!$13:$15</definedName>
    <definedName name="Z_17F5C48B_526E_48D2_9F97_823D578F9893_.wvu.PrintTitles" localSheetId="9" hidden="1">'Sch-3'!$13:$14</definedName>
    <definedName name="Z_17F5C48B_526E_48D2_9F97_823D578F9893_.wvu.PrintTitles" localSheetId="11" hidden="1">'Sch-5'!$3:$14</definedName>
    <definedName name="Z_17F5C48B_526E_48D2_9F97_823D578F9893_.wvu.PrintTitles" localSheetId="12" hidden="1">'Sch-5 Dis'!$3:$13</definedName>
    <definedName name="Z_17F5C48B_526E_48D2_9F97_823D578F9893_.wvu.PrintTitles" localSheetId="13" hidden="1">'Sch-6'!$3:$14</definedName>
    <definedName name="Z_17F5C48B_526E_48D2_9F97_823D578F9893_.wvu.PrintTitles" localSheetId="15" hidden="1">'Sch-6 After Discount'!$3:$13</definedName>
    <definedName name="Z_17F5C48B_526E_48D2_9F97_823D578F9893_.wvu.PrintTitles" localSheetId="16" hidden="1">'Sch-7'!$14:$14</definedName>
    <definedName name="Z_17F5C48B_526E_48D2_9F97_823D578F9893_.wvu.PrintTitles" localSheetId="17" hidden="1">'Sch-7 Dis'!$14:$14</definedName>
    <definedName name="Z_17F5C48B_526E_48D2_9F97_823D578F9893_.wvu.Rows" localSheetId="2" hidden="1">Cover!$7:$7</definedName>
    <definedName name="Z_17F5C48B_526E_48D2_9F97_823D578F9893_.wvu.Rows" localSheetId="14" hidden="1">Discount!$32:$34</definedName>
    <definedName name="Z_17F5C48B_526E_48D2_9F97_823D578F9893_.wvu.Rows" localSheetId="16" hidden="1">'Sch-7'!$98:$216</definedName>
    <definedName name="Z_17F5C48B_526E_48D2_9F97_823D578F9893_.wvu.Rows" localSheetId="17" hidden="1">'Sch-7 Dis'!$104:$222</definedName>
    <definedName name="Z_223BC0FC_814D_40F0_9795_CE82A16FF3A5_.wvu.Cols" localSheetId="14" hidden="1">Discount!$H:$T</definedName>
    <definedName name="Z_223BC0FC_814D_40F0_9795_CE82A16FF3A5_.wvu.Cols" localSheetId="6" hidden="1">'Sch-1 '!$Q:$Z,'Sch-1 '!$AF:$AK</definedName>
    <definedName name="Z_223BC0FC_814D_40F0_9795_CE82A16FF3A5_.wvu.Cols" localSheetId="7" hidden="1">'Sch-2'!$L:$U</definedName>
    <definedName name="Z_223BC0FC_814D_40F0_9795_CE82A16FF3A5_.wvu.Cols" localSheetId="8" hidden="1">'Sch-2 Dis'!$K:$Q</definedName>
    <definedName name="Z_223BC0FC_814D_40F0_9795_CE82A16FF3A5_.wvu.Cols" localSheetId="9" hidden="1">'Sch-3'!$AA:$AF</definedName>
    <definedName name="Z_223BC0FC_814D_40F0_9795_CE82A16FF3A5_.wvu.Cols" localSheetId="11" hidden="1">'Sch-5'!$I:$P</definedName>
    <definedName name="Z_223BC0FC_814D_40F0_9795_CE82A16FF3A5_.wvu.Cols" localSheetId="16" hidden="1">'Sch-7'!$I:$L,'Sch-7'!$AD:$AJ</definedName>
    <definedName name="Z_223BC0FC_814D_40F0_9795_CE82A16FF3A5_.wvu.Cols" localSheetId="17" hidden="1">'Sch-7 Dis'!$AD:$AJ</definedName>
    <definedName name="Z_223BC0FC_814D_40F0_9795_CE82A16FF3A5_.wvu.FilterData" localSheetId="6" hidden="1">'Sch-1 '!#REF!</definedName>
    <definedName name="Z_223BC0FC_814D_40F0_9795_CE82A16FF3A5_.wvu.FilterData" localSheetId="5" hidden="1">'Sch-1 dis'!$A$16:$B$21</definedName>
    <definedName name="Z_223BC0FC_814D_40F0_9795_CE82A16FF3A5_.wvu.FilterData" localSheetId="4" hidden="1">'Sch-1.'!$A$19:$K$48</definedName>
    <definedName name="Z_223BC0FC_814D_40F0_9795_CE82A16FF3A5_.wvu.FilterData" localSheetId="7" hidden="1">'Sch-2'!$G$17:$J$71</definedName>
    <definedName name="Z_223BC0FC_814D_40F0_9795_CE82A16FF3A5_.wvu.FilterData" localSheetId="8" hidden="1">'Sch-2 Dis'!$A$15:$F$56</definedName>
    <definedName name="Z_223BC0FC_814D_40F0_9795_CE82A16FF3A5_.wvu.FilterData" localSheetId="9" hidden="1">'Sch-3'!#REF!</definedName>
    <definedName name="Z_223BC0FC_814D_40F0_9795_CE82A16FF3A5_.wvu.PrintArea" localSheetId="21" hidden="1">'Bid Form 2nd Envelope'!$A$1:$F$68</definedName>
    <definedName name="Z_223BC0FC_814D_40F0_9795_CE82A16FF3A5_.wvu.PrintArea" localSheetId="14" hidden="1">Discount!$A$2:$G$43</definedName>
    <definedName name="Z_223BC0FC_814D_40F0_9795_CE82A16FF3A5_.wvu.PrintArea" localSheetId="19" hidden="1">'Entry Tax'!$A$1:$E$16</definedName>
    <definedName name="Z_223BC0FC_814D_40F0_9795_CE82A16FF3A5_.wvu.PrintArea" localSheetId="1" hidden="1">Instructions!$A$1:$C$51</definedName>
    <definedName name="Z_223BC0FC_814D_40F0_9795_CE82A16FF3A5_.wvu.PrintArea" localSheetId="3" hidden="1">'Names of Bidder'!$B$1:$G$34</definedName>
    <definedName name="Z_223BC0FC_814D_40F0_9795_CE82A16FF3A5_.wvu.PrintArea" localSheetId="18" hidden="1">Octroi!$A$1:$E$16</definedName>
    <definedName name="Z_223BC0FC_814D_40F0_9795_CE82A16FF3A5_.wvu.PrintArea" localSheetId="20" hidden="1">'Other Taxes &amp; Duties'!$A$1:$F$16</definedName>
    <definedName name="Z_223BC0FC_814D_40F0_9795_CE82A16FF3A5_.wvu.PrintArea" localSheetId="23" hidden="1">'Q &amp; C'!$A$1:$F$38</definedName>
    <definedName name="Z_223BC0FC_814D_40F0_9795_CE82A16FF3A5_.wvu.PrintArea" localSheetId="22" hidden="1">'Q &amp; C (2)'!$A$1:$F$44</definedName>
    <definedName name="Z_223BC0FC_814D_40F0_9795_CE82A16FF3A5_.wvu.PrintArea" localSheetId="6" hidden="1">'Sch-1 '!$A$1:$J$79</definedName>
    <definedName name="Z_223BC0FC_814D_40F0_9795_CE82A16FF3A5_.wvu.PrintArea" localSheetId="5" hidden="1">'Sch-1 dis'!$A$1:$G$84</definedName>
    <definedName name="Z_223BC0FC_814D_40F0_9795_CE82A16FF3A5_.wvu.PrintArea" localSheetId="4" hidden="1">'Sch-1.'!$A$1:$K$59</definedName>
    <definedName name="Z_223BC0FC_814D_40F0_9795_CE82A16FF3A5_.wvu.PrintArea" localSheetId="7" hidden="1">'Sch-2'!$A$1:$J$77</definedName>
    <definedName name="Z_223BC0FC_814D_40F0_9795_CE82A16FF3A5_.wvu.PrintArea" localSheetId="8" hidden="1">'Sch-2 Dis'!$A$1:$F$62</definedName>
    <definedName name="Z_223BC0FC_814D_40F0_9795_CE82A16FF3A5_.wvu.PrintArea" localSheetId="9" hidden="1">'Sch-3'!$A$1:$F$77</definedName>
    <definedName name="Z_223BC0FC_814D_40F0_9795_CE82A16FF3A5_.wvu.PrintArea" localSheetId="10" hidden="1">'Sch-4'!$A$1:$F$22</definedName>
    <definedName name="Z_223BC0FC_814D_40F0_9795_CE82A16FF3A5_.wvu.PrintArea" localSheetId="11" hidden="1">'Sch-5'!$A$1:$E$21</definedName>
    <definedName name="Z_223BC0FC_814D_40F0_9795_CE82A16FF3A5_.wvu.PrintArea" localSheetId="12" hidden="1">'Sch-5 Dis'!$A$1:$E$23</definedName>
    <definedName name="Z_223BC0FC_814D_40F0_9795_CE82A16FF3A5_.wvu.PrintArea" localSheetId="13" hidden="1">'Sch-6'!$A$1:$D$31</definedName>
    <definedName name="Z_223BC0FC_814D_40F0_9795_CE82A16FF3A5_.wvu.PrintArea" localSheetId="15" hidden="1">'Sch-6 After Discount'!$A$1:$D$30</definedName>
    <definedName name="Z_223BC0FC_814D_40F0_9795_CE82A16FF3A5_.wvu.PrintArea" localSheetId="16" hidden="1">'Sch-7'!$A$1:$F$26</definedName>
    <definedName name="Z_223BC0FC_814D_40F0_9795_CE82A16FF3A5_.wvu.PrintArea" localSheetId="17" hidden="1">'Sch-7 Dis'!$A$1:$G$28</definedName>
    <definedName name="Z_223BC0FC_814D_40F0_9795_CE82A16FF3A5_.wvu.PrintTitles" localSheetId="6" hidden="1">'Sch-1 '!$14:$17</definedName>
    <definedName name="Z_223BC0FC_814D_40F0_9795_CE82A16FF3A5_.wvu.PrintTitles" localSheetId="5" hidden="1">'Sch-1 dis'!$14:$16</definedName>
    <definedName name="Z_223BC0FC_814D_40F0_9795_CE82A16FF3A5_.wvu.PrintTitles" localSheetId="4" hidden="1">'Sch-1.'!$16:$18</definedName>
    <definedName name="Z_223BC0FC_814D_40F0_9795_CE82A16FF3A5_.wvu.PrintTitles" localSheetId="7" hidden="1">'Sch-2'!$14:$16</definedName>
    <definedName name="Z_223BC0FC_814D_40F0_9795_CE82A16FF3A5_.wvu.PrintTitles" localSheetId="8" hidden="1">'Sch-2 Dis'!$13:$15</definedName>
    <definedName name="Z_223BC0FC_814D_40F0_9795_CE82A16FF3A5_.wvu.PrintTitles" localSheetId="9" hidden="1">'Sch-3'!$13:$14</definedName>
    <definedName name="Z_223BC0FC_814D_40F0_9795_CE82A16FF3A5_.wvu.PrintTitles" localSheetId="11" hidden="1">'Sch-5'!$3:$14</definedName>
    <definedName name="Z_223BC0FC_814D_40F0_9795_CE82A16FF3A5_.wvu.PrintTitles" localSheetId="12" hidden="1">'Sch-5 Dis'!$3:$13</definedName>
    <definedName name="Z_223BC0FC_814D_40F0_9795_CE82A16FF3A5_.wvu.PrintTitles" localSheetId="13" hidden="1">'Sch-6'!$3:$14</definedName>
    <definedName name="Z_223BC0FC_814D_40F0_9795_CE82A16FF3A5_.wvu.PrintTitles" localSheetId="15" hidden="1">'Sch-6 After Discount'!$3:$13</definedName>
    <definedName name="Z_223BC0FC_814D_40F0_9795_CE82A16FF3A5_.wvu.PrintTitles" localSheetId="16" hidden="1">'Sch-7'!$14:$14</definedName>
    <definedName name="Z_223BC0FC_814D_40F0_9795_CE82A16FF3A5_.wvu.PrintTitles" localSheetId="17" hidden="1">'Sch-7 Dis'!$14:$14</definedName>
    <definedName name="Z_223BC0FC_814D_40F0_9795_CE82A16FF3A5_.wvu.Rows" localSheetId="2" hidden="1">Cover!$7:$7</definedName>
    <definedName name="Z_223BC0FC_814D_40F0_9795_CE82A16FF3A5_.wvu.Rows" localSheetId="14" hidden="1">Discount!$32:$34</definedName>
    <definedName name="Z_223BC0FC_814D_40F0_9795_CE82A16FF3A5_.wvu.Rows" localSheetId="4" hidden="1">'Sch-1.'!#REF!</definedName>
    <definedName name="Z_223BC0FC_814D_40F0_9795_CE82A16FF3A5_.wvu.Rows" localSheetId="7" hidden="1">'Sch-2'!#REF!</definedName>
    <definedName name="Z_223BC0FC_814D_40F0_9795_CE82A16FF3A5_.wvu.Rows" localSheetId="16" hidden="1">'Sch-7'!$23:$23,'Sch-7'!$98:$216</definedName>
    <definedName name="Z_223BC0FC_814D_40F0_9795_CE82A16FF3A5_.wvu.Rows" localSheetId="17" hidden="1">'Sch-7 Dis'!$104:$222</definedName>
    <definedName name="Z_27A45B7A_04F2_4516_B80B_5ED0825D4ED3_.wvu.Cols" localSheetId="14" hidden="1">Discount!$I:$N</definedName>
    <definedName name="Z_27A45B7A_04F2_4516_B80B_5ED0825D4ED3_.wvu.Cols" localSheetId="6" hidden="1">'Sch-1 '!$Q:$Q,'Sch-1 '!$AF:$AK</definedName>
    <definedName name="Z_27A45B7A_04F2_4516_B80B_5ED0825D4ED3_.wvu.Cols" localSheetId="4" hidden="1">'Sch-1.'!#REF!</definedName>
    <definedName name="Z_27A45B7A_04F2_4516_B80B_5ED0825D4ED3_.wvu.Cols" localSheetId="7" hidden="1">'Sch-2'!$N:$N</definedName>
    <definedName name="Z_27A45B7A_04F2_4516_B80B_5ED0825D4ED3_.wvu.Cols" localSheetId="8" hidden="1">'Sch-2 Dis'!$K:$Q</definedName>
    <definedName name="Z_27A45B7A_04F2_4516_B80B_5ED0825D4ED3_.wvu.Cols" localSheetId="9" hidden="1">'Sch-3'!$AA:$AF</definedName>
    <definedName name="Z_27A45B7A_04F2_4516_B80B_5ED0825D4ED3_.wvu.Cols" localSheetId="11" hidden="1">'Sch-5'!$I:$P</definedName>
    <definedName name="Z_27A45B7A_04F2_4516_B80B_5ED0825D4ED3_.wvu.Cols" localSheetId="12" hidden="1">'Sch-5 Dis'!#REF!</definedName>
    <definedName name="Z_27A45B7A_04F2_4516_B80B_5ED0825D4ED3_.wvu.Cols" localSheetId="16" hidden="1">'Sch-7'!$I:$I,'Sch-7'!$AD:$AJ</definedName>
    <definedName name="Z_27A45B7A_04F2_4516_B80B_5ED0825D4ED3_.wvu.Cols" localSheetId="17" hidden="1">'Sch-7 Dis'!$AD:$AJ</definedName>
    <definedName name="Z_27A45B7A_04F2_4516_B80B_5ED0825D4ED3_.wvu.FilterData" localSheetId="6" hidden="1">'Sch-1 '!#REF!</definedName>
    <definedName name="Z_27A45B7A_04F2_4516_B80B_5ED0825D4ED3_.wvu.FilterData" localSheetId="5" hidden="1">'Sch-1 dis'!$A$16:$B$21</definedName>
    <definedName name="Z_27A45B7A_04F2_4516_B80B_5ED0825D4ED3_.wvu.FilterData" localSheetId="4" hidden="1">'Sch-1.'!$A$19:$K$48</definedName>
    <definedName name="Z_27A45B7A_04F2_4516_B80B_5ED0825D4ED3_.wvu.FilterData" localSheetId="7" hidden="1">'Sch-2'!$G$17:$J$71</definedName>
    <definedName name="Z_27A45B7A_04F2_4516_B80B_5ED0825D4ED3_.wvu.FilterData" localSheetId="8" hidden="1">'Sch-2 Dis'!$A$15:$F$56</definedName>
    <definedName name="Z_27A45B7A_04F2_4516_B80B_5ED0825D4ED3_.wvu.FilterData" localSheetId="9" hidden="1">'Sch-3'!#REF!</definedName>
    <definedName name="Z_27A45B7A_04F2_4516_B80B_5ED0825D4ED3_.wvu.PrintArea" localSheetId="21" hidden="1">'Bid Form 2nd Envelope'!$A$1:$F$68</definedName>
    <definedName name="Z_27A45B7A_04F2_4516_B80B_5ED0825D4ED3_.wvu.PrintArea" localSheetId="14" hidden="1">Discount!$A$2:$G$43</definedName>
    <definedName name="Z_27A45B7A_04F2_4516_B80B_5ED0825D4ED3_.wvu.PrintArea" localSheetId="19" hidden="1">'Entry Tax'!$A$1:$E$16</definedName>
    <definedName name="Z_27A45B7A_04F2_4516_B80B_5ED0825D4ED3_.wvu.PrintArea" localSheetId="1" hidden="1">Instructions!$A$1:$C$51</definedName>
    <definedName name="Z_27A45B7A_04F2_4516_B80B_5ED0825D4ED3_.wvu.PrintArea" localSheetId="3" hidden="1">'Names of Bidder'!$B$1:$E$32</definedName>
    <definedName name="Z_27A45B7A_04F2_4516_B80B_5ED0825D4ED3_.wvu.PrintArea" localSheetId="18" hidden="1">Octroi!$A$1:$E$16</definedName>
    <definedName name="Z_27A45B7A_04F2_4516_B80B_5ED0825D4ED3_.wvu.PrintArea" localSheetId="20" hidden="1">'Other Taxes &amp; Duties'!$A$1:$F$16</definedName>
    <definedName name="Z_27A45B7A_04F2_4516_B80B_5ED0825D4ED3_.wvu.PrintArea" localSheetId="23" hidden="1">'Q &amp; C'!$A$1:$F$38</definedName>
    <definedName name="Z_27A45B7A_04F2_4516_B80B_5ED0825D4ED3_.wvu.PrintArea" localSheetId="22" hidden="1">'Q &amp; C (2)'!$A$1:$F$43</definedName>
    <definedName name="Z_27A45B7A_04F2_4516_B80B_5ED0825D4ED3_.wvu.PrintArea" localSheetId="6" hidden="1">'Sch-1 '!$A$1:$J$80</definedName>
    <definedName name="Z_27A45B7A_04F2_4516_B80B_5ED0825D4ED3_.wvu.PrintArea" localSheetId="5" hidden="1">'Sch-1 dis'!$A$1:$G$84</definedName>
    <definedName name="Z_27A45B7A_04F2_4516_B80B_5ED0825D4ED3_.wvu.PrintArea" localSheetId="4" hidden="1">'Sch-1.'!$A$1:$K$60</definedName>
    <definedName name="Z_27A45B7A_04F2_4516_B80B_5ED0825D4ED3_.wvu.PrintArea" localSheetId="7" hidden="1">'Sch-2'!$A$1:$J$78</definedName>
    <definedName name="Z_27A45B7A_04F2_4516_B80B_5ED0825D4ED3_.wvu.PrintArea" localSheetId="8" hidden="1">'Sch-2 Dis'!$A$1:$F$62</definedName>
    <definedName name="Z_27A45B7A_04F2_4516_B80B_5ED0825D4ED3_.wvu.PrintArea" localSheetId="9" hidden="1">'Sch-3'!$A$1:$F$77</definedName>
    <definedName name="Z_27A45B7A_04F2_4516_B80B_5ED0825D4ED3_.wvu.PrintArea" localSheetId="10" hidden="1">'Sch-4'!$A$1:$F$22</definedName>
    <definedName name="Z_27A45B7A_04F2_4516_B80B_5ED0825D4ED3_.wvu.PrintArea" localSheetId="11" hidden="1">'Sch-5'!$A$1:$E$21</definedName>
    <definedName name="Z_27A45B7A_04F2_4516_B80B_5ED0825D4ED3_.wvu.PrintArea" localSheetId="12" hidden="1">'Sch-5 Dis'!$A$1:$E$23</definedName>
    <definedName name="Z_27A45B7A_04F2_4516_B80B_5ED0825D4ED3_.wvu.PrintArea" localSheetId="13" hidden="1">'Sch-6'!$A$1:$D$32</definedName>
    <definedName name="Z_27A45B7A_04F2_4516_B80B_5ED0825D4ED3_.wvu.PrintArea" localSheetId="15" hidden="1">'Sch-6 After Discount'!$A$1:$D$31</definedName>
    <definedName name="Z_27A45B7A_04F2_4516_B80B_5ED0825D4ED3_.wvu.PrintArea" localSheetId="16" hidden="1">'Sch-7'!$A$1:$F$26</definedName>
    <definedName name="Z_27A45B7A_04F2_4516_B80B_5ED0825D4ED3_.wvu.PrintArea" localSheetId="17" hidden="1">'Sch-7 Dis'!$A$1:$G$28</definedName>
    <definedName name="Z_27A45B7A_04F2_4516_B80B_5ED0825D4ED3_.wvu.PrintTitles" localSheetId="6" hidden="1">'Sch-1 '!$14:$17</definedName>
    <definedName name="Z_27A45B7A_04F2_4516_B80B_5ED0825D4ED3_.wvu.PrintTitles" localSheetId="5" hidden="1">'Sch-1 dis'!$14:$16</definedName>
    <definedName name="Z_27A45B7A_04F2_4516_B80B_5ED0825D4ED3_.wvu.PrintTitles" localSheetId="4" hidden="1">'Sch-1.'!$16:$18</definedName>
    <definedName name="Z_27A45B7A_04F2_4516_B80B_5ED0825D4ED3_.wvu.PrintTitles" localSheetId="7" hidden="1">'Sch-2'!$14:$16</definedName>
    <definedName name="Z_27A45B7A_04F2_4516_B80B_5ED0825D4ED3_.wvu.PrintTitles" localSheetId="8" hidden="1">'Sch-2 Dis'!$13:$15</definedName>
    <definedName name="Z_27A45B7A_04F2_4516_B80B_5ED0825D4ED3_.wvu.PrintTitles" localSheetId="9" hidden="1">'Sch-3'!$13:$14</definedName>
    <definedName name="Z_27A45B7A_04F2_4516_B80B_5ED0825D4ED3_.wvu.PrintTitles" localSheetId="11" hidden="1">'Sch-5'!$3:$14</definedName>
    <definedName name="Z_27A45B7A_04F2_4516_B80B_5ED0825D4ED3_.wvu.PrintTitles" localSheetId="12" hidden="1">'Sch-5 Dis'!$3:$13</definedName>
    <definedName name="Z_27A45B7A_04F2_4516_B80B_5ED0825D4ED3_.wvu.PrintTitles" localSheetId="13" hidden="1">'Sch-6'!$3:$14</definedName>
    <definedName name="Z_27A45B7A_04F2_4516_B80B_5ED0825D4ED3_.wvu.PrintTitles" localSheetId="15" hidden="1">'Sch-6 After Discount'!$3:$13</definedName>
    <definedName name="Z_27A45B7A_04F2_4516_B80B_5ED0825D4ED3_.wvu.PrintTitles" localSheetId="16" hidden="1">'Sch-7'!$14:$14</definedName>
    <definedName name="Z_27A45B7A_04F2_4516_B80B_5ED0825D4ED3_.wvu.PrintTitles" localSheetId="17" hidden="1">'Sch-7 Dis'!$14:$14</definedName>
    <definedName name="Z_27A45B7A_04F2_4516_B80B_5ED0825D4ED3_.wvu.Rows" localSheetId="2" hidden="1">Cover!$7:$7</definedName>
    <definedName name="Z_27A45B7A_04F2_4516_B80B_5ED0825D4ED3_.wvu.Rows" localSheetId="14" hidden="1">Discount!$29:$30</definedName>
    <definedName name="Z_27A45B7A_04F2_4516_B80B_5ED0825D4ED3_.wvu.Rows" localSheetId="9" hidden="1">'Sch-3'!#REF!</definedName>
    <definedName name="Z_27A45B7A_04F2_4516_B80B_5ED0825D4ED3_.wvu.Rows" localSheetId="16" hidden="1">'Sch-7'!$98:$216</definedName>
    <definedName name="Z_27A45B7A_04F2_4516_B80B_5ED0825D4ED3_.wvu.Rows" localSheetId="17" hidden="1">'Sch-7 Dis'!$104:$222</definedName>
    <definedName name="Z_375E32C5_E4EA_4A20_9873_B48A09D2BC2F_.wvu.FilterData" localSheetId="4" hidden="1">'Sch-1.'!$A$21:$V$48</definedName>
    <definedName name="Z_3D662AA8_535D_445A_A535_5FFD33E1146F_.wvu.PrintArea" localSheetId="23" hidden="1">'Q &amp; C'!$A$1:$F$38</definedName>
    <definedName name="Z_3D662AA8_535D_445A_A535_5FFD33E1146F_.wvu.PrintArea" localSheetId="22" hidden="1">'Q &amp; C (2)'!$A$1:$F$43</definedName>
    <definedName name="Z_420F5FBD_E556_4311_8218_D9BF2725836B_.wvu.PrintArea" localSheetId="22" hidden="1">'Q &amp; C (2)'!$A$1:$F$43</definedName>
    <definedName name="Z_4AA1107B_A795_4744_B566_827168772C7A_.wvu.Cols" localSheetId="14" hidden="1">Discount!$H:$S</definedName>
    <definedName name="Z_4AA1107B_A795_4744_B566_827168772C7A_.wvu.Cols" localSheetId="6" hidden="1">'Sch-1 '!$Q:$Z,'Sch-1 '!$AF:$AK</definedName>
    <definedName name="Z_4AA1107B_A795_4744_B566_827168772C7A_.wvu.Cols" localSheetId="7" hidden="1">'Sch-2'!$N:$S</definedName>
    <definedName name="Z_4AA1107B_A795_4744_B566_827168772C7A_.wvu.Cols" localSheetId="8" hidden="1">'Sch-2 Dis'!$K:$Q</definedName>
    <definedName name="Z_4AA1107B_A795_4744_B566_827168772C7A_.wvu.Cols" localSheetId="9" hidden="1">'Sch-3'!$AA:$AF</definedName>
    <definedName name="Z_4AA1107B_A795_4744_B566_827168772C7A_.wvu.Cols" localSheetId="11" hidden="1">'Sch-5'!$I:$P</definedName>
    <definedName name="Z_4AA1107B_A795_4744_B566_827168772C7A_.wvu.Cols" localSheetId="16" hidden="1">'Sch-7'!$I:$L,'Sch-7'!$AD:$AJ</definedName>
    <definedName name="Z_4AA1107B_A795_4744_B566_827168772C7A_.wvu.Cols" localSheetId="17" hidden="1">'Sch-7 Dis'!$AD:$AJ</definedName>
    <definedName name="Z_4AA1107B_A795_4744_B566_827168772C7A_.wvu.FilterData" localSheetId="6" hidden="1">'Sch-1 '!#REF!</definedName>
    <definedName name="Z_4AA1107B_A795_4744_B566_827168772C7A_.wvu.FilterData" localSheetId="5" hidden="1">'Sch-1 dis'!$A$16:$B$21</definedName>
    <definedName name="Z_4AA1107B_A795_4744_B566_827168772C7A_.wvu.FilterData" localSheetId="4" hidden="1">'Sch-1.'!$A$19:$K$48</definedName>
    <definedName name="Z_4AA1107B_A795_4744_B566_827168772C7A_.wvu.FilterData" localSheetId="7" hidden="1">'Sch-2'!$G$17:$J$71</definedName>
    <definedName name="Z_4AA1107B_A795_4744_B566_827168772C7A_.wvu.FilterData" localSheetId="8" hidden="1">'Sch-2 Dis'!$A$15:$F$56</definedName>
    <definedName name="Z_4AA1107B_A795_4744_B566_827168772C7A_.wvu.FilterData" localSheetId="9" hidden="1">'Sch-3'!#REF!</definedName>
    <definedName name="Z_4AA1107B_A795_4744_B566_827168772C7A_.wvu.PrintArea" localSheetId="21" hidden="1">'Bid Form 2nd Envelope'!$A$1:$F$68</definedName>
    <definedName name="Z_4AA1107B_A795_4744_B566_827168772C7A_.wvu.PrintArea" localSheetId="14" hidden="1">Discount!$A$2:$G$43</definedName>
    <definedName name="Z_4AA1107B_A795_4744_B566_827168772C7A_.wvu.PrintArea" localSheetId="19" hidden="1">'Entry Tax'!$A$1:$E$16</definedName>
    <definedName name="Z_4AA1107B_A795_4744_B566_827168772C7A_.wvu.PrintArea" localSheetId="1" hidden="1">Instructions!$A$1:$C$51</definedName>
    <definedName name="Z_4AA1107B_A795_4744_B566_827168772C7A_.wvu.PrintArea" localSheetId="3" hidden="1">'Names of Bidder'!$B$1:$G$34</definedName>
    <definedName name="Z_4AA1107B_A795_4744_B566_827168772C7A_.wvu.PrintArea" localSheetId="18" hidden="1">Octroi!$A$1:$E$16</definedName>
    <definedName name="Z_4AA1107B_A795_4744_B566_827168772C7A_.wvu.PrintArea" localSheetId="20" hidden="1">'Other Taxes &amp; Duties'!$A$1:$F$16</definedName>
    <definedName name="Z_4AA1107B_A795_4744_B566_827168772C7A_.wvu.PrintArea" localSheetId="23" hidden="1">'Q &amp; C'!$A$1:$F$38</definedName>
    <definedName name="Z_4AA1107B_A795_4744_B566_827168772C7A_.wvu.PrintArea" localSheetId="22" hidden="1">'Q &amp; C (2)'!$A$1:$F$44</definedName>
    <definedName name="Z_4AA1107B_A795_4744_B566_827168772C7A_.wvu.PrintArea" localSheetId="6" hidden="1">'Sch-1 '!$A$1:$J$79</definedName>
    <definedName name="Z_4AA1107B_A795_4744_B566_827168772C7A_.wvu.PrintArea" localSheetId="5" hidden="1">'Sch-1 dis'!$A$1:$G$84</definedName>
    <definedName name="Z_4AA1107B_A795_4744_B566_827168772C7A_.wvu.PrintArea" localSheetId="4" hidden="1">'Sch-1.'!$A$1:$K$59</definedName>
    <definedName name="Z_4AA1107B_A795_4744_B566_827168772C7A_.wvu.PrintArea" localSheetId="7" hidden="1">'Sch-2'!$A$1:$J$77</definedName>
    <definedName name="Z_4AA1107B_A795_4744_B566_827168772C7A_.wvu.PrintArea" localSheetId="8" hidden="1">'Sch-2 Dis'!$A$1:$F$62</definedName>
    <definedName name="Z_4AA1107B_A795_4744_B566_827168772C7A_.wvu.PrintArea" localSheetId="9" hidden="1">'Sch-3'!$A$1:$F$77</definedName>
    <definedName name="Z_4AA1107B_A795_4744_B566_827168772C7A_.wvu.PrintArea" localSheetId="10" hidden="1">'Sch-4'!$A$1:$F$22</definedName>
    <definedName name="Z_4AA1107B_A795_4744_B566_827168772C7A_.wvu.PrintArea" localSheetId="11" hidden="1">'Sch-5'!$A$1:$E$21</definedName>
    <definedName name="Z_4AA1107B_A795_4744_B566_827168772C7A_.wvu.PrintArea" localSheetId="12" hidden="1">'Sch-5 Dis'!$A$1:$E$23</definedName>
    <definedName name="Z_4AA1107B_A795_4744_B566_827168772C7A_.wvu.PrintArea" localSheetId="13" hidden="1">'Sch-6'!$A$1:$D$31</definedName>
    <definedName name="Z_4AA1107B_A795_4744_B566_827168772C7A_.wvu.PrintArea" localSheetId="15" hidden="1">'Sch-6 After Discount'!$A$1:$D$30</definedName>
    <definedName name="Z_4AA1107B_A795_4744_B566_827168772C7A_.wvu.PrintArea" localSheetId="16" hidden="1">'Sch-7'!$A$1:$F$26</definedName>
    <definedName name="Z_4AA1107B_A795_4744_B566_827168772C7A_.wvu.PrintArea" localSheetId="17" hidden="1">'Sch-7 Dis'!$A$1:$G$28</definedName>
    <definedName name="Z_4AA1107B_A795_4744_B566_827168772C7A_.wvu.PrintTitles" localSheetId="6" hidden="1">'Sch-1 '!$14:$17</definedName>
    <definedName name="Z_4AA1107B_A795_4744_B566_827168772C7A_.wvu.PrintTitles" localSheetId="5" hidden="1">'Sch-1 dis'!$14:$16</definedName>
    <definedName name="Z_4AA1107B_A795_4744_B566_827168772C7A_.wvu.PrintTitles" localSheetId="4" hidden="1">'Sch-1.'!$16:$18</definedName>
    <definedName name="Z_4AA1107B_A795_4744_B566_827168772C7A_.wvu.PrintTitles" localSheetId="7" hidden="1">'Sch-2'!$14:$16</definedName>
    <definedName name="Z_4AA1107B_A795_4744_B566_827168772C7A_.wvu.PrintTitles" localSheetId="8" hidden="1">'Sch-2 Dis'!$13:$15</definedName>
    <definedName name="Z_4AA1107B_A795_4744_B566_827168772C7A_.wvu.PrintTitles" localSheetId="9" hidden="1">'Sch-3'!$13:$14</definedName>
    <definedName name="Z_4AA1107B_A795_4744_B566_827168772C7A_.wvu.PrintTitles" localSheetId="11" hidden="1">'Sch-5'!$3:$14</definedName>
    <definedName name="Z_4AA1107B_A795_4744_B566_827168772C7A_.wvu.PrintTitles" localSheetId="12" hidden="1">'Sch-5 Dis'!$3:$13</definedName>
    <definedName name="Z_4AA1107B_A795_4744_B566_827168772C7A_.wvu.PrintTitles" localSheetId="13" hidden="1">'Sch-6'!$3:$14</definedName>
    <definedName name="Z_4AA1107B_A795_4744_B566_827168772C7A_.wvu.PrintTitles" localSheetId="15" hidden="1">'Sch-6 After Discount'!$3:$13</definedName>
    <definedName name="Z_4AA1107B_A795_4744_B566_827168772C7A_.wvu.PrintTitles" localSheetId="16" hidden="1">'Sch-7'!$14:$14</definedName>
    <definedName name="Z_4AA1107B_A795_4744_B566_827168772C7A_.wvu.PrintTitles" localSheetId="17" hidden="1">'Sch-7 Dis'!$14:$14</definedName>
    <definedName name="Z_4AA1107B_A795_4744_B566_827168772C7A_.wvu.Rows" localSheetId="2" hidden="1">Cover!$7:$7</definedName>
    <definedName name="Z_4AA1107B_A795_4744_B566_827168772C7A_.wvu.Rows" localSheetId="14" hidden="1">Discount!$32:$34</definedName>
    <definedName name="Z_4AA1107B_A795_4744_B566_827168772C7A_.wvu.Rows" localSheetId="7" hidden="1">'Sch-2'!#REF!,'Sch-2'!#REF!</definedName>
    <definedName name="Z_4AA1107B_A795_4744_B566_827168772C7A_.wvu.Rows" localSheetId="16" hidden="1">'Sch-7'!$23:$23,'Sch-7'!$98:$216</definedName>
    <definedName name="Z_4AA1107B_A795_4744_B566_827168772C7A_.wvu.Rows" localSheetId="17" hidden="1">'Sch-7 Dis'!$104:$222</definedName>
    <definedName name="Z_4F65FF32_EC61_4022_A399_2986D7B6B8B3_.wvu.Cols" localSheetId="21" hidden="1">'Bid Form 2nd Envelope'!$Z:$AJ</definedName>
    <definedName name="Z_4F65FF32_EC61_4022_A399_2986D7B6B8B3_.wvu.Cols" localSheetId="6" hidden="1">'Sch-1 '!$AF:$AK</definedName>
    <definedName name="Z_4F65FF32_EC61_4022_A399_2986D7B6B8B3_.wvu.Cols" localSheetId="5" hidden="1">'Sch-1 dis'!$O:$AB</definedName>
    <definedName name="Z_4F65FF32_EC61_4022_A399_2986D7B6B8B3_.wvu.Cols" localSheetId="4" hidden="1">'Sch-1.'!#REF!</definedName>
    <definedName name="Z_4F65FF32_EC61_4022_A399_2986D7B6B8B3_.wvu.Cols" localSheetId="7" hidden="1">'Sch-2'!#REF!</definedName>
    <definedName name="Z_4F65FF32_EC61_4022_A399_2986D7B6B8B3_.wvu.Cols" localSheetId="8" hidden="1">'Sch-2 Dis'!$K:$Q</definedName>
    <definedName name="Z_4F65FF32_EC61_4022_A399_2986D7B6B8B3_.wvu.Cols" localSheetId="9" hidden="1">'Sch-3'!$AA:$AF</definedName>
    <definedName name="Z_4F65FF32_EC61_4022_A399_2986D7B6B8B3_.wvu.Cols" localSheetId="11" hidden="1">'Sch-5'!$I:$P</definedName>
    <definedName name="Z_4F65FF32_EC61_4022_A399_2986D7B6B8B3_.wvu.Cols" localSheetId="12" hidden="1">'Sch-5 Dis'!#REF!</definedName>
    <definedName name="Z_4F65FF32_EC61_4022_A399_2986D7B6B8B3_.wvu.Cols" localSheetId="16" hidden="1">'Sch-7'!$AD:$AJ</definedName>
    <definedName name="Z_4F65FF32_EC61_4022_A399_2986D7B6B8B3_.wvu.Cols" localSheetId="17" hidden="1">'Sch-7 Dis'!$AD:$AJ</definedName>
    <definedName name="Z_4F65FF32_EC61_4022_A399_2986D7B6B8B3_.wvu.PrintArea" localSheetId="21" hidden="1">'Bid Form 2nd Envelope'!$A$1:$F$68</definedName>
    <definedName name="Z_4F65FF32_EC61_4022_A399_2986D7B6B8B3_.wvu.PrintArea" localSheetId="14" hidden="1">Discount!$A$2:$G$41</definedName>
    <definedName name="Z_4F65FF32_EC61_4022_A399_2986D7B6B8B3_.wvu.PrintArea" localSheetId="19" hidden="1">'Entry Tax'!$A$1:$E$16</definedName>
    <definedName name="Z_4F65FF32_EC61_4022_A399_2986D7B6B8B3_.wvu.PrintArea" localSheetId="1" hidden="1">Instructions!$A$1:$C$51</definedName>
    <definedName name="Z_4F65FF32_EC61_4022_A399_2986D7B6B8B3_.wvu.PrintArea" localSheetId="3" hidden="1">'Names of Bidder'!$B$1:$E$32</definedName>
    <definedName name="Z_4F65FF32_EC61_4022_A399_2986D7B6B8B3_.wvu.PrintArea" localSheetId="18" hidden="1">Octroi!$A$1:$E$16</definedName>
    <definedName name="Z_4F65FF32_EC61_4022_A399_2986D7B6B8B3_.wvu.PrintArea" localSheetId="20" hidden="1">'Other Taxes &amp; Duties'!$A$1:$F$16</definedName>
    <definedName name="Z_4F65FF32_EC61_4022_A399_2986D7B6B8B3_.wvu.PrintArea" localSheetId="23" hidden="1">'Q &amp; C'!$A$1:$F$38</definedName>
    <definedName name="Z_4F65FF32_EC61_4022_A399_2986D7B6B8B3_.wvu.PrintArea" localSheetId="6" hidden="1">'Sch-1 '!$A$1:$J$71</definedName>
    <definedName name="Z_4F65FF32_EC61_4022_A399_2986D7B6B8B3_.wvu.PrintArea" localSheetId="5" hidden="1">'Sch-1 dis'!$A$1:$G$84</definedName>
    <definedName name="Z_4F65FF32_EC61_4022_A399_2986D7B6B8B3_.wvu.PrintArea" localSheetId="4" hidden="1">'Sch-1.'!$A$1:$K$60</definedName>
    <definedName name="Z_4F65FF32_EC61_4022_A399_2986D7B6B8B3_.wvu.PrintArea" localSheetId="7" hidden="1">'Sch-2'!$A$1:$J$70</definedName>
    <definedName name="Z_4F65FF32_EC61_4022_A399_2986D7B6B8B3_.wvu.PrintArea" localSheetId="8" hidden="1">'Sch-2 Dis'!$A$1:$F$55</definedName>
    <definedName name="Z_4F65FF32_EC61_4022_A399_2986D7B6B8B3_.wvu.PrintArea" localSheetId="9" hidden="1">'Sch-3'!$A$1:$F$14</definedName>
    <definedName name="Z_4F65FF32_EC61_4022_A399_2986D7B6B8B3_.wvu.PrintArea" localSheetId="10" hidden="1">'Sch-4'!$A$1:$F$22</definedName>
    <definedName name="Z_4F65FF32_EC61_4022_A399_2986D7B6B8B3_.wvu.PrintArea" localSheetId="11" hidden="1">'Sch-5'!$A$1:$E$21</definedName>
    <definedName name="Z_4F65FF32_EC61_4022_A399_2986D7B6B8B3_.wvu.PrintArea" localSheetId="12" hidden="1">'Sch-5 Dis'!$A$1:$E$23</definedName>
    <definedName name="Z_4F65FF32_EC61_4022_A399_2986D7B6B8B3_.wvu.PrintArea" localSheetId="13" hidden="1">'Sch-6'!$A$1:$D$32</definedName>
    <definedName name="Z_4F65FF32_EC61_4022_A399_2986D7B6B8B3_.wvu.PrintArea" localSheetId="15" hidden="1">'Sch-6 After Discount'!$A$1:$D$31</definedName>
    <definedName name="Z_4F65FF32_EC61_4022_A399_2986D7B6B8B3_.wvu.PrintArea" localSheetId="16" hidden="1">'Sch-7'!$A$1:$G$26</definedName>
    <definedName name="Z_4F65FF32_EC61_4022_A399_2986D7B6B8B3_.wvu.PrintArea" localSheetId="17" hidden="1">'Sch-7 Dis'!$A$1:$G$28</definedName>
    <definedName name="Z_4F65FF32_EC61_4022_A399_2986D7B6B8B3_.wvu.PrintTitles" localSheetId="6" hidden="1">'Sch-1 '!$14:$17</definedName>
    <definedName name="Z_4F65FF32_EC61_4022_A399_2986D7B6B8B3_.wvu.PrintTitles" localSheetId="5" hidden="1">'Sch-1 dis'!$14:$16</definedName>
    <definedName name="Z_4F65FF32_EC61_4022_A399_2986D7B6B8B3_.wvu.PrintTitles" localSheetId="4" hidden="1">'Sch-1.'!$16:$18</definedName>
    <definedName name="Z_4F65FF32_EC61_4022_A399_2986D7B6B8B3_.wvu.PrintTitles" localSheetId="7" hidden="1">'Sch-2'!$14:$16</definedName>
    <definedName name="Z_4F65FF32_EC61_4022_A399_2986D7B6B8B3_.wvu.PrintTitles" localSheetId="8" hidden="1">'Sch-2 Dis'!$13:$15</definedName>
    <definedName name="Z_4F65FF32_EC61_4022_A399_2986D7B6B8B3_.wvu.PrintTitles" localSheetId="9" hidden="1">'Sch-3'!$13:$14</definedName>
    <definedName name="Z_4F65FF32_EC61_4022_A399_2986D7B6B8B3_.wvu.PrintTitles" localSheetId="11" hidden="1">'Sch-5'!$3:$14</definedName>
    <definedName name="Z_4F65FF32_EC61_4022_A399_2986D7B6B8B3_.wvu.PrintTitles" localSheetId="12" hidden="1">'Sch-5 Dis'!$3:$13</definedName>
    <definedName name="Z_4F65FF32_EC61_4022_A399_2986D7B6B8B3_.wvu.PrintTitles" localSheetId="13" hidden="1">'Sch-6'!$3:$14</definedName>
    <definedName name="Z_4F65FF32_EC61_4022_A399_2986D7B6B8B3_.wvu.PrintTitles" localSheetId="15" hidden="1">'Sch-6 After Discount'!$3:$13</definedName>
    <definedName name="Z_4F65FF32_EC61_4022_A399_2986D7B6B8B3_.wvu.PrintTitles" localSheetId="16" hidden="1">'Sch-7'!$14:$14</definedName>
    <definedName name="Z_4F65FF32_EC61_4022_A399_2986D7B6B8B3_.wvu.PrintTitles" localSheetId="17" hidden="1">'Sch-7 Dis'!$14:$14</definedName>
    <definedName name="Z_4F65FF32_EC61_4022_A399_2986D7B6B8B3_.wvu.Rows" localSheetId="6" hidden="1">'Sch-1 '!#REF!</definedName>
    <definedName name="Z_4F65FF32_EC61_4022_A399_2986D7B6B8B3_.wvu.Rows" localSheetId="5" hidden="1">'Sch-1 dis'!$109:$175</definedName>
    <definedName name="Z_4F65FF32_EC61_4022_A399_2986D7B6B8B3_.wvu.Rows" localSheetId="4" hidden="1">'Sch-1.'!$85:$151</definedName>
    <definedName name="Z_4F65FF32_EC61_4022_A399_2986D7B6B8B3_.wvu.Rows" localSheetId="7" hidden="1">'Sch-2'!#REF!</definedName>
    <definedName name="Z_4F65FF32_EC61_4022_A399_2986D7B6B8B3_.wvu.Rows" localSheetId="8" hidden="1">'Sch-2 Dis'!#REF!</definedName>
    <definedName name="Z_4F65FF32_EC61_4022_A399_2986D7B6B8B3_.wvu.Rows" localSheetId="9" hidden="1">'Sch-3'!#REF!</definedName>
    <definedName name="Z_4F65FF32_EC61_4022_A399_2986D7B6B8B3_.wvu.Rows" localSheetId="16" hidden="1">'Sch-7'!$98:$216</definedName>
    <definedName name="Z_4F65FF32_EC61_4022_A399_2986D7B6B8B3_.wvu.Rows" localSheetId="17" hidden="1">'Sch-7 Dis'!$104:$222</definedName>
    <definedName name="Z_58D82F59_8CF6_455F_B9F4_081499FDF243_.wvu.Cols" localSheetId="14" hidden="1">Discount!$I:$P</definedName>
    <definedName name="Z_58D82F59_8CF6_455F_B9F4_081499FDF243_.wvu.PrintArea" localSheetId="14" hidden="1">Discount!$A$2:$G$43</definedName>
    <definedName name="Z_58D82F59_8CF6_455F_B9F4_081499FDF243_.wvu.PrintArea" localSheetId="19" hidden="1">'Entry Tax'!$A$1:$E$16</definedName>
    <definedName name="Z_58D82F59_8CF6_455F_B9F4_081499FDF243_.wvu.PrintArea" localSheetId="18" hidden="1">Octroi!$A$1:$E$16</definedName>
    <definedName name="Z_58D82F59_8CF6_455F_B9F4_081499FDF243_.wvu.PrintArea" localSheetId="20" hidden="1">'Other Taxes &amp; Duties'!$A$1:$F$16</definedName>
    <definedName name="Z_58D82F59_8CF6_455F_B9F4_081499FDF243_.wvu.PrintArea" localSheetId="22" hidden="1">'Q &amp; C (2)'!$A$1:$F$43</definedName>
    <definedName name="Z_58D82F59_8CF6_455F_B9F4_081499FDF243_.wvu.Rows" localSheetId="14" hidden="1">Discount!$20:$20,Discount!$26:$26</definedName>
    <definedName name="Z_59ACD8B6_730E_4199_8297_1160D2A0693D_.wvu.PrintArea" localSheetId="22" hidden="1">'Q &amp; C (2)'!$A$1:$F$43</definedName>
    <definedName name="Z_696D9240_6693_44E8_B9A4_2BFADD101EE2_.wvu.Cols" localSheetId="14" hidden="1">Discount!$I:$P</definedName>
    <definedName name="Z_696D9240_6693_44E8_B9A4_2BFADD101EE2_.wvu.PrintArea" localSheetId="14" hidden="1">Discount!$A$2:$G$43</definedName>
    <definedName name="Z_696D9240_6693_44E8_B9A4_2BFADD101EE2_.wvu.PrintArea" localSheetId="19" hidden="1">'Entry Tax'!$A$1:$E$16</definedName>
    <definedName name="Z_696D9240_6693_44E8_B9A4_2BFADD101EE2_.wvu.PrintArea" localSheetId="18" hidden="1">Octroi!$A$1:$E$16</definedName>
    <definedName name="Z_696D9240_6693_44E8_B9A4_2BFADD101EE2_.wvu.PrintArea" localSheetId="20" hidden="1">'Other Taxes &amp; Duties'!$A$1:$F$16</definedName>
    <definedName name="Z_696D9240_6693_44E8_B9A4_2BFADD101EE2_.wvu.PrintArea" localSheetId="22" hidden="1">'Q &amp; C (2)'!$A$1:$F$43</definedName>
    <definedName name="Z_696D9240_6693_44E8_B9A4_2BFADD101EE2_.wvu.Rows" localSheetId="14" hidden="1">Discount!$20:$20,Discount!$26:$26</definedName>
    <definedName name="Z_6E345679_47E0_4044_94F8_40B7719CE719_.wvu.PrintArea" localSheetId="22" hidden="1">'Q &amp; C (2)'!$A$1:$F$43</definedName>
    <definedName name="Z_7487ED9F_BBED_4B2A_9631_22F1A430946B_.wvu.Cols" localSheetId="14" hidden="1">Discount!$H:$S</definedName>
    <definedName name="Z_7487ED9F_BBED_4B2A_9631_22F1A430946B_.wvu.Cols" localSheetId="6" hidden="1">'Sch-1 '!$Q:$Z,'Sch-1 '!$AF:$AK</definedName>
    <definedName name="Z_7487ED9F_BBED_4B2A_9631_22F1A430946B_.wvu.Cols" localSheetId="7" hidden="1">'Sch-2'!$N:$S</definedName>
    <definedName name="Z_7487ED9F_BBED_4B2A_9631_22F1A430946B_.wvu.Cols" localSheetId="8" hidden="1">'Sch-2 Dis'!$K:$Q</definedName>
    <definedName name="Z_7487ED9F_BBED_4B2A_9631_22F1A430946B_.wvu.Cols" localSheetId="9" hidden="1">'Sch-3'!$AA:$AF</definedName>
    <definedName name="Z_7487ED9F_BBED_4B2A_9631_22F1A430946B_.wvu.Cols" localSheetId="11" hidden="1">'Sch-5'!$I:$P</definedName>
    <definedName name="Z_7487ED9F_BBED_4B2A_9631_22F1A430946B_.wvu.Cols" localSheetId="16" hidden="1">'Sch-7'!$I:$L,'Sch-7'!$AD:$AJ</definedName>
    <definedName name="Z_7487ED9F_BBED_4B2A_9631_22F1A430946B_.wvu.Cols" localSheetId="17" hidden="1">'Sch-7 Dis'!$AD:$AJ</definedName>
    <definedName name="Z_7487ED9F_BBED_4B2A_9631_22F1A430946B_.wvu.FilterData" localSheetId="6" hidden="1">'Sch-1 '!#REF!</definedName>
    <definedName name="Z_7487ED9F_BBED_4B2A_9631_22F1A430946B_.wvu.FilterData" localSheetId="5" hidden="1">'Sch-1 dis'!$A$16:$B$21</definedName>
    <definedName name="Z_7487ED9F_BBED_4B2A_9631_22F1A430946B_.wvu.FilterData" localSheetId="4" hidden="1">'Sch-1.'!$A$19:$K$48</definedName>
    <definedName name="Z_7487ED9F_BBED_4B2A_9631_22F1A430946B_.wvu.FilterData" localSheetId="7" hidden="1">'Sch-2'!$G$17:$J$71</definedName>
    <definedName name="Z_7487ED9F_BBED_4B2A_9631_22F1A430946B_.wvu.FilterData" localSheetId="8" hidden="1">'Sch-2 Dis'!$A$15:$F$56</definedName>
    <definedName name="Z_7487ED9F_BBED_4B2A_9631_22F1A430946B_.wvu.FilterData" localSheetId="9" hidden="1">'Sch-3'!#REF!</definedName>
    <definedName name="Z_7487ED9F_BBED_4B2A_9631_22F1A430946B_.wvu.PrintArea" localSheetId="21" hidden="1">'Bid Form 2nd Envelope'!$A$1:$F$68</definedName>
    <definedName name="Z_7487ED9F_BBED_4B2A_9631_22F1A430946B_.wvu.PrintArea" localSheetId="14" hidden="1">Discount!$A$2:$G$43</definedName>
    <definedName name="Z_7487ED9F_BBED_4B2A_9631_22F1A430946B_.wvu.PrintArea" localSheetId="19" hidden="1">'Entry Tax'!$A$1:$E$16</definedName>
    <definedName name="Z_7487ED9F_BBED_4B2A_9631_22F1A430946B_.wvu.PrintArea" localSheetId="1" hidden="1">Instructions!$A$1:$C$51</definedName>
    <definedName name="Z_7487ED9F_BBED_4B2A_9631_22F1A430946B_.wvu.PrintArea" localSheetId="3" hidden="1">'Names of Bidder'!$B$1:$G$34</definedName>
    <definedName name="Z_7487ED9F_BBED_4B2A_9631_22F1A430946B_.wvu.PrintArea" localSheetId="18" hidden="1">Octroi!$A$1:$E$16</definedName>
    <definedName name="Z_7487ED9F_BBED_4B2A_9631_22F1A430946B_.wvu.PrintArea" localSheetId="20" hidden="1">'Other Taxes &amp; Duties'!$A$1:$F$16</definedName>
    <definedName name="Z_7487ED9F_BBED_4B2A_9631_22F1A430946B_.wvu.PrintArea" localSheetId="23" hidden="1">'Q &amp; C'!$A$1:$F$38</definedName>
    <definedName name="Z_7487ED9F_BBED_4B2A_9631_22F1A430946B_.wvu.PrintArea" localSheetId="22" hidden="1">'Q &amp; C (2)'!$A$1:$F$44</definedName>
    <definedName name="Z_7487ED9F_BBED_4B2A_9631_22F1A430946B_.wvu.PrintArea" localSheetId="6" hidden="1">'Sch-1 '!$A$1:$J$79</definedName>
    <definedName name="Z_7487ED9F_BBED_4B2A_9631_22F1A430946B_.wvu.PrintArea" localSheetId="5" hidden="1">'Sch-1 dis'!$A$1:$G$84</definedName>
    <definedName name="Z_7487ED9F_BBED_4B2A_9631_22F1A430946B_.wvu.PrintArea" localSheetId="4" hidden="1">'Sch-1.'!$A$1:$K$59</definedName>
    <definedName name="Z_7487ED9F_BBED_4B2A_9631_22F1A430946B_.wvu.PrintArea" localSheetId="7" hidden="1">'Sch-2'!$A$1:$J$77</definedName>
    <definedName name="Z_7487ED9F_BBED_4B2A_9631_22F1A430946B_.wvu.PrintArea" localSheetId="8" hidden="1">'Sch-2 Dis'!$A$1:$F$62</definedName>
    <definedName name="Z_7487ED9F_BBED_4B2A_9631_22F1A430946B_.wvu.PrintArea" localSheetId="9" hidden="1">'Sch-3'!$A$1:$F$77</definedName>
    <definedName name="Z_7487ED9F_BBED_4B2A_9631_22F1A430946B_.wvu.PrintArea" localSheetId="10" hidden="1">'Sch-4'!$A$1:$F$22</definedName>
    <definedName name="Z_7487ED9F_BBED_4B2A_9631_22F1A430946B_.wvu.PrintArea" localSheetId="11" hidden="1">'Sch-5'!$A$1:$E$21</definedName>
    <definedName name="Z_7487ED9F_BBED_4B2A_9631_22F1A430946B_.wvu.PrintArea" localSheetId="12" hidden="1">'Sch-5 Dis'!$A$1:$E$23</definedName>
    <definedName name="Z_7487ED9F_BBED_4B2A_9631_22F1A430946B_.wvu.PrintArea" localSheetId="13" hidden="1">'Sch-6'!$A$1:$D$31</definedName>
    <definedName name="Z_7487ED9F_BBED_4B2A_9631_22F1A430946B_.wvu.PrintArea" localSheetId="15" hidden="1">'Sch-6 After Discount'!$A$1:$D$30</definedName>
    <definedName name="Z_7487ED9F_BBED_4B2A_9631_22F1A430946B_.wvu.PrintArea" localSheetId="16" hidden="1">'Sch-7'!$A$1:$F$26</definedName>
    <definedName name="Z_7487ED9F_BBED_4B2A_9631_22F1A430946B_.wvu.PrintArea" localSheetId="17" hidden="1">'Sch-7 Dis'!$A$1:$G$28</definedName>
    <definedName name="Z_7487ED9F_BBED_4B2A_9631_22F1A430946B_.wvu.PrintTitles" localSheetId="6" hidden="1">'Sch-1 '!$14:$17</definedName>
    <definedName name="Z_7487ED9F_BBED_4B2A_9631_22F1A430946B_.wvu.PrintTitles" localSheetId="5" hidden="1">'Sch-1 dis'!$14:$16</definedName>
    <definedName name="Z_7487ED9F_BBED_4B2A_9631_22F1A430946B_.wvu.PrintTitles" localSheetId="4" hidden="1">'Sch-1.'!$16:$18</definedName>
    <definedName name="Z_7487ED9F_BBED_4B2A_9631_22F1A430946B_.wvu.PrintTitles" localSheetId="7" hidden="1">'Sch-2'!$14:$16</definedName>
    <definedName name="Z_7487ED9F_BBED_4B2A_9631_22F1A430946B_.wvu.PrintTitles" localSheetId="8" hidden="1">'Sch-2 Dis'!$13:$15</definedName>
    <definedName name="Z_7487ED9F_BBED_4B2A_9631_22F1A430946B_.wvu.PrintTitles" localSheetId="9" hidden="1">'Sch-3'!$13:$14</definedName>
    <definedName name="Z_7487ED9F_BBED_4B2A_9631_22F1A430946B_.wvu.PrintTitles" localSheetId="11" hidden="1">'Sch-5'!$3:$14</definedName>
    <definedName name="Z_7487ED9F_BBED_4B2A_9631_22F1A430946B_.wvu.PrintTitles" localSheetId="12" hidden="1">'Sch-5 Dis'!$3:$13</definedName>
    <definedName name="Z_7487ED9F_BBED_4B2A_9631_22F1A430946B_.wvu.PrintTitles" localSheetId="13" hidden="1">'Sch-6'!$3:$14</definedName>
    <definedName name="Z_7487ED9F_BBED_4B2A_9631_22F1A430946B_.wvu.PrintTitles" localSheetId="15" hidden="1">'Sch-6 After Discount'!$3:$13</definedName>
    <definedName name="Z_7487ED9F_BBED_4B2A_9631_22F1A430946B_.wvu.PrintTitles" localSheetId="16" hidden="1">'Sch-7'!$14:$14</definedName>
    <definedName name="Z_7487ED9F_BBED_4B2A_9631_22F1A430946B_.wvu.PrintTitles" localSheetId="17" hidden="1">'Sch-7 Dis'!$14:$14</definedName>
    <definedName name="Z_7487ED9F_BBED_4B2A_9631_22F1A430946B_.wvu.Rows" localSheetId="2" hidden="1">Cover!$7:$7</definedName>
    <definedName name="Z_7487ED9F_BBED_4B2A_9631_22F1A430946B_.wvu.Rows" localSheetId="14" hidden="1">Discount!$32:$34</definedName>
    <definedName name="Z_7487ED9F_BBED_4B2A_9631_22F1A430946B_.wvu.Rows" localSheetId="7" hidden="1">'Sch-2'!#REF!,'Sch-2'!#REF!</definedName>
    <definedName name="Z_7487ED9F_BBED_4B2A_9631_22F1A430946B_.wvu.Rows" localSheetId="16" hidden="1">'Sch-7'!$23:$23,'Sch-7'!$98:$216</definedName>
    <definedName name="Z_7487ED9F_BBED_4B2A_9631_22F1A430946B_.wvu.Rows" localSheetId="17" hidden="1">'Sch-7 Dis'!$104:$222</definedName>
    <definedName name="Z_9154002C_6C58_44C9_AE93_0E761C3D01FD_.wvu.Cols" localSheetId="21" hidden="1">'Bid Form 2nd Envelope'!$G:$K</definedName>
    <definedName name="Z_9154002C_6C58_44C9_AE93_0E761C3D01FD_.wvu.Cols" localSheetId="14" hidden="1">Discount!$H:$P</definedName>
    <definedName name="Z_9154002C_6C58_44C9_AE93_0E761C3D01FD_.wvu.Cols" localSheetId="3" hidden="1">'Names of Bidder'!$H:$L</definedName>
    <definedName name="Z_9154002C_6C58_44C9_AE93_0E761C3D01FD_.wvu.Cols" localSheetId="6" hidden="1">'Sch-1 '!$L:$O,'Sch-1 '!$AF:$AK</definedName>
    <definedName name="Z_9154002C_6C58_44C9_AE93_0E761C3D01FD_.wvu.Cols" localSheetId="4" hidden="1">'Sch-1.'!$L:$P</definedName>
    <definedName name="Z_9154002C_6C58_44C9_AE93_0E761C3D01FD_.wvu.Cols" localSheetId="7" hidden="1">'Sch-2'!$B:$E</definedName>
    <definedName name="Z_9154002C_6C58_44C9_AE93_0E761C3D01FD_.wvu.Cols" localSheetId="8" hidden="1">'Sch-2 Dis'!$K:$Q</definedName>
    <definedName name="Z_9154002C_6C58_44C9_AE93_0E761C3D01FD_.wvu.Cols" localSheetId="9" hidden="1">'Sch-3'!$AA:$AF</definedName>
    <definedName name="Z_9154002C_6C58_44C9_AE93_0E761C3D01FD_.wvu.Cols" localSheetId="11" hidden="1">'Sch-5'!$I:$P</definedName>
    <definedName name="Z_9154002C_6C58_44C9_AE93_0E761C3D01FD_.wvu.Cols" localSheetId="16" hidden="1">'Sch-7'!$I:$L,'Sch-7'!$AD:$AJ</definedName>
    <definedName name="Z_9154002C_6C58_44C9_AE93_0E761C3D01FD_.wvu.Cols" localSheetId="17" hidden="1">'Sch-7 Dis'!$AD:$AJ</definedName>
    <definedName name="Z_9154002C_6C58_44C9_AE93_0E761C3D01FD_.wvu.FilterData" localSheetId="6" hidden="1">'Sch-1 '!#REF!</definedName>
    <definedName name="Z_9154002C_6C58_44C9_AE93_0E761C3D01FD_.wvu.FilterData" localSheetId="5" hidden="1">'Sch-1 dis'!$A$16:$B$21</definedName>
    <definedName name="Z_9154002C_6C58_44C9_AE93_0E761C3D01FD_.wvu.FilterData" localSheetId="4" hidden="1">'Sch-1.'!$A$21:$V$48</definedName>
    <definedName name="Z_9154002C_6C58_44C9_AE93_0E761C3D01FD_.wvu.FilterData" localSheetId="7" hidden="1">'Sch-2'!$G$17:$J$71</definedName>
    <definedName name="Z_9154002C_6C58_44C9_AE93_0E761C3D01FD_.wvu.FilterData" localSheetId="8" hidden="1">'Sch-2 Dis'!$A$15:$F$56</definedName>
    <definedName name="Z_9154002C_6C58_44C9_AE93_0E761C3D01FD_.wvu.FilterData" localSheetId="9" hidden="1">'Sch-3'!#REF!</definedName>
    <definedName name="Z_9154002C_6C58_44C9_AE93_0E761C3D01FD_.wvu.PrintArea" localSheetId="21" hidden="1">'Bid Form 2nd Envelope'!$A$1:$F$68</definedName>
    <definedName name="Z_9154002C_6C58_44C9_AE93_0E761C3D01FD_.wvu.PrintArea" localSheetId="14" hidden="1">Discount!$A$2:$G$43</definedName>
    <definedName name="Z_9154002C_6C58_44C9_AE93_0E761C3D01FD_.wvu.PrintArea" localSheetId="19" hidden="1">'Entry Tax'!$A$1:$E$16</definedName>
    <definedName name="Z_9154002C_6C58_44C9_AE93_0E761C3D01FD_.wvu.PrintArea" localSheetId="1" hidden="1">Instructions!$A$1:$C$51</definedName>
    <definedName name="Z_9154002C_6C58_44C9_AE93_0E761C3D01FD_.wvu.PrintArea" localSheetId="3" hidden="1">'Names of Bidder'!$B$1:$G$34</definedName>
    <definedName name="Z_9154002C_6C58_44C9_AE93_0E761C3D01FD_.wvu.PrintArea" localSheetId="18" hidden="1">Octroi!$A$1:$E$16</definedName>
    <definedName name="Z_9154002C_6C58_44C9_AE93_0E761C3D01FD_.wvu.PrintArea" localSheetId="20" hidden="1">'Other Taxes &amp; Duties'!$A$1:$F$16</definedName>
    <definedName name="Z_9154002C_6C58_44C9_AE93_0E761C3D01FD_.wvu.PrintArea" localSheetId="23" hidden="1">'Q &amp; C'!$A$1:$F$38</definedName>
    <definedName name="Z_9154002C_6C58_44C9_AE93_0E761C3D01FD_.wvu.PrintArea" localSheetId="22" hidden="1">'Q &amp; C (2)'!$A$1:$F$44</definedName>
    <definedName name="Z_9154002C_6C58_44C9_AE93_0E761C3D01FD_.wvu.PrintArea" localSheetId="6" hidden="1">'Sch-1 '!$A$1:$K$79</definedName>
    <definedName name="Z_9154002C_6C58_44C9_AE93_0E761C3D01FD_.wvu.PrintArea" localSheetId="5" hidden="1">'Sch-1 dis'!$A$1:$G$84</definedName>
    <definedName name="Z_9154002C_6C58_44C9_AE93_0E761C3D01FD_.wvu.PrintArea" localSheetId="4" hidden="1">'Sch-1.'!$A$1:$K$59</definedName>
    <definedName name="Z_9154002C_6C58_44C9_AE93_0E761C3D01FD_.wvu.PrintArea" localSheetId="7" hidden="1">'Sch-2'!$A$1:$J$77</definedName>
    <definedName name="Z_9154002C_6C58_44C9_AE93_0E761C3D01FD_.wvu.PrintArea" localSheetId="8" hidden="1">'Sch-2 Dis'!$A$1:$F$62</definedName>
    <definedName name="Z_9154002C_6C58_44C9_AE93_0E761C3D01FD_.wvu.PrintArea" localSheetId="9" hidden="1">'Sch-3'!$A$1:$F$77</definedName>
    <definedName name="Z_9154002C_6C58_44C9_AE93_0E761C3D01FD_.wvu.PrintArea" localSheetId="10" hidden="1">'Sch-4'!$A$1:$F$22</definedName>
    <definedName name="Z_9154002C_6C58_44C9_AE93_0E761C3D01FD_.wvu.PrintArea" localSheetId="11" hidden="1">'Sch-5'!$A$1:$E$21</definedName>
    <definedName name="Z_9154002C_6C58_44C9_AE93_0E761C3D01FD_.wvu.PrintArea" localSheetId="12" hidden="1">'Sch-5 Dis'!$A$1:$E$23</definedName>
    <definedName name="Z_9154002C_6C58_44C9_AE93_0E761C3D01FD_.wvu.PrintArea" localSheetId="13" hidden="1">'Sch-6'!$A$1:$D$31</definedName>
    <definedName name="Z_9154002C_6C58_44C9_AE93_0E761C3D01FD_.wvu.PrintArea" localSheetId="15" hidden="1">'Sch-6 After Discount'!$A$1:$D$30</definedName>
    <definedName name="Z_9154002C_6C58_44C9_AE93_0E761C3D01FD_.wvu.PrintArea" localSheetId="16" hidden="1">'Sch-7'!$A$1:$F$26</definedName>
    <definedName name="Z_9154002C_6C58_44C9_AE93_0E761C3D01FD_.wvu.PrintArea" localSheetId="17" hidden="1">'Sch-7 Dis'!$A$1:$G$28</definedName>
    <definedName name="Z_9154002C_6C58_44C9_AE93_0E761C3D01FD_.wvu.PrintTitles" localSheetId="6" hidden="1">'Sch-1 '!$14:$17</definedName>
    <definedName name="Z_9154002C_6C58_44C9_AE93_0E761C3D01FD_.wvu.PrintTitles" localSheetId="5" hidden="1">'Sch-1 dis'!$14:$16</definedName>
    <definedName name="Z_9154002C_6C58_44C9_AE93_0E761C3D01FD_.wvu.PrintTitles" localSheetId="4" hidden="1">'Sch-1.'!$16:$18</definedName>
    <definedName name="Z_9154002C_6C58_44C9_AE93_0E761C3D01FD_.wvu.PrintTitles" localSheetId="7" hidden="1">'Sch-2'!$14:$16</definedName>
    <definedName name="Z_9154002C_6C58_44C9_AE93_0E761C3D01FD_.wvu.PrintTitles" localSheetId="8" hidden="1">'Sch-2 Dis'!$13:$15</definedName>
    <definedName name="Z_9154002C_6C58_44C9_AE93_0E761C3D01FD_.wvu.PrintTitles" localSheetId="9" hidden="1">'Sch-3'!$13:$14</definedName>
    <definedName name="Z_9154002C_6C58_44C9_AE93_0E761C3D01FD_.wvu.PrintTitles" localSheetId="11" hidden="1">'Sch-5'!$3:$14</definedName>
    <definedName name="Z_9154002C_6C58_44C9_AE93_0E761C3D01FD_.wvu.PrintTitles" localSheetId="12" hidden="1">'Sch-5 Dis'!$3:$13</definedName>
    <definedName name="Z_9154002C_6C58_44C9_AE93_0E761C3D01FD_.wvu.PrintTitles" localSheetId="13" hidden="1">'Sch-6'!$3:$14</definedName>
    <definedName name="Z_9154002C_6C58_44C9_AE93_0E761C3D01FD_.wvu.PrintTitles" localSheetId="15" hidden="1">'Sch-6 After Discount'!$3:$13</definedName>
    <definedName name="Z_9154002C_6C58_44C9_AE93_0E761C3D01FD_.wvu.PrintTitles" localSheetId="16" hidden="1">'Sch-7'!$14:$14</definedName>
    <definedName name="Z_9154002C_6C58_44C9_AE93_0E761C3D01FD_.wvu.PrintTitles" localSheetId="17" hidden="1">'Sch-7 Dis'!$14:$14</definedName>
    <definedName name="Z_9154002C_6C58_44C9_AE93_0E761C3D01FD_.wvu.Rows" localSheetId="21" hidden="1">'Bid Form 2nd Envelope'!$22:$23,'Bid Form 2nd Envelope'!$25:$25,'Bid Form 2nd Envelope'!$28:$28,'Bid Form 2nd Envelope'!$30:$30,'Bid Form 2nd Envelope'!$39:$39</definedName>
    <definedName name="Z_9154002C_6C58_44C9_AE93_0E761C3D01FD_.wvu.Rows" localSheetId="2" hidden="1">Cover!$7:$7</definedName>
    <definedName name="Z_9154002C_6C58_44C9_AE93_0E761C3D01FD_.wvu.Rows" localSheetId="14" hidden="1">Discount!$15:$22,Discount!$24:$25,Discount!$27:$28,Discount!$32:$34</definedName>
    <definedName name="Z_9154002C_6C58_44C9_AE93_0E761C3D01FD_.wvu.Rows" localSheetId="1" hidden="1">Instructions!$16:$17,Instructions!$20:$28,Instructions!$32:$33,Instructions!$39:$41,Instructions!$45:$45</definedName>
    <definedName name="Z_9154002C_6C58_44C9_AE93_0E761C3D01FD_.wvu.Rows" localSheetId="3" hidden="1">'Names of Bidder'!$7:$7</definedName>
    <definedName name="Z_9154002C_6C58_44C9_AE93_0E761C3D01FD_.wvu.Rows" localSheetId="4" hidden="1">'Sch-1.'!$49:$49,'Sch-1.'!$51:$51</definedName>
    <definedName name="Z_9154002C_6C58_44C9_AE93_0E761C3D01FD_.wvu.Rows" localSheetId="11" hidden="1">'Sch-5'!#REF!</definedName>
    <definedName name="Z_9154002C_6C58_44C9_AE93_0E761C3D01FD_.wvu.Rows" localSheetId="13" hidden="1">'Sch-6'!$15:$18,'Sch-6'!$21:$22,'Sch-6'!$25:$26</definedName>
    <definedName name="Z_9154002C_6C58_44C9_AE93_0E761C3D01FD_.wvu.Rows" localSheetId="15" hidden="1">'Sch-6 After Discount'!$14:$17,'Sch-6 After Discount'!$20:$21,'Sch-6 After Discount'!$24:$25</definedName>
    <definedName name="Z_9154002C_6C58_44C9_AE93_0E761C3D01FD_.wvu.Rows" localSheetId="16" hidden="1">'Sch-7'!$98:$216</definedName>
    <definedName name="Z_9154002C_6C58_44C9_AE93_0E761C3D01FD_.wvu.Rows" localSheetId="17" hidden="1">'Sch-7 Dis'!$104:$222</definedName>
    <definedName name="Z_9AABADBB_0C61_4F6E_8EBA_FB1F391DCDF7_.wvu.Cols" localSheetId="21" hidden="1">'Bid Form 2nd Envelope'!$G:$K</definedName>
    <definedName name="Z_9AABADBB_0C61_4F6E_8EBA_FB1F391DCDF7_.wvu.Cols" localSheetId="14" hidden="1">Discount!$H:$P</definedName>
    <definedName name="Z_9AABADBB_0C61_4F6E_8EBA_FB1F391DCDF7_.wvu.Cols" localSheetId="3" hidden="1">'Names of Bidder'!$H:$L</definedName>
    <definedName name="Z_9AABADBB_0C61_4F6E_8EBA_FB1F391DCDF7_.wvu.Cols" localSheetId="6" hidden="1">'Sch-1 '!$L:$O,'Sch-1 '!$AF:$AK</definedName>
    <definedName name="Z_9AABADBB_0C61_4F6E_8EBA_FB1F391DCDF7_.wvu.Cols" localSheetId="4" hidden="1">'Sch-1.'!$L:$P</definedName>
    <definedName name="Z_9AABADBB_0C61_4F6E_8EBA_FB1F391DCDF7_.wvu.Cols" localSheetId="7" hidden="1">'Sch-2'!$B:$E</definedName>
    <definedName name="Z_9AABADBB_0C61_4F6E_8EBA_FB1F391DCDF7_.wvu.Cols" localSheetId="8" hidden="1">'Sch-2 Dis'!$K:$Q</definedName>
    <definedName name="Z_9AABADBB_0C61_4F6E_8EBA_FB1F391DCDF7_.wvu.Cols" localSheetId="9" hidden="1">'Sch-3'!$AA:$AF</definedName>
    <definedName name="Z_9AABADBB_0C61_4F6E_8EBA_FB1F391DCDF7_.wvu.Cols" localSheetId="11" hidden="1">'Sch-5'!$I:$P</definedName>
    <definedName name="Z_9AABADBB_0C61_4F6E_8EBA_FB1F391DCDF7_.wvu.Cols" localSheetId="16" hidden="1">'Sch-7'!$I:$L,'Sch-7'!$AD:$AJ</definedName>
    <definedName name="Z_9AABADBB_0C61_4F6E_8EBA_FB1F391DCDF7_.wvu.Cols" localSheetId="17" hidden="1">'Sch-7 Dis'!$AD:$AJ</definedName>
    <definedName name="Z_9AABADBB_0C61_4F6E_8EBA_FB1F391DCDF7_.wvu.FilterData" localSheetId="6" hidden="1">'Sch-1 '!#REF!</definedName>
    <definedName name="Z_9AABADBB_0C61_4F6E_8EBA_FB1F391DCDF7_.wvu.FilterData" localSheetId="5" hidden="1">'Sch-1 dis'!$A$16:$B$21</definedName>
    <definedName name="Z_9AABADBB_0C61_4F6E_8EBA_FB1F391DCDF7_.wvu.FilterData" localSheetId="4" hidden="1">'Sch-1.'!$A$21:$V$48</definedName>
    <definedName name="Z_9AABADBB_0C61_4F6E_8EBA_FB1F391DCDF7_.wvu.FilterData" localSheetId="7" hidden="1">'Sch-2'!$G$17:$J$71</definedName>
    <definedName name="Z_9AABADBB_0C61_4F6E_8EBA_FB1F391DCDF7_.wvu.FilterData" localSheetId="8" hidden="1">'Sch-2 Dis'!$A$15:$F$56</definedName>
    <definedName name="Z_9AABADBB_0C61_4F6E_8EBA_FB1F391DCDF7_.wvu.FilterData" localSheetId="9" hidden="1">'Sch-3'!#REF!</definedName>
    <definedName name="Z_9AABADBB_0C61_4F6E_8EBA_FB1F391DCDF7_.wvu.PrintArea" localSheetId="21" hidden="1">'Bid Form 2nd Envelope'!$A$1:$F$68</definedName>
    <definedName name="Z_9AABADBB_0C61_4F6E_8EBA_FB1F391DCDF7_.wvu.PrintArea" localSheetId="14" hidden="1">Discount!$A$2:$G$43</definedName>
    <definedName name="Z_9AABADBB_0C61_4F6E_8EBA_FB1F391DCDF7_.wvu.PrintArea" localSheetId="19" hidden="1">'Entry Tax'!$A$1:$E$16</definedName>
    <definedName name="Z_9AABADBB_0C61_4F6E_8EBA_FB1F391DCDF7_.wvu.PrintArea" localSheetId="1" hidden="1">Instructions!$A$1:$C$51</definedName>
    <definedName name="Z_9AABADBB_0C61_4F6E_8EBA_FB1F391DCDF7_.wvu.PrintArea" localSheetId="3" hidden="1">'Names of Bidder'!$B$1:$G$34</definedName>
    <definedName name="Z_9AABADBB_0C61_4F6E_8EBA_FB1F391DCDF7_.wvu.PrintArea" localSheetId="18" hidden="1">Octroi!$A$1:$E$16</definedName>
    <definedName name="Z_9AABADBB_0C61_4F6E_8EBA_FB1F391DCDF7_.wvu.PrintArea" localSheetId="20" hidden="1">'Other Taxes &amp; Duties'!$A$1:$F$16</definedName>
    <definedName name="Z_9AABADBB_0C61_4F6E_8EBA_FB1F391DCDF7_.wvu.PrintArea" localSheetId="23" hidden="1">'Q &amp; C'!$A$1:$F$38</definedName>
    <definedName name="Z_9AABADBB_0C61_4F6E_8EBA_FB1F391DCDF7_.wvu.PrintArea" localSheetId="22" hidden="1">'Q &amp; C (2)'!$A$1:$F$44</definedName>
    <definedName name="Z_9AABADBB_0C61_4F6E_8EBA_FB1F391DCDF7_.wvu.PrintArea" localSheetId="6" hidden="1">'Sch-1 '!$A$1:$K$79</definedName>
    <definedName name="Z_9AABADBB_0C61_4F6E_8EBA_FB1F391DCDF7_.wvu.PrintArea" localSheetId="5" hidden="1">'Sch-1 dis'!$A$1:$G$84</definedName>
    <definedName name="Z_9AABADBB_0C61_4F6E_8EBA_FB1F391DCDF7_.wvu.PrintArea" localSheetId="4" hidden="1">'Sch-1.'!$A$1:$K$59</definedName>
    <definedName name="Z_9AABADBB_0C61_4F6E_8EBA_FB1F391DCDF7_.wvu.PrintArea" localSheetId="7" hidden="1">'Sch-2'!$A$1:$J$77</definedName>
    <definedName name="Z_9AABADBB_0C61_4F6E_8EBA_FB1F391DCDF7_.wvu.PrintArea" localSheetId="8" hidden="1">'Sch-2 Dis'!$A$1:$F$62</definedName>
    <definedName name="Z_9AABADBB_0C61_4F6E_8EBA_FB1F391DCDF7_.wvu.PrintArea" localSheetId="9" hidden="1">'Sch-3'!$A$1:$F$77</definedName>
    <definedName name="Z_9AABADBB_0C61_4F6E_8EBA_FB1F391DCDF7_.wvu.PrintArea" localSheetId="10" hidden="1">'Sch-4'!$A$1:$F$22</definedName>
    <definedName name="Z_9AABADBB_0C61_4F6E_8EBA_FB1F391DCDF7_.wvu.PrintArea" localSheetId="11" hidden="1">'Sch-5'!$A$1:$E$21</definedName>
    <definedName name="Z_9AABADBB_0C61_4F6E_8EBA_FB1F391DCDF7_.wvu.PrintArea" localSheetId="12" hidden="1">'Sch-5 Dis'!$A$1:$E$23</definedName>
    <definedName name="Z_9AABADBB_0C61_4F6E_8EBA_FB1F391DCDF7_.wvu.PrintArea" localSheetId="13" hidden="1">'Sch-6'!$A$1:$D$31</definedName>
    <definedName name="Z_9AABADBB_0C61_4F6E_8EBA_FB1F391DCDF7_.wvu.PrintArea" localSheetId="15" hidden="1">'Sch-6 After Discount'!$A$1:$D$30</definedName>
    <definedName name="Z_9AABADBB_0C61_4F6E_8EBA_FB1F391DCDF7_.wvu.PrintArea" localSheetId="16" hidden="1">'Sch-7'!$A$1:$F$26</definedName>
    <definedName name="Z_9AABADBB_0C61_4F6E_8EBA_FB1F391DCDF7_.wvu.PrintArea" localSheetId="17" hidden="1">'Sch-7 Dis'!$A$1:$G$28</definedName>
    <definedName name="Z_9AABADBB_0C61_4F6E_8EBA_FB1F391DCDF7_.wvu.PrintTitles" localSheetId="6" hidden="1">'Sch-1 '!$14:$17</definedName>
    <definedName name="Z_9AABADBB_0C61_4F6E_8EBA_FB1F391DCDF7_.wvu.PrintTitles" localSheetId="5" hidden="1">'Sch-1 dis'!$14:$16</definedName>
    <definedName name="Z_9AABADBB_0C61_4F6E_8EBA_FB1F391DCDF7_.wvu.PrintTitles" localSheetId="4" hidden="1">'Sch-1.'!$16:$18</definedName>
    <definedName name="Z_9AABADBB_0C61_4F6E_8EBA_FB1F391DCDF7_.wvu.PrintTitles" localSheetId="7" hidden="1">'Sch-2'!$14:$16</definedName>
    <definedName name="Z_9AABADBB_0C61_4F6E_8EBA_FB1F391DCDF7_.wvu.PrintTitles" localSheetId="8" hidden="1">'Sch-2 Dis'!$13:$15</definedName>
    <definedName name="Z_9AABADBB_0C61_4F6E_8EBA_FB1F391DCDF7_.wvu.PrintTitles" localSheetId="9" hidden="1">'Sch-3'!$13:$14</definedName>
    <definedName name="Z_9AABADBB_0C61_4F6E_8EBA_FB1F391DCDF7_.wvu.PrintTitles" localSheetId="11" hidden="1">'Sch-5'!$3:$14</definedName>
    <definedName name="Z_9AABADBB_0C61_4F6E_8EBA_FB1F391DCDF7_.wvu.PrintTitles" localSheetId="12" hidden="1">'Sch-5 Dis'!$3:$13</definedName>
    <definedName name="Z_9AABADBB_0C61_4F6E_8EBA_FB1F391DCDF7_.wvu.PrintTitles" localSheetId="13" hidden="1">'Sch-6'!$3:$14</definedName>
    <definedName name="Z_9AABADBB_0C61_4F6E_8EBA_FB1F391DCDF7_.wvu.PrintTitles" localSheetId="15" hidden="1">'Sch-6 After Discount'!$3:$13</definedName>
    <definedName name="Z_9AABADBB_0C61_4F6E_8EBA_FB1F391DCDF7_.wvu.PrintTitles" localSheetId="16" hidden="1">'Sch-7'!$14:$14</definedName>
    <definedName name="Z_9AABADBB_0C61_4F6E_8EBA_FB1F391DCDF7_.wvu.PrintTitles" localSheetId="17" hidden="1">'Sch-7 Dis'!$14:$14</definedName>
    <definedName name="Z_9AABADBB_0C61_4F6E_8EBA_FB1F391DCDF7_.wvu.Rows" localSheetId="21" hidden="1">'Bid Form 2nd Envelope'!$22:$23,'Bid Form 2nd Envelope'!$25:$25,'Bid Form 2nd Envelope'!$28:$28,'Bid Form 2nd Envelope'!$30:$30,'Bid Form 2nd Envelope'!$39:$39</definedName>
    <definedName name="Z_9AABADBB_0C61_4F6E_8EBA_FB1F391DCDF7_.wvu.Rows" localSheetId="2" hidden="1">Cover!$7:$7</definedName>
    <definedName name="Z_9AABADBB_0C61_4F6E_8EBA_FB1F391DCDF7_.wvu.Rows" localSheetId="14" hidden="1">Discount!$15:$22,Discount!$24:$25,Discount!$27:$28,Discount!$32:$34</definedName>
    <definedName name="Z_9AABADBB_0C61_4F6E_8EBA_FB1F391DCDF7_.wvu.Rows" localSheetId="1" hidden="1">Instructions!$16:$17,Instructions!$20:$28,Instructions!$32:$33,Instructions!$39:$41,Instructions!$45:$45</definedName>
    <definedName name="Z_9AABADBB_0C61_4F6E_8EBA_FB1F391DCDF7_.wvu.Rows" localSheetId="3" hidden="1">'Names of Bidder'!$7:$7</definedName>
    <definedName name="Z_9AABADBB_0C61_4F6E_8EBA_FB1F391DCDF7_.wvu.Rows" localSheetId="4" hidden="1">'Sch-1.'!$49:$49,'Sch-1.'!$51:$51</definedName>
    <definedName name="Z_9AABADBB_0C61_4F6E_8EBA_FB1F391DCDF7_.wvu.Rows" localSheetId="11" hidden="1">'Sch-5'!#REF!</definedName>
    <definedName name="Z_9AABADBB_0C61_4F6E_8EBA_FB1F391DCDF7_.wvu.Rows" localSheetId="13" hidden="1">'Sch-6'!$15:$18,'Sch-6'!$21:$22,'Sch-6'!$25:$26</definedName>
    <definedName name="Z_9AABADBB_0C61_4F6E_8EBA_FB1F391DCDF7_.wvu.Rows" localSheetId="15" hidden="1">'Sch-6 After Discount'!$14:$17,'Sch-6 After Discount'!$20:$21,'Sch-6 After Discount'!$24:$25</definedName>
    <definedName name="Z_9AABADBB_0C61_4F6E_8EBA_FB1F391DCDF7_.wvu.Rows" localSheetId="16" hidden="1">'Sch-7'!$98:$216</definedName>
    <definedName name="Z_9AABADBB_0C61_4F6E_8EBA_FB1F391DCDF7_.wvu.Rows" localSheetId="17" hidden="1">'Sch-7 Dis'!$104:$222</definedName>
    <definedName name="Z_A7DBDDEF_9245_44C6_9EBF_032DB6E1C0A2_.wvu.Cols" localSheetId="14" hidden="1">Discount!$H:$S</definedName>
    <definedName name="Z_A7DBDDEF_9245_44C6_9EBF_032DB6E1C0A2_.wvu.Cols" localSheetId="6" hidden="1">'Sch-1 '!$Q:$Z,'Sch-1 '!$AF:$AK</definedName>
    <definedName name="Z_A7DBDDEF_9245_44C6_9EBF_032DB6E1C0A2_.wvu.Cols" localSheetId="4" hidden="1">'Sch-1.'!$L:$L,'Sch-1.'!#REF!</definedName>
    <definedName name="Z_A7DBDDEF_9245_44C6_9EBF_032DB6E1C0A2_.wvu.Cols" localSheetId="7" hidden="1">'Sch-2'!$N:$S</definedName>
    <definedName name="Z_A7DBDDEF_9245_44C6_9EBF_032DB6E1C0A2_.wvu.Cols" localSheetId="8" hidden="1">'Sch-2 Dis'!$K:$Q</definedName>
    <definedName name="Z_A7DBDDEF_9245_44C6_9EBF_032DB6E1C0A2_.wvu.Cols" localSheetId="9" hidden="1">'Sch-3'!$AA:$AF</definedName>
    <definedName name="Z_A7DBDDEF_9245_44C6_9EBF_032DB6E1C0A2_.wvu.Cols" localSheetId="11" hidden="1">'Sch-5'!$I:$P</definedName>
    <definedName name="Z_A7DBDDEF_9245_44C6_9EBF_032DB6E1C0A2_.wvu.Cols" localSheetId="16" hidden="1">'Sch-7'!$I:$L,'Sch-7'!$AD:$AJ</definedName>
    <definedName name="Z_A7DBDDEF_9245_44C6_9EBF_032DB6E1C0A2_.wvu.Cols" localSheetId="17" hidden="1">'Sch-7 Dis'!$AD:$AJ</definedName>
    <definedName name="Z_A7DBDDEF_9245_44C6_9EBF_032DB6E1C0A2_.wvu.FilterData" localSheetId="6" hidden="1">'Sch-1 '!#REF!</definedName>
    <definedName name="Z_A7DBDDEF_9245_44C6_9EBF_032DB6E1C0A2_.wvu.FilterData" localSheetId="5" hidden="1">'Sch-1 dis'!$A$16:$B$21</definedName>
    <definedName name="Z_A7DBDDEF_9245_44C6_9EBF_032DB6E1C0A2_.wvu.FilterData" localSheetId="4" hidden="1">'Sch-1.'!$A$19:$K$48</definedName>
    <definedName name="Z_A7DBDDEF_9245_44C6_9EBF_032DB6E1C0A2_.wvu.FilterData" localSheetId="7" hidden="1">'Sch-2'!$G$17:$J$71</definedName>
    <definedName name="Z_A7DBDDEF_9245_44C6_9EBF_032DB6E1C0A2_.wvu.FilterData" localSheetId="8" hidden="1">'Sch-2 Dis'!$A$15:$F$56</definedName>
    <definedName name="Z_A7DBDDEF_9245_44C6_9EBF_032DB6E1C0A2_.wvu.FilterData" localSheetId="9" hidden="1">'Sch-3'!#REF!</definedName>
    <definedName name="Z_A7DBDDEF_9245_44C6_9EBF_032DB6E1C0A2_.wvu.PrintArea" localSheetId="21" hidden="1">'Bid Form 2nd Envelope'!$A$1:$F$68</definedName>
    <definedName name="Z_A7DBDDEF_9245_44C6_9EBF_032DB6E1C0A2_.wvu.PrintArea" localSheetId="14" hidden="1">Discount!$A$2:$G$43</definedName>
    <definedName name="Z_A7DBDDEF_9245_44C6_9EBF_032DB6E1C0A2_.wvu.PrintArea" localSheetId="19" hidden="1">'Entry Tax'!$A$1:$E$16</definedName>
    <definedName name="Z_A7DBDDEF_9245_44C6_9EBF_032DB6E1C0A2_.wvu.PrintArea" localSheetId="1" hidden="1">Instructions!$A$1:$C$51</definedName>
    <definedName name="Z_A7DBDDEF_9245_44C6_9EBF_032DB6E1C0A2_.wvu.PrintArea" localSheetId="3" hidden="1">'Names of Bidder'!$B$1:$G$34</definedName>
    <definedName name="Z_A7DBDDEF_9245_44C6_9EBF_032DB6E1C0A2_.wvu.PrintArea" localSheetId="18" hidden="1">Octroi!$A$1:$E$16</definedName>
    <definedName name="Z_A7DBDDEF_9245_44C6_9EBF_032DB6E1C0A2_.wvu.PrintArea" localSheetId="20" hidden="1">'Other Taxes &amp; Duties'!$A$1:$F$16</definedName>
    <definedName name="Z_A7DBDDEF_9245_44C6_9EBF_032DB6E1C0A2_.wvu.PrintArea" localSheetId="23" hidden="1">'Q &amp; C'!$A$1:$F$38</definedName>
    <definedName name="Z_A7DBDDEF_9245_44C6_9EBF_032DB6E1C0A2_.wvu.PrintArea" localSheetId="22" hidden="1">'Q &amp; C (2)'!$A$1:$F$44</definedName>
    <definedName name="Z_A7DBDDEF_9245_44C6_9EBF_032DB6E1C0A2_.wvu.PrintArea" localSheetId="6" hidden="1">'Sch-1 '!$A$1:$J$79</definedName>
    <definedName name="Z_A7DBDDEF_9245_44C6_9EBF_032DB6E1C0A2_.wvu.PrintArea" localSheetId="5" hidden="1">'Sch-1 dis'!$A$1:$G$84</definedName>
    <definedName name="Z_A7DBDDEF_9245_44C6_9EBF_032DB6E1C0A2_.wvu.PrintArea" localSheetId="4" hidden="1">'Sch-1.'!$A$1:$K$59</definedName>
    <definedName name="Z_A7DBDDEF_9245_44C6_9EBF_032DB6E1C0A2_.wvu.PrintArea" localSheetId="7" hidden="1">'Sch-2'!$A$1:$J$77</definedName>
    <definedName name="Z_A7DBDDEF_9245_44C6_9EBF_032DB6E1C0A2_.wvu.PrintArea" localSheetId="8" hidden="1">'Sch-2 Dis'!$A$1:$F$62</definedName>
    <definedName name="Z_A7DBDDEF_9245_44C6_9EBF_032DB6E1C0A2_.wvu.PrintArea" localSheetId="9" hidden="1">'Sch-3'!$A$1:$F$77</definedName>
    <definedName name="Z_A7DBDDEF_9245_44C6_9EBF_032DB6E1C0A2_.wvu.PrintArea" localSheetId="10" hidden="1">'Sch-4'!$A$1:$F$22</definedName>
    <definedName name="Z_A7DBDDEF_9245_44C6_9EBF_032DB6E1C0A2_.wvu.PrintArea" localSheetId="11" hidden="1">'Sch-5'!$A$1:$E$21</definedName>
    <definedName name="Z_A7DBDDEF_9245_44C6_9EBF_032DB6E1C0A2_.wvu.PrintArea" localSheetId="12" hidden="1">'Sch-5 Dis'!$A$1:$E$23</definedName>
    <definedName name="Z_A7DBDDEF_9245_44C6_9EBF_032DB6E1C0A2_.wvu.PrintArea" localSheetId="13" hidden="1">'Sch-6'!$A$1:$D$31</definedName>
    <definedName name="Z_A7DBDDEF_9245_44C6_9EBF_032DB6E1C0A2_.wvu.PrintArea" localSheetId="15" hidden="1">'Sch-6 After Discount'!$A$1:$D$30</definedName>
    <definedName name="Z_A7DBDDEF_9245_44C6_9EBF_032DB6E1C0A2_.wvu.PrintArea" localSheetId="16" hidden="1">'Sch-7'!$A$1:$F$26</definedName>
    <definedName name="Z_A7DBDDEF_9245_44C6_9EBF_032DB6E1C0A2_.wvu.PrintArea" localSheetId="17" hidden="1">'Sch-7 Dis'!$A$1:$G$28</definedName>
    <definedName name="Z_A7DBDDEF_9245_44C6_9EBF_032DB6E1C0A2_.wvu.PrintTitles" localSheetId="6" hidden="1">'Sch-1 '!$14:$17</definedName>
    <definedName name="Z_A7DBDDEF_9245_44C6_9EBF_032DB6E1C0A2_.wvu.PrintTitles" localSheetId="5" hidden="1">'Sch-1 dis'!$14:$16</definedName>
    <definedName name="Z_A7DBDDEF_9245_44C6_9EBF_032DB6E1C0A2_.wvu.PrintTitles" localSheetId="4" hidden="1">'Sch-1.'!$16:$18</definedName>
    <definedName name="Z_A7DBDDEF_9245_44C6_9EBF_032DB6E1C0A2_.wvu.PrintTitles" localSheetId="7" hidden="1">'Sch-2'!$14:$16</definedName>
    <definedName name="Z_A7DBDDEF_9245_44C6_9EBF_032DB6E1C0A2_.wvu.PrintTitles" localSheetId="8" hidden="1">'Sch-2 Dis'!$13:$15</definedName>
    <definedName name="Z_A7DBDDEF_9245_44C6_9EBF_032DB6E1C0A2_.wvu.PrintTitles" localSheetId="9" hidden="1">'Sch-3'!$13:$14</definedName>
    <definedName name="Z_A7DBDDEF_9245_44C6_9EBF_032DB6E1C0A2_.wvu.PrintTitles" localSheetId="11" hidden="1">'Sch-5'!$3:$14</definedName>
    <definedName name="Z_A7DBDDEF_9245_44C6_9EBF_032DB6E1C0A2_.wvu.PrintTitles" localSheetId="12" hidden="1">'Sch-5 Dis'!$3:$13</definedName>
    <definedName name="Z_A7DBDDEF_9245_44C6_9EBF_032DB6E1C0A2_.wvu.PrintTitles" localSheetId="13" hidden="1">'Sch-6'!$3:$14</definedName>
    <definedName name="Z_A7DBDDEF_9245_44C6_9EBF_032DB6E1C0A2_.wvu.PrintTitles" localSheetId="15" hidden="1">'Sch-6 After Discount'!$3:$13</definedName>
    <definedName name="Z_A7DBDDEF_9245_44C6_9EBF_032DB6E1C0A2_.wvu.PrintTitles" localSheetId="16" hidden="1">'Sch-7'!$14:$14</definedName>
    <definedName name="Z_A7DBDDEF_9245_44C6_9EBF_032DB6E1C0A2_.wvu.PrintTitles" localSheetId="17" hidden="1">'Sch-7 Dis'!$14:$14</definedName>
    <definedName name="Z_A7DBDDEF_9245_44C6_9EBF_032DB6E1C0A2_.wvu.Rows" localSheetId="2" hidden="1">Cover!$7:$7</definedName>
    <definedName name="Z_A7DBDDEF_9245_44C6_9EBF_032DB6E1C0A2_.wvu.Rows" localSheetId="14" hidden="1">Discount!$32:$34</definedName>
    <definedName name="Z_A7DBDDEF_9245_44C6_9EBF_032DB6E1C0A2_.wvu.Rows" localSheetId="6" hidden="1">'Sch-1 '!#REF!,'Sch-1 '!#REF!,'Sch-1 '!#REF!,'Sch-1 '!#REF!</definedName>
    <definedName name="Z_A7DBDDEF_9245_44C6_9EBF_032DB6E1C0A2_.wvu.Rows" localSheetId="4" hidden="1">'Sch-1.'!#REF!,'Sch-1.'!#REF!,'Sch-1.'!#REF!,'Sch-1.'!#REF!</definedName>
    <definedName name="Z_A7DBDDEF_9245_44C6_9EBF_032DB6E1C0A2_.wvu.Rows" localSheetId="7" hidden="1">'Sch-2'!#REF!,'Sch-2'!#REF!,'Sch-2'!#REF!,'Sch-2'!#REF!</definedName>
    <definedName name="Z_A7DBDDEF_9245_44C6_9EBF_032DB6E1C0A2_.wvu.Rows" localSheetId="16" hidden="1">'Sch-7'!$23:$23,'Sch-7'!$98:$216</definedName>
    <definedName name="Z_A7DBDDEF_9245_44C6_9EBF_032DB6E1C0A2_.wvu.Rows" localSheetId="17" hidden="1">'Sch-7 Dis'!$104:$222</definedName>
    <definedName name="Z_B23AD343_29DA_4CE0_BD10_47BF44F3782F_.wvu.Cols" localSheetId="14" hidden="1">Discount!$H:$S</definedName>
    <definedName name="Z_B23AD343_29DA_4CE0_BD10_47BF44F3782F_.wvu.Cols" localSheetId="6" hidden="1">'Sch-1 '!$Q:$Z,'Sch-1 '!$AF:$AK</definedName>
    <definedName name="Z_B23AD343_29DA_4CE0_BD10_47BF44F3782F_.wvu.Cols" localSheetId="4" hidden="1">'Sch-1.'!$N:$S</definedName>
    <definedName name="Z_B23AD343_29DA_4CE0_BD10_47BF44F3782F_.wvu.Cols" localSheetId="7" hidden="1">'Sch-2'!$N:$S</definedName>
    <definedName name="Z_B23AD343_29DA_4CE0_BD10_47BF44F3782F_.wvu.Cols" localSheetId="8" hidden="1">'Sch-2 Dis'!$K:$Q</definedName>
    <definedName name="Z_B23AD343_29DA_4CE0_BD10_47BF44F3782F_.wvu.Cols" localSheetId="9" hidden="1">'Sch-3'!$AA:$AF</definedName>
    <definedName name="Z_B23AD343_29DA_4CE0_BD10_47BF44F3782F_.wvu.Cols" localSheetId="11" hidden="1">'Sch-5'!$I:$P</definedName>
    <definedName name="Z_B23AD343_29DA_4CE0_BD10_47BF44F3782F_.wvu.Cols" localSheetId="16" hidden="1">'Sch-7'!$I:$L,'Sch-7'!$AD:$AJ</definedName>
    <definedName name="Z_B23AD343_29DA_4CE0_BD10_47BF44F3782F_.wvu.Cols" localSheetId="17" hidden="1">'Sch-7 Dis'!$AD:$AJ</definedName>
    <definedName name="Z_B23AD343_29DA_4CE0_BD10_47BF44F3782F_.wvu.FilterData" localSheetId="6" hidden="1">'Sch-1 '!#REF!</definedName>
    <definedName name="Z_B23AD343_29DA_4CE0_BD10_47BF44F3782F_.wvu.FilterData" localSheetId="5" hidden="1">'Sch-1 dis'!$A$16:$B$21</definedName>
    <definedName name="Z_B23AD343_29DA_4CE0_BD10_47BF44F3782F_.wvu.FilterData" localSheetId="4" hidden="1">'Sch-1.'!$A$19:$K$48</definedName>
    <definedName name="Z_B23AD343_29DA_4CE0_BD10_47BF44F3782F_.wvu.FilterData" localSheetId="7" hidden="1">'Sch-2'!$G$17:$J$71</definedName>
    <definedName name="Z_B23AD343_29DA_4CE0_BD10_47BF44F3782F_.wvu.FilterData" localSheetId="8" hidden="1">'Sch-2 Dis'!$A$15:$F$56</definedName>
    <definedName name="Z_B23AD343_29DA_4CE0_BD10_47BF44F3782F_.wvu.FilterData" localSheetId="9" hidden="1">'Sch-3'!#REF!</definedName>
    <definedName name="Z_B23AD343_29DA_4CE0_BD10_47BF44F3782F_.wvu.PrintArea" localSheetId="21" hidden="1">'Bid Form 2nd Envelope'!$A$1:$F$68</definedName>
    <definedName name="Z_B23AD343_29DA_4CE0_BD10_47BF44F3782F_.wvu.PrintArea" localSheetId="14" hidden="1">Discount!$A$2:$G$43</definedName>
    <definedName name="Z_B23AD343_29DA_4CE0_BD10_47BF44F3782F_.wvu.PrintArea" localSheetId="19" hidden="1">'Entry Tax'!$A$1:$E$16</definedName>
    <definedName name="Z_B23AD343_29DA_4CE0_BD10_47BF44F3782F_.wvu.PrintArea" localSheetId="1" hidden="1">Instructions!$A$1:$C$51</definedName>
    <definedName name="Z_B23AD343_29DA_4CE0_BD10_47BF44F3782F_.wvu.PrintArea" localSheetId="3" hidden="1">'Names of Bidder'!$B$1:$E$32</definedName>
    <definedName name="Z_B23AD343_29DA_4CE0_BD10_47BF44F3782F_.wvu.PrintArea" localSheetId="18" hidden="1">Octroi!$A$1:$E$16</definedName>
    <definedName name="Z_B23AD343_29DA_4CE0_BD10_47BF44F3782F_.wvu.PrintArea" localSheetId="20" hidden="1">'Other Taxes &amp; Duties'!$A$1:$F$16</definedName>
    <definedName name="Z_B23AD343_29DA_4CE0_BD10_47BF44F3782F_.wvu.PrintArea" localSheetId="23" hidden="1">'Q &amp; C'!$A$1:$F$38</definedName>
    <definedName name="Z_B23AD343_29DA_4CE0_BD10_47BF44F3782F_.wvu.PrintArea" localSheetId="22" hidden="1">'Q &amp; C (2)'!$A$1:$F$44</definedName>
    <definedName name="Z_B23AD343_29DA_4CE0_BD10_47BF44F3782F_.wvu.PrintArea" localSheetId="6" hidden="1">'Sch-1 '!$A$1:$J$79</definedName>
    <definedName name="Z_B23AD343_29DA_4CE0_BD10_47BF44F3782F_.wvu.PrintArea" localSheetId="5" hidden="1">'Sch-1 dis'!$A$1:$G$84</definedName>
    <definedName name="Z_B23AD343_29DA_4CE0_BD10_47BF44F3782F_.wvu.PrintArea" localSheetId="4" hidden="1">'Sch-1.'!$A$1:$K$59</definedName>
    <definedName name="Z_B23AD343_29DA_4CE0_BD10_47BF44F3782F_.wvu.PrintArea" localSheetId="7" hidden="1">'Sch-2'!$A$1:$J$77</definedName>
    <definedName name="Z_B23AD343_29DA_4CE0_BD10_47BF44F3782F_.wvu.PrintArea" localSheetId="8" hidden="1">'Sch-2 Dis'!$A$1:$F$62</definedName>
    <definedName name="Z_B23AD343_29DA_4CE0_BD10_47BF44F3782F_.wvu.PrintArea" localSheetId="9" hidden="1">'Sch-3'!$A$1:$F$77</definedName>
    <definedName name="Z_B23AD343_29DA_4CE0_BD10_47BF44F3782F_.wvu.PrintArea" localSheetId="10" hidden="1">'Sch-4'!$A$1:$F$22</definedName>
    <definedName name="Z_B23AD343_29DA_4CE0_BD10_47BF44F3782F_.wvu.PrintArea" localSheetId="11" hidden="1">'Sch-5'!$A$1:$E$21</definedName>
    <definedName name="Z_B23AD343_29DA_4CE0_BD10_47BF44F3782F_.wvu.PrintArea" localSheetId="12" hidden="1">'Sch-5 Dis'!$A$1:$E$23</definedName>
    <definedName name="Z_B23AD343_29DA_4CE0_BD10_47BF44F3782F_.wvu.PrintArea" localSheetId="13" hidden="1">'Sch-6'!$A$1:$D$32</definedName>
    <definedName name="Z_B23AD343_29DA_4CE0_BD10_47BF44F3782F_.wvu.PrintArea" localSheetId="15" hidden="1">'Sch-6 After Discount'!$A$1:$D$31</definedName>
    <definedName name="Z_B23AD343_29DA_4CE0_BD10_47BF44F3782F_.wvu.PrintArea" localSheetId="16" hidden="1">'Sch-7'!$A$1:$F$26</definedName>
    <definedName name="Z_B23AD343_29DA_4CE0_BD10_47BF44F3782F_.wvu.PrintArea" localSheetId="17" hidden="1">'Sch-7 Dis'!$A$1:$G$28</definedName>
    <definedName name="Z_B23AD343_29DA_4CE0_BD10_47BF44F3782F_.wvu.PrintTitles" localSheetId="6" hidden="1">'Sch-1 '!$14:$17</definedName>
    <definedName name="Z_B23AD343_29DA_4CE0_BD10_47BF44F3782F_.wvu.PrintTitles" localSheetId="5" hidden="1">'Sch-1 dis'!$14:$16</definedName>
    <definedName name="Z_B23AD343_29DA_4CE0_BD10_47BF44F3782F_.wvu.PrintTitles" localSheetId="4" hidden="1">'Sch-1.'!$16:$18</definedName>
    <definedName name="Z_B23AD343_29DA_4CE0_BD10_47BF44F3782F_.wvu.PrintTitles" localSheetId="7" hidden="1">'Sch-2'!$14:$16</definedName>
    <definedName name="Z_B23AD343_29DA_4CE0_BD10_47BF44F3782F_.wvu.PrintTitles" localSheetId="8" hidden="1">'Sch-2 Dis'!$13:$15</definedName>
    <definedName name="Z_B23AD343_29DA_4CE0_BD10_47BF44F3782F_.wvu.PrintTitles" localSheetId="9" hidden="1">'Sch-3'!$13:$14</definedName>
    <definedName name="Z_B23AD343_29DA_4CE0_BD10_47BF44F3782F_.wvu.PrintTitles" localSheetId="11" hidden="1">'Sch-5'!$3:$14</definedName>
    <definedName name="Z_B23AD343_29DA_4CE0_BD10_47BF44F3782F_.wvu.PrintTitles" localSheetId="12" hidden="1">'Sch-5 Dis'!$3:$13</definedName>
    <definedName name="Z_B23AD343_29DA_4CE0_BD10_47BF44F3782F_.wvu.PrintTitles" localSheetId="13" hidden="1">'Sch-6'!$3:$14</definedName>
    <definedName name="Z_B23AD343_29DA_4CE0_BD10_47BF44F3782F_.wvu.PrintTitles" localSheetId="15" hidden="1">'Sch-6 After Discount'!$3:$13</definedName>
    <definedName name="Z_B23AD343_29DA_4CE0_BD10_47BF44F3782F_.wvu.PrintTitles" localSheetId="16" hidden="1">'Sch-7'!$14:$14</definedName>
    <definedName name="Z_B23AD343_29DA_4CE0_BD10_47BF44F3782F_.wvu.PrintTitles" localSheetId="17" hidden="1">'Sch-7 Dis'!$14:$14</definedName>
    <definedName name="Z_B23AD343_29DA_4CE0_BD10_47BF44F3782F_.wvu.Rows" localSheetId="2" hidden="1">Cover!$7:$7</definedName>
    <definedName name="Z_B23AD343_29DA_4CE0_BD10_47BF44F3782F_.wvu.Rows" localSheetId="14" hidden="1">Discount!$32:$34</definedName>
    <definedName name="Z_B23AD343_29DA_4CE0_BD10_47BF44F3782F_.wvu.Rows" localSheetId="7" hidden="1">'Sch-2'!#REF!</definedName>
    <definedName name="Z_B23AD343_29DA_4CE0_BD10_47BF44F3782F_.wvu.Rows" localSheetId="16" hidden="1">'Sch-7'!$23:$23,'Sch-7'!$98:$216</definedName>
    <definedName name="Z_B23AD343_29DA_4CE0_BD10_47BF44F3782F_.wvu.Rows" localSheetId="17" hidden="1">'Sch-7 Dis'!$104:$222</definedName>
    <definedName name="Z_B3CE7B10_A914_4559_A6DA_AED8C22AFD6D_.wvu.Cols" localSheetId="14" hidden="1">Discount!$H:$S</definedName>
    <definedName name="Z_B3CE7B10_A914_4559_A6DA_AED8C22AFD6D_.wvu.Cols" localSheetId="6" hidden="1">'Sch-1 '!$Q:$Z,'Sch-1 '!$AF:$AK</definedName>
    <definedName name="Z_B3CE7B10_A914_4559_A6DA_AED8C22AFD6D_.wvu.Cols" localSheetId="4" hidden="1">'Sch-1.'!$L:$O</definedName>
    <definedName name="Z_B3CE7B10_A914_4559_A6DA_AED8C22AFD6D_.wvu.Cols" localSheetId="7" hidden="1">'Sch-2'!$N:$S</definedName>
    <definedName name="Z_B3CE7B10_A914_4559_A6DA_AED8C22AFD6D_.wvu.Cols" localSheetId="8" hidden="1">'Sch-2 Dis'!$K:$Q</definedName>
    <definedName name="Z_B3CE7B10_A914_4559_A6DA_AED8C22AFD6D_.wvu.Cols" localSheetId="9" hidden="1">'Sch-3'!$AA:$AF</definedName>
    <definedName name="Z_B3CE7B10_A914_4559_A6DA_AED8C22AFD6D_.wvu.Cols" localSheetId="11" hidden="1">'Sch-5'!$I:$P</definedName>
    <definedName name="Z_B3CE7B10_A914_4559_A6DA_AED8C22AFD6D_.wvu.Cols" localSheetId="16" hidden="1">'Sch-7'!$I:$L,'Sch-7'!$AD:$AJ</definedName>
    <definedName name="Z_B3CE7B10_A914_4559_A6DA_AED8C22AFD6D_.wvu.Cols" localSheetId="17" hidden="1">'Sch-7 Dis'!$AD:$AJ</definedName>
    <definedName name="Z_B3CE7B10_A914_4559_A6DA_AED8C22AFD6D_.wvu.FilterData" localSheetId="6" hidden="1">'Sch-1 '!#REF!</definedName>
    <definedName name="Z_B3CE7B10_A914_4559_A6DA_AED8C22AFD6D_.wvu.FilterData" localSheetId="5" hidden="1">'Sch-1 dis'!$A$16:$B$21</definedName>
    <definedName name="Z_B3CE7B10_A914_4559_A6DA_AED8C22AFD6D_.wvu.FilterData" localSheetId="4" hidden="1">'Sch-1.'!$A$19:$K$48</definedName>
    <definedName name="Z_B3CE7B10_A914_4559_A6DA_AED8C22AFD6D_.wvu.FilterData" localSheetId="7" hidden="1">'Sch-2'!$G$17:$J$71</definedName>
    <definedName name="Z_B3CE7B10_A914_4559_A6DA_AED8C22AFD6D_.wvu.FilterData" localSheetId="8" hidden="1">'Sch-2 Dis'!$A$15:$F$56</definedName>
    <definedName name="Z_B3CE7B10_A914_4559_A6DA_AED8C22AFD6D_.wvu.FilterData" localSheetId="9" hidden="1">'Sch-3'!#REF!</definedName>
    <definedName name="Z_B3CE7B10_A914_4559_A6DA_AED8C22AFD6D_.wvu.PrintArea" localSheetId="21" hidden="1">'Bid Form 2nd Envelope'!$A$1:$F$68</definedName>
    <definedName name="Z_B3CE7B10_A914_4559_A6DA_AED8C22AFD6D_.wvu.PrintArea" localSheetId="14" hidden="1">Discount!$A$2:$G$43</definedName>
    <definedName name="Z_B3CE7B10_A914_4559_A6DA_AED8C22AFD6D_.wvu.PrintArea" localSheetId="19" hidden="1">'Entry Tax'!$A$1:$E$16</definedName>
    <definedName name="Z_B3CE7B10_A914_4559_A6DA_AED8C22AFD6D_.wvu.PrintArea" localSheetId="1" hidden="1">Instructions!$A$1:$C$51</definedName>
    <definedName name="Z_B3CE7B10_A914_4559_A6DA_AED8C22AFD6D_.wvu.PrintArea" localSheetId="3" hidden="1">'Names of Bidder'!$B$1:$G$34</definedName>
    <definedName name="Z_B3CE7B10_A914_4559_A6DA_AED8C22AFD6D_.wvu.PrintArea" localSheetId="18" hidden="1">Octroi!$A$1:$E$16</definedName>
    <definedName name="Z_B3CE7B10_A914_4559_A6DA_AED8C22AFD6D_.wvu.PrintArea" localSheetId="20" hidden="1">'Other Taxes &amp; Duties'!$A$1:$F$16</definedName>
    <definedName name="Z_B3CE7B10_A914_4559_A6DA_AED8C22AFD6D_.wvu.PrintArea" localSheetId="23" hidden="1">'Q &amp; C'!$A$1:$F$38</definedName>
    <definedName name="Z_B3CE7B10_A914_4559_A6DA_AED8C22AFD6D_.wvu.PrintArea" localSheetId="22" hidden="1">'Q &amp; C (2)'!$A$1:$F$44</definedName>
    <definedName name="Z_B3CE7B10_A914_4559_A6DA_AED8C22AFD6D_.wvu.PrintArea" localSheetId="6" hidden="1">'Sch-1 '!$A$1:$J$79</definedName>
    <definedName name="Z_B3CE7B10_A914_4559_A6DA_AED8C22AFD6D_.wvu.PrintArea" localSheetId="5" hidden="1">'Sch-1 dis'!$A$1:$G$84</definedName>
    <definedName name="Z_B3CE7B10_A914_4559_A6DA_AED8C22AFD6D_.wvu.PrintArea" localSheetId="4" hidden="1">'Sch-1.'!$A$1:$K$59</definedName>
    <definedName name="Z_B3CE7B10_A914_4559_A6DA_AED8C22AFD6D_.wvu.PrintArea" localSheetId="7" hidden="1">'Sch-2'!$A$1:$J$77</definedName>
    <definedName name="Z_B3CE7B10_A914_4559_A6DA_AED8C22AFD6D_.wvu.PrintArea" localSheetId="8" hidden="1">'Sch-2 Dis'!$A$1:$F$62</definedName>
    <definedName name="Z_B3CE7B10_A914_4559_A6DA_AED8C22AFD6D_.wvu.PrintArea" localSheetId="9" hidden="1">'Sch-3'!$A$1:$F$77</definedName>
    <definedName name="Z_B3CE7B10_A914_4559_A6DA_AED8C22AFD6D_.wvu.PrintArea" localSheetId="10" hidden="1">'Sch-4'!$A$1:$F$22</definedName>
    <definedName name="Z_B3CE7B10_A914_4559_A6DA_AED8C22AFD6D_.wvu.PrintArea" localSheetId="11" hidden="1">'Sch-5'!$A$1:$E$21</definedName>
    <definedName name="Z_B3CE7B10_A914_4559_A6DA_AED8C22AFD6D_.wvu.PrintArea" localSheetId="12" hidden="1">'Sch-5 Dis'!$A$1:$E$23</definedName>
    <definedName name="Z_B3CE7B10_A914_4559_A6DA_AED8C22AFD6D_.wvu.PrintArea" localSheetId="13" hidden="1">'Sch-6'!$A$1:$D$31</definedName>
    <definedName name="Z_B3CE7B10_A914_4559_A6DA_AED8C22AFD6D_.wvu.PrintArea" localSheetId="15" hidden="1">'Sch-6 After Discount'!$A$1:$D$30</definedName>
    <definedName name="Z_B3CE7B10_A914_4559_A6DA_AED8C22AFD6D_.wvu.PrintArea" localSheetId="16" hidden="1">'Sch-7'!$A$1:$F$26</definedName>
    <definedName name="Z_B3CE7B10_A914_4559_A6DA_AED8C22AFD6D_.wvu.PrintArea" localSheetId="17" hidden="1">'Sch-7 Dis'!$A$1:$G$28</definedName>
    <definedName name="Z_B3CE7B10_A914_4559_A6DA_AED8C22AFD6D_.wvu.PrintTitles" localSheetId="6" hidden="1">'Sch-1 '!$14:$17</definedName>
    <definedName name="Z_B3CE7B10_A914_4559_A6DA_AED8C22AFD6D_.wvu.PrintTitles" localSheetId="5" hidden="1">'Sch-1 dis'!$14:$16</definedName>
    <definedName name="Z_B3CE7B10_A914_4559_A6DA_AED8C22AFD6D_.wvu.PrintTitles" localSheetId="4" hidden="1">'Sch-1.'!$16:$18</definedName>
    <definedName name="Z_B3CE7B10_A914_4559_A6DA_AED8C22AFD6D_.wvu.PrintTitles" localSheetId="7" hidden="1">'Sch-2'!$14:$16</definedName>
    <definedName name="Z_B3CE7B10_A914_4559_A6DA_AED8C22AFD6D_.wvu.PrintTitles" localSheetId="8" hidden="1">'Sch-2 Dis'!$13:$15</definedName>
    <definedName name="Z_B3CE7B10_A914_4559_A6DA_AED8C22AFD6D_.wvu.PrintTitles" localSheetId="9" hidden="1">'Sch-3'!$13:$14</definedName>
    <definedName name="Z_B3CE7B10_A914_4559_A6DA_AED8C22AFD6D_.wvu.PrintTitles" localSheetId="11" hidden="1">'Sch-5'!$3:$14</definedName>
    <definedName name="Z_B3CE7B10_A914_4559_A6DA_AED8C22AFD6D_.wvu.PrintTitles" localSheetId="12" hidden="1">'Sch-5 Dis'!$3:$13</definedName>
    <definedName name="Z_B3CE7B10_A914_4559_A6DA_AED8C22AFD6D_.wvu.PrintTitles" localSheetId="13" hidden="1">'Sch-6'!$3:$14</definedName>
    <definedName name="Z_B3CE7B10_A914_4559_A6DA_AED8C22AFD6D_.wvu.PrintTitles" localSheetId="15" hidden="1">'Sch-6 After Discount'!$3:$13</definedName>
    <definedName name="Z_B3CE7B10_A914_4559_A6DA_AED8C22AFD6D_.wvu.PrintTitles" localSheetId="16" hidden="1">'Sch-7'!$14:$14</definedName>
    <definedName name="Z_B3CE7B10_A914_4559_A6DA_AED8C22AFD6D_.wvu.PrintTitles" localSheetId="17" hidden="1">'Sch-7 Dis'!$14:$14</definedName>
    <definedName name="Z_B3CE7B10_A914_4559_A6DA_AED8C22AFD6D_.wvu.Rows" localSheetId="2" hidden="1">Cover!$7:$7</definedName>
    <definedName name="Z_B3CE7B10_A914_4559_A6DA_AED8C22AFD6D_.wvu.Rows" localSheetId="14" hidden="1">Discount!$32:$34</definedName>
    <definedName name="Z_B3CE7B10_A914_4559_A6DA_AED8C22AFD6D_.wvu.Rows" localSheetId="7" hidden="1">'Sch-2'!#REF!</definedName>
    <definedName name="Z_B3CE7B10_A914_4559_A6DA_AED8C22AFD6D_.wvu.Rows" localSheetId="16" hidden="1">'Sch-7'!$23:$23,'Sch-7'!$98:$216</definedName>
    <definedName name="Z_B3CE7B10_A914_4559_A6DA_AED8C22AFD6D_.wvu.Rows" localSheetId="17" hidden="1">'Sch-7 Dis'!$104:$222</definedName>
    <definedName name="Z_B835C05C_B615_4DCB_982D_4519616B3CD8_.wvu.Cols" localSheetId="14" hidden="1">Discount!$H:$T</definedName>
    <definedName name="Z_B835C05C_B615_4DCB_982D_4519616B3CD8_.wvu.Cols" localSheetId="6" hidden="1">'Sch-1 '!$Q:$Z,'Sch-1 '!$AF:$AK</definedName>
    <definedName name="Z_B835C05C_B615_4DCB_982D_4519616B3CD8_.wvu.Cols" localSheetId="4" hidden="1">'Sch-1.'!$L:$O,'Sch-1.'!#REF!</definedName>
    <definedName name="Z_B835C05C_B615_4DCB_982D_4519616B3CD8_.wvu.Cols" localSheetId="7" hidden="1">'Sch-2'!$L:$U</definedName>
    <definedName name="Z_B835C05C_B615_4DCB_982D_4519616B3CD8_.wvu.Cols" localSheetId="8" hidden="1">'Sch-2 Dis'!$K:$Q</definedName>
    <definedName name="Z_B835C05C_B615_4DCB_982D_4519616B3CD8_.wvu.Cols" localSheetId="9" hidden="1">'Sch-3'!$AA:$AF</definedName>
    <definedName name="Z_B835C05C_B615_4DCB_982D_4519616B3CD8_.wvu.Cols" localSheetId="11" hidden="1">'Sch-5'!$I:$P</definedName>
    <definedName name="Z_B835C05C_B615_4DCB_982D_4519616B3CD8_.wvu.Cols" localSheetId="16" hidden="1">'Sch-7'!$I:$L,'Sch-7'!$AD:$AJ</definedName>
    <definedName name="Z_B835C05C_B615_4DCB_982D_4519616B3CD8_.wvu.Cols" localSheetId="17" hidden="1">'Sch-7 Dis'!$AD:$AJ</definedName>
    <definedName name="Z_B835C05C_B615_4DCB_982D_4519616B3CD8_.wvu.FilterData" localSheetId="6" hidden="1">'Sch-1 '!#REF!</definedName>
    <definedName name="Z_B835C05C_B615_4DCB_982D_4519616B3CD8_.wvu.FilterData" localSheetId="5" hidden="1">'Sch-1 dis'!$A$16:$B$21</definedName>
    <definedName name="Z_B835C05C_B615_4DCB_982D_4519616B3CD8_.wvu.FilterData" localSheetId="4" hidden="1">'Sch-1.'!$A$21:$V$48</definedName>
    <definedName name="Z_B835C05C_B615_4DCB_982D_4519616B3CD8_.wvu.FilterData" localSheetId="7" hidden="1">'Sch-2'!$G$17:$J$71</definedName>
    <definedName name="Z_B835C05C_B615_4DCB_982D_4519616B3CD8_.wvu.FilterData" localSheetId="8" hidden="1">'Sch-2 Dis'!$A$15:$F$56</definedName>
    <definedName name="Z_B835C05C_B615_4DCB_982D_4519616B3CD8_.wvu.FilterData" localSheetId="9" hidden="1">'Sch-3'!#REF!</definedName>
    <definedName name="Z_B835C05C_B615_4DCB_982D_4519616B3CD8_.wvu.PrintArea" localSheetId="21" hidden="1">'Bid Form 2nd Envelope'!$A$1:$F$68</definedName>
    <definedName name="Z_B835C05C_B615_4DCB_982D_4519616B3CD8_.wvu.PrintArea" localSheetId="14" hidden="1">Discount!$A$2:$G$43</definedName>
    <definedName name="Z_B835C05C_B615_4DCB_982D_4519616B3CD8_.wvu.PrintArea" localSheetId="19" hidden="1">'Entry Tax'!$A$1:$E$16</definedName>
    <definedName name="Z_B835C05C_B615_4DCB_982D_4519616B3CD8_.wvu.PrintArea" localSheetId="1" hidden="1">Instructions!$A$1:$C$51</definedName>
    <definedName name="Z_B835C05C_B615_4DCB_982D_4519616B3CD8_.wvu.PrintArea" localSheetId="3" hidden="1">'Names of Bidder'!$B$1:$G$34</definedName>
    <definedName name="Z_B835C05C_B615_4DCB_982D_4519616B3CD8_.wvu.PrintArea" localSheetId="18" hidden="1">Octroi!$A$1:$E$16</definedName>
    <definedName name="Z_B835C05C_B615_4DCB_982D_4519616B3CD8_.wvu.PrintArea" localSheetId="20" hidden="1">'Other Taxes &amp; Duties'!$A$1:$F$16</definedName>
    <definedName name="Z_B835C05C_B615_4DCB_982D_4519616B3CD8_.wvu.PrintArea" localSheetId="23" hidden="1">'Q &amp; C'!$A$1:$F$38</definedName>
    <definedName name="Z_B835C05C_B615_4DCB_982D_4519616B3CD8_.wvu.PrintArea" localSheetId="22" hidden="1">'Q &amp; C (2)'!$A$1:$F$44</definedName>
    <definedName name="Z_B835C05C_B615_4DCB_982D_4519616B3CD8_.wvu.PrintArea" localSheetId="6" hidden="1">'Sch-1 '!$A$1:$J$79</definedName>
    <definedName name="Z_B835C05C_B615_4DCB_982D_4519616B3CD8_.wvu.PrintArea" localSheetId="5" hidden="1">'Sch-1 dis'!$A$1:$G$84</definedName>
    <definedName name="Z_B835C05C_B615_4DCB_982D_4519616B3CD8_.wvu.PrintArea" localSheetId="4" hidden="1">'Sch-1.'!$A$1:$K$59</definedName>
    <definedName name="Z_B835C05C_B615_4DCB_982D_4519616B3CD8_.wvu.PrintArea" localSheetId="7" hidden="1">'Sch-2'!$A$1:$J$77</definedName>
    <definedName name="Z_B835C05C_B615_4DCB_982D_4519616B3CD8_.wvu.PrintArea" localSheetId="8" hidden="1">'Sch-2 Dis'!$A$1:$F$62</definedName>
    <definedName name="Z_B835C05C_B615_4DCB_982D_4519616B3CD8_.wvu.PrintArea" localSheetId="9" hidden="1">'Sch-3'!$A$1:$F$77</definedName>
    <definedName name="Z_B835C05C_B615_4DCB_982D_4519616B3CD8_.wvu.PrintArea" localSheetId="10" hidden="1">'Sch-4'!$A$1:$F$22</definedName>
    <definedName name="Z_B835C05C_B615_4DCB_982D_4519616B3CD8_.wvu.PrintArea" localSheetId="11" hidden="1">'Sch-5'!$A$1:$E$21</definedName>
    <definedName name="Z_B835C05C_B615_4DCB_982D_4519616B3CD8_.wvu.PrintArea" localSheetId="12" hidden="1">'Sch-5 Dis'!$A$1:$E$23</definedName>
    <definedName name="Z_B835C05C_B615_4DCB_982D_4519616B3CD8_.wvu.PrintArea" localSheetId="13" hidden="1">'Sch-6'!$A$1:$D$31</definedName>
    <definedName name="Z_B835C05C_B615_4DCB_982D_4519616B3CD8_.wvu.PrintArea" localSheetId="15" hidden="1">'Sch-6 After Discount'!$A$1:$D$30</definedName>
    <definedName name="Z_B835C05C_B615_4DCB_982D_4519616B3CD8_.wvu.PrintArea" localSheetId="16" hidden="1">'Sch-7'!$A$1:$F$26</definedName>
    <definedName name="Z_B835C05C_B615_4DCB_982D_4519616B3CD8_.wvu.PrintArea" localSheetId="17" hidden="1">'Sch-7 Dis'!$A$1:$G$28</definedName>
    <definedName name="Z_B835C05C_B615_4DCB_982D_4519616B3CD8_.wvu.PrintTitles" localSheetId="6" hidden="1">'Sch-1 '!$14:$17</definedName>
    <definedName name="Z_B835C05C_B615_4DCB_982D_4519616B3CD8_.wvu.PrintTitles" localSheetId="5" hidden="1">'Sch-1 dis'!$14:$16</definedName>
    <definedName name="Z_B835C05C_B615_4DCB_982D_4519616B3CD8_.wvu.PrintTitles" localSheetId="4" hidden="1">'Sch-1.'!$16:$18</definedName>
    <definedName name="Z_B835C05C_B615_4DCB_982D_4519616B3CD8_.wvu.PrintTitles" localSheetId="7" hidden="1">'Sch-2'!$14:$16</definedName>
    <definedName name="Z_B835C05C_B615_4DCB_982D_4519616B3CD8_.wvu.PrintTitles" localSheetId="8" hidden="1">'Sch-2 Dis'!$13:$15</definedName>
    <definedName name="Z_B835C05C_B615_4DCB_982D_4519616B3CD8_.wvu.PrintTitles" localSheetId="9" hidden="1">'Sch-3'!$13:$14</definedName>
    <definedName name="Z_B835C05C_B615_4DCB_982D_4519616B3CD8_.wvu.PrintTitles" localSheetId="11" hidden="1">'Sch-5'!$3:$14</definedName>
    <definedName name="Z_B835C05C_B615_4DCB_982D_4519616B3CD8_.wvu.PrintTitles" localSheetId="12" hidden="1">'Sch-5 Dis'!$3:$13</definedName>
    <definedName name="Z_B835C05C_B615_4DCB_982D_4519616B3CD8_.wvu.PrintTitles" localSheetId="13" hidden="1">'Sch-6'!$3:$14</definedName>
    <definedName name="Z_B835C05C_B615_4DCB_982D_4519616B3CD8_.wvu.PrintTitles" localSheetId="15" hidden="1">'Sch-6 After Discount'!$3:$13</definedName>
    <definedName name="Z_B835C05C_B615_4DCB_982D_4519616B3CD8_.wvu.PrintTitles" localSheetId="16" hidden="1">'Sch-7'!$14:$14</definedName>
    <definedName name="Z_B835C05C_B615_4DCB_982D_4519616B3CD8_.wvu.PrintTitles" localSheetId="17" hidden="1">'Sch-7 Dis'!$14:$14</definedName>
    <definedName name="Z_B835C05C_B615_4DCB_982D_4519616B3CD8_.wvu.Rows" localSheetId="2" hidden="1">Cover!$7:$7</definedName>
    <definedName name="Z_B835C05C_B615_4DCB_982D_4519616B3CD8_.wvu.Rows" localSheetId="14" hidden="1">Discount!$22:$22,Discount!$28:$28,Discount!$32:$34</definedName>
    <definedName name="Z_B835C05C_B615_4DCB_982D_4519616B3CD8_.wvu.Rows" localSheetId="7" hidden="1">'Sch-2'!#REF!</definedName>
    <definedName name="Z_B835C05C_B615_4DCB_982D_4519616B3CD8_.wvu.Rows" localSheetId="16" hidden="1">'Sch-7'!$15:$20,'Sch-7'!$23:$23,'Sch-7'!$98:$216</definedName>
    <definedName name="Z_B835C05C_B615_4DCB_982D_4519616B3CD8_.wvu.Rows" localSheetId="17" hidden="1">'Sch-7 Dis'!$104:$222</definedName>
    <definedName name="Z_D0757F9E_DF41_4B40_A5E5_F4F8FDD8D61D_.wvu.Cols" localSheetId="14" hidden="1">Discount!$H:$S</definedName>
    <definedName name="Z_D0757F9E_DF41_4B40_A5E5_F4F8FDD8D61D_.wvu.Cols" localSheetId="6" hidden="1">'Sch-1 '!$Q:$Z,'Sch-1 '!$AF:$AK</definedName>
    <definedName name="Z_D0757F9E_DF41_4B40_A5E5_F4F8FDD8D61D_.wvu.Cols" localSheetId="7" hidden="1">'Sch-2'!$N:$S</definedName>
    <definedName name="Z_D0757F9E_DF41_4B40_A5E5_F4F8FDD8D61D_.wvu.Cols" localSheetId="8" hidden="1">'Sch-2 Dis'!$K:$Q</definedName>
    <definedName name="Z_D0757F9E_DF41_4B40_A5E5_F4F8FDD8D61D_.wvu.Cols" localSheetId="9" hidden="1">'Sch-3'!$AA:$AF</definedName>
    <definedName name="Z_D0757F9E_DF41_4B40_A5E5_F4F8FDD8D61D_.wvu.Cols" localSheetId="11" hidden="1">'Sch-5'!$I:$P</definedName>
    <definedName name="Z_D0757F9E_DF41_4B40_A5E5_F4F8FDD8D61D_.wvu.Cols" localSheetId="16" hidden="1">'Sch-7'!$I:$L,'Sch-7'!$AD:$AJ</definedName>
    <definedName name="Z_D0757F9E_DF41_4B40_A5E5_F4F8FDD8D61D_.wvu.Cols" localSheetId="17" hidden="1">'Sch-7 Dis'!$AD:$AJ</definedName>
    <definedName name="Z_D0757F9E_DF41_4B40_A5E5_F4F8FDD8D61D_.wvu.FilterData" localSheetId="6" hidden="1">'Sch-1 '!#REF!</definedName>
    <definedName name="Z_D0757F9E_DF41_4B40_A5E5_F4F8FDD8D61D_.wvu.FilterData" localSheetId="5" hidden="1">'Sch-1 dis'!$A$16:$B$21</definedName>
    <definedName name="Z_D0757F9E_DF41_4B40_A5E5_F4F8FDD8D61D_.wvu.FilterData" localSheetId="4" hidden="1">'Sch-1.'!$A$19:$K$48</definedName>
    <definedName name="Z_D0757F9E_DF41_4B40_A5E5_F4F8FDD8D61D_.wvu.FilterData" localSheetId="7" hidden="1">'Sch-2'!$G$17:$J$71</definedName>
    <definedName name="Z_D0757F9E_DF41_4B40_A5E5_F4F8FDD8D61D_.wvu.FilterData" localSheetId="8" hidden="1">'Sch-2 Dis'!$A$15:$F$56</definedName>
    <definedName name="Z_D0757F9E_DF41_4B40_A5E5_F4F8FDD8D61D_.wvu.FilterData" localSheetId="9" hidden="1">'Sch-3'!#REF!</definedName>
    <definedName name="Z_D0757F9E_DF41_4B40_A5E5_F4F8FDD8D61D_.wvu.PrintArea" localSheetId="21" hidden="1">'Bid Form 2nd Envelope'!$A$1:$F$68</definedName>
    <definedName name="Z_D0757F9E_DF41_4B40_A5E5_F4F8FDD8D61D_.wvu.PrintArea" localSheetId="14" hidden="1">Discount!$A$2:$G$43</definedName>
    <definedName name="Z_D0757F9E_DF41_4B40_A5E5_F4F8FDD8D61D_.wvu.PrintArea" localSheetId="19" hidden="1">'Entry Tax'!$A$1:$E$16</definedName>
    <definedName name="Z_D0757F9E_DF41_4B40_A5E5_F4F8FDD8D61D_.wvu.PrintArea" localSheetId="1" hidden="1">Instructions!$A$1:$C$51</definedName>
    <definedName name="Z_D0757F9E_DF41_4B40_A5E5_F4F8FDD8D61D_.wvu.PrintArea" localSheetId="3" hidden="1">'Names of Bidder'!$B$1:$G$34</definedName>
    <definedName name="Z_D0757F9E_DF41_4B40_A5E5_F4F8FDD8D61D_.wvu.PrintArea" localSheetId="18" hidden="1">Octroi!$A$1:$E$16</definedName>
    <definedName name="Z_D0757F9E_DF41_4B40_A5E5_F4F8FDD8D61D_.wvu.PrintArea" localSheetId="20" hidden="1">'Other Taxes &amp; Duties'!$A$1:$F$16</definedName>
    <definedName name="Z_D0757F9E_DF41_4B40_A5E5_F4F8FDD8D61D_.wvu.PrintArea" localSheetId="23" hidden="1">'Q &amp; C'!$A$1:$F$38</definedName>
    <definedName name="Z_D0757F9E_DF41_4B40_A5E5_F4F8FDD8D61D_.wvu.PrintArea" localSheetId="22" hidden="1">'Q &amp; C (2)'!$A$1:$F$44</definedName>
    <definedName name="Z_D0757F9E_DF41_4B40_A5E5_F4F8FDD8D61D_.wvu.PrintArea" localSheetId="6" hidden="1">'Sch-1 '!$A$1:$J$79</definedName>
    <definedName name="Z_D0757F9E_DF41_4B40_A5E5_F4F8FDD8D61D_.wvu.PrintArea" localSheetId="5" hidden="1">'Sch-1 dis'!$A$1:$G$84</definedName>
    <definedName name="Z_D0757F9E_DF41_4B40_A5E5_F4F8FDD8D61D_.wvu.PrintArea" localSheetId="4" hidden="1">'Sch-1.'!$A$1:$K$59</definedName>
    <definedName name="Z_D0757F9E_DF41_4B40_A5E5_F4F8FDD8D61D_.wvu.PrintArea" localSheetId="7" hidden="1">'Sch-2'!$A$1:$J$77</definedName>
    <definedName name="Z_D0757F9E_DF41_4B40_A5E5_F4F8FDD8D61D_.wvu.PrintArea" localSheetId="8" hidden="1">'Sch-2 Dis'!$A$1:$F$62</definedName>
    <definedName name="Z_D0757F9E_DF41_4B40_A5E5_F4F8FDD8D61D_.wvu.PrintArea" localSheetId="9" hidden="1">'Sch-3'!$A$1:$F$77</definedName>
    <definedName name="Z_D0757F9E_DF41_4B40_A5E5_F4F8FDD8D61D_.wvu.PrintArea" localSheetId="10" hidden="1">'Sch-4'!$A$1:$F$22</definedName>
    <definedName name="Z_D0757F9E_DF41_4B40_A5E5_F4F8FDD8D61D_.wvu.PrintArea" localSheetId="11" hidden="1">'Sch-5'!$A$1:$E$21</definedName>
    <definedName name="Z_D0757F9E_DF41_4B40_A5E5_F4F8FDD8D61D_.wvu.PrintArea" localSheetId="12" hidden="1">'Sch-5 Dis'!$A$1:$E$23</definedName>
    <definedName name="Z_D0757F9E_DF41_4B40_A5E5_F4F8FDD8D61D_.wvu.PrintArea" localSheetId="13" hidden="1">'Sch-6'!$A$1:$D$31</definedName>
    <definedName name="Z_D0757F9E_DF41_4B40_A5E5_F4F8FDD8D61D_.wvu.PrintArea" localSheetId="15" hidden="1">'Sch-6 After Discount'!$A$1:$D$30</definedName>
    <definedName name="Z_D0757F9E_DF41_4B40_A5E5_F4F8FDD8D61D_.wvu.PrintArea" localSheetId="16" hidden="1">'Sch-7'!$A$1:$F$26</definedName>
    <definedName name="Z_D0757F9E_DF41_4B40_A5E5_F4F8FDD8D61D_.wvu.PrintArea" localSheetId="17" hidden="1">'Sch-7 Dis'!$A$1:$G$28</definedName>
    <definedName name="Z_D0757F9E_DF41_4B40_A5E5_F4F8FDD8D61D_.wvu.PrintTitles" localSheetId="6" hidden="1">'Sch-1 '!$14:$17</definedName>
    <definedName name="Z_D0757F9E_DF41_4B40_A5E5_F4F8FDD8D61D_.wvu.PrintTitles" localSheetId="5" hidden="1">'Sch-1 dis'!$14:$16</definedName>
    <definedName name="Z_D0757F9E_DF41_4B40_A5E5_F4F8FDD8D61D_.wvu.PrintTitles" localSheetId="4" hidden="1">'Sch-1.'!$16:$18</definedName>
    <definedName name="Z_D0757F9E_DF41_4B40_A5E5_F4F8FDD8D61D_.wvu.PrintTitles" localSheetId="7" hidden="1">'Sch-2'!$14:$16</definedName>
    <definedName name="Z_D0757F9E_DF41_4B40_A5E5_F4F8FDD8D61D_.wvu.PrintTitles" localSheetId="8" hidden="1">'Sch-2 Dis'!$13:$15</definedName>
    <definedName name="Z_D0757F9E_DF41_4B40_A5E5_F4F8FDD8D61D_.wvu.PrintTitles" localSheetId="9" hidden="1">'Sch-3'!$13:$14</definedName>
    <definedName name="Z_D0757F9E_DF41_4B40_A5E5_F4F8FDD8D61D_.wvu.PrintTitles" localSheetId="11" hidden="1">'Sch-5'!$3:$14</definedName>
    <definedName name="Z_D0757F9E_DF41_4B40_A5E5_F4F8FDD8D61D_.wvu.PrintTitles" localSheetId="12" hidden="1">'Sch-5 Dis'!$3:$13</definedName>
    <definedName name="Z_D0757F9E_DF41_4B40_A5E5_F4F8FDD8D61D_.wvu.PrintTitles" localSheetId="13" hidden="1">'Sch-6'!$3:$14</definedName>
    <definedName name="Z_D0757F9E_DF41_4B40_A5E5_F4F8FDD8D61D_.wvu.PrintTitles" localSheetId="15" hidden="1">'Sch-6 After Discount'!$3:$13</definedName>
    <definedName name="Z_D0757F9E_DF41_4B40_A5E5_F4F8FDD8D61D_.wvu.PrintTitles" localSheetId="16" hidden="1">'Sch-7'!$14:$14</definedName>
    <definedName name="Z_D0757F9E_DF41_4B40_A5E5_F4F8FDD8D61D_.wvu.PrintTitles" localSheetId="17" hidden="1">'Sch-7 Dis'!$14:$14</definedName>
    <definedName name="Z_D0757F9E_DF41_4B40_A5E5_F4F8FDD8D61D_.wvu.Rows" localSheetId="2" hidden="1">Cover!$7:$7</definedName>
    <definedName name="Z_D0757F9E_DF41_4B40_A5E5_F4F8FDD8D61D_.wvu.Rows" localSheetId="14" hidden="1">Discount!$32:$34</definedName>
    <definedName name="Z_D0757F9E_DF41_4B40_A5E5_F4F8FDD8D61D_.wvu.Rows" localSheetId="7" hidden="1">'Sch-2'!#REF!</definedName>
    <definedName name="Z_D0757F9E_DF41_4B40_A5E5_F4F8FDD8D61D_.wvu.Rows" localSheetId="16" hidden="1">'Sch-7'!$23:$23,'Sch-7'!$98:$216</definedName>
    <definedName name="Z_D0757F9E_DF41_4B40_A5E5_F4F8FDD8D61D_.wvu.Rows" localSheetId="17" hidden="1">'Sch-7 Dis'!$104:$222</definedName>
    <definedName name="Z_D53177B2_31EC_4222_B97A_A37DCFD9E45B_.wvu.Cols" localSheetId="14" hidden="1">Discount!$H:$T</definedName>
    <definedName name="Z_D53177B2_31EC_4222_B97A_A37DCFD9E45B_.wvu.Cols" localSheetId="6" hidden="1">'Sch-1 '!$Q:$Z,'Sch-1 '!$AF:$AK</definedName>
    <definedName name="Z_D53177B2_31EC_4222_B97A_A37DCFD9E45B_.wvu.Cols" localSheetId="4" hidden="1">'Sch-1.'!$L:$W</definedName>
    <definedName name="Z_D53177B2_31EC_4222_B97A_A37DCFD9E45B_.wvu.Cols" localSheetId="7" hidden="1">'Sch-2'!$N:$S</definedName>
    <definedName name="Z_D53177B2_31EC_4222_B97A_A37DCFD9E45B_.wvu.Cols" localSheetId="8" hidden="1">'Sch-2 Dis'!$K:$Q</definedName>
    <definedName name="Z_D53177B2_31EC_4222_B97A_A37DCFD9E45B_.wvu.Cols" localSheetId="9" hidden="1">'Sch-3'!$AA:$AF</definedName>
    <definedName name="Z_D53177B2_31EC_4222_B97A_A37DCFD9E45B_.wvu.Cols" localSheetId="11" hidden="1">'Sch-5'!$I:$P</definedName>
    <definedName name="Z_D53177B2_31EC_4222_B97A_A37DCFD9E45B_.wvu.Cols" localSheetId="16" hidden="1">'Sch-7'!$I:$L,'Sch-7'!$AD:$AJ</definedName>
    <definedName name="Z_D53177B2_31EC_4222_B97A_A37DCFD9E45B_.wvu.Cols" localSheetId="17" hidden="1">'Sch-7 Dis'!$AD:$AJ</definedName>
    <definedName name="Z_D53177B2_31EC_4222_B97A_A37DCFD9E45B_.wvu.FilterData" localSheetId="6" hidden="1">'Sch-1 '!#REF!</definedName>
    <definedName name="Z_D53177B2_31EC_4222_B97A_A37DCFD9E45B_.wvu.FilterData" localSheetId="5" hidden="1">'Sch-1 dis'!$A$16:$B$21</definedName>
    <definedName name="Z_D53177B2_31EC_4222_B97A_A37DCFD9E45B_.wvu.FilterData" localSheetId="4" hidden="1">'Sch-1.'!$A$19:$K$48</definedName>
    <definedName name="Z_D53177B2_31EC_4222_B97A_A37DCFD9E45B_.wvu.FilterData" localSheetId="7" hidden="1">'Sch-2'!$G$17:$J$71</definedName>
    <definedName name="Z_D53177B2_31EC_4222_B97A_A37DCFD9E45B_.wvu.FilterData" localSheetId="8" hidden="1">'Sch-2 Dis'!$A$15:$F$56</definedName>
    <definedName name="Z_D53177B2_31EC_4222_B97A_A37DCFD9E45B_.wvu.FilterData" localSheetId="9" hidden="1">'Sch-3'!#REF!</definedName>
    <definedName name="Z_D53177B2_31EC_4222_B97A_A37DCFD9E45B_.wvu.PrintArea" localSheetId="21" hidden="1">'Bid Form 2nd Envelope'!$A$1:$F$68</definedName>
    <definedName name="Z_D53177B2_31EC_4222_B97A_A37DCFD9E45B_.wvu.PrintArea" localSheetId="14" hidden="1">Discount!$A$2:$G$43</definedName>
    <definedName name="Z_D53177B2_31EC_4222_B97A_A37DCFD9E45B_.wvu.PrintArea" localSheetId="19" hidden="1">'Entry Tax'!$A$1:$E$16</definedName>
    <definedName name="Z_D53177B2_31EC_4222_B97A_A37DCFD9E45B_.wvu.PrintArea" localSheetId="1" hidden="1">Instructions!$A$1:$C$51</definedName>
    <definedName name="Z_D53177B2_31EC_4222_B97A_A37DCFD9E45B_.wvu.PrintArea" localSheetId="3" hidden="1">'Names of Bidder'!$B$1:$G$34</definedName>
    <definedName name="Z_D53177B2_31EC_4222_B97A_A37DCFD9E45B_.wvu.PrintArea" localSheetId="18" hidden="1">Octroi!$A$1:$E$16</definedName>
    <definedName name="Z_D53177B2_31EC_4222_B97A_A37DCFD9E45B_.wvu.PrintArea" localSheetId="20" hidden="1">'Other Taxes &amp; Duties'!$A$1:$F$16</definedName>
    <definedName name="Z_D53177B2_31EC_4222_B97A_A37DCFD9E45B_.wvu.PrintArea" localSheetId="23" hidden="1">'Q &amp; C'!$A$1:$F$38</definedName>
    <definedName name="Z_D53177B2_31EC_4222_B97A_A37DCFD9E45B_.wvu.PrintArea" localSheetId="22" hidden="1">'Q &amp; C (2)'!$A$1:$F$44</definedName>
    <definedName name="Z_D53177B2_31EC_4222_B97A_A37DCFD9E45B_.wvu.PrintArea" localSheetId="6" hidden="1">'Sch-1 '!$A$1:$J$79</definedName>
    <definedName name="Z_D53177B2_31EC_4222_B97A_A37DCFD9E45B_.wvu.PrintArea" localSheetId="5" hidden="1">'Sch-1 dis'!$A$1:$G$84</definedName>
    <definedName name="Z_D53177B2_31EC_4222_B97A_A37DCFD9E45B_.wvu.PrintArea" localSheetId="4" hidden="1">'Sch-1.'!$A$1:$K$59</definedName>
    <definedName name="Z_D53177B2_31EC_4222_B97A_A37DCFD9E45B_.wvu.PrintArea" localSheetId="7" hidden="1">'Sch-2'!$A$1:$J$77</definedName>
    <definedName name="Z_D53177B2_31EC_4222_B97A_A37DCFD9E45B_.wvu.PrintArea" localSheetId="8" hidden="1">'Sch-2 Dis'!$A$1:$F$62</definedName>
    <definedName name="Z_D53177B2_31EC_4222_B97A_A37DCFD9E45B_.wvu.PrintArea" localSheetId="9" hidden="1">'Sch-3'!$A$1:$F$77</definedName>
    <definedName name="Z_D53177B2_31EC_4222_B97A_A37DCFD9E45B_.wvu.PrintArea" localSheetId="10" hidden="1">'Sch-4'!$A$1:$F$22</definedName>
    <definedName name="Z_D53177B2_31EC_4222_B97A_A37DCFD9E45B_.wvu.PrintArea" localSheetId="11" hidden="1">'Sch-5'!$A$1:$E$21</definedName>
    <definedName name="Z_D53177B2_31EC_4222_B97A_A37DCFD9E45B_.wvu.PrintArea" localSheetId="12" hidden="1">'Sch-5 Dis'!$A$1:$E$23</definedName>
    <definedName name="Z_D53177B2_31EC_4222_B97A_A37DCFD9E45B_.wvu.PrintArea" localSheetId="13" hidden="1">'Sch-6'!$A$1:$D$31</definedName>
    <definedName name="Z_D53177B2_31EC_4222_B97A_A37DCFD9E45B_.wvu.PrintArea" localSheetId="15" hidden="1">'Sch-6 After Discount'!$A$1:$D$30</definedName>
    <definedName name="Z_D53177B2_31EC_4222_B97A_A37DCFD9E45B_.wvu.PrintArea" localSheetId="16" hidden="1">'Sch-7'!$A$1:$F$26</definedName>
    <definedName name="Z_D53177B2_31EC_4222_B97A_A37DCFD9E45B_.wvu.PrintArea" localSheetId="17" hidden="1">'Sch-7 Dis'!$A$1:$G$28</definedName>
    <definedName name="Z_D53177B2_31EC_4222_B97A_A37DCFD9E45B_.wvu.PrintTitles" localSheetId="6" hidden="1">'Sch-1 '!$14:$17</definedName>
    <definedName name="Z_D53177B2_31EC_4222_B97A_A37DCFD9E45B_.wvu.PrintTitles" localSheetId="5" hidden="1">'Sch-1 dis'!$14:$16</definedName>
    <definedName name="Z_D53177B2_31EC_4222_B97A_A37DCFD9E45B_.wvu.PrintTitles" localSheetId="4" hidden="1">'Sch-1.'!$16:$18</definedName>
    <definedName name="Z_D53177B2_31EC_4222_B97A_A37DCFD9E45B_.wvu.PrintTitles" localSheetId="7" hidden="1">'Sch-2'!$14:$16</definedName>
    <definedName name="Z_D53177B2_31EC_4222_B97A_A37DCFD9E45B_.wvu.PrintTitles" localSheetId="8" hidden="1">'Sch-2 Dis'!$13:$15</definedName>
    <definedName name="Z_D53177B2_31EC_4222_B97A_A37DCFD9E45B_.wvu.PrintTitles" localSheetId="9" hidden="1">'Sch-3'!$13:$14</definedName>
    <definedName name="Z_D53177B2_31EC_4222_B97A_A37DCFD9E45B_.wvu.PrintTitles" localSheetId="11" hidden="1">'Sch-5'!$3:$14</definedName>
    <definedName name="Z_D53177B2_31EC_4222_B97A_A37DCFD9E45B_.wvu.PrintTitles" localSheetId="12" hidden="1">'Sch-5 Dis'!$3:$13</definedName>
    <definedName name="Z_D53177B2_31EC_4222_B97A_A37DCFD9E45B_.wvu.PrintTitles" localSheetId="13" hidden="1">'Sch-6'!$3:$14</definedName>
    <definedName name="Z_D53177B2_31EC_4222_B97A_A37DCFD9E45B_.wvu.PrintTitles" localSheetId="15" hidden="1">'Sch-6 After Discount'!$3:$13</definedName>
    <definedName name="Z_D53177B2_31EC_4222_B97A_A37DCFD9E45B_.wvu.PrintTitles" localSheetId="16" hidden="1">'Sch-7'!$14:$14</definedName>
    <definedName name="Z_D53177B2_31EC_4222_B97A_A37DCFD9E45B_.wvu.PrintTitles" localSheetId="17" hidden="1">'Sch-7 Dis'!$14:$14</definedName>
    <definedName name="Z_D53177B2_31EC_4222_B97A_A37DCFD9E45B_.wvu.Rows" localSheetId="2" hidden="1">Cover!$7:$7</definedName>
    <definedName name="Z_D53177B2_31EC_4222_B97A_A37DCFD9E45B_.wvu.Rows" localSheetId="14" hidden="1">Discount!$32:$34</definedName>
    <definedName name="Z_D53177B2_31EC_4222_B97A_A37DCFD9E45B_.wvu.Rows" localSheetId="4" hidden="1">'Sch-1.'!#REF!</definedName>
    <definedName name="Z_D53177B2_31EC_4222_B97A_A37DCFD9E45B_.wvu.Rows" localSheetId="7" hidden="1">'Sch-2'!#REF!</definedName>
    <definedName name="Z_D53177B2_31EC_4222_B97A_A37DCFD9E45B_.wvu.Rows" localSheetId="16" hidden="1">'Sch-7'!$23:$23,'Sch-7'!$98:$216</definedName>
    <definedName name="Z_D53177B2_31EC_4222_B97A_A37DCFD9E45B_.wvu.Rows" localSheetId="17" hidden="1">'Sch-7 Dis'!$104:$222</definedName>
    <definedName name="Z_E81F0721_C35D_4189_B675_E46A21339863_.wvu.Cols" localSheetId="21" hidden="1">'Bid Form 2nd Envelope'!$G:$AO</definedName>
    <definedName name="Z_E81F0721_C35D_4189_B675_E46A21339863_.wvu.Cols" localSheetId="14" hidden="1">Discount!$H:$P</definedName>
    <definedName name="Z_E81F0721_C35D_4189_B675_E46A21339863_.wvu.Cols" localSheetId="6" hidden="1">'Sch-1 '!$L:$U,'Sch-1 '!$AF:$AK</definedName>
    <definedName name="Z_E81F0721_C35D_4189_B675_E46A21339863_.wvu.Cols" localSheetId="4" hidden="1">'Sch-1.'!$L:$P</definedName>
    <definedName name="Z_E81F0721_C35D_4189_B675_E46A21339863_.wvu.FilterData" localSheetId="6" hidden="1">'Sch-1 '!#REF!</definedName>
    <definedName name="Z_E81F0721_C35D_4189_B675_E46A21339863_.wvu.PrintArea" localSheetId="6" hidden="1">'Sch-1 '!$A$1:$K$79</definedName>
    <definedName name="Z_E81F0721_C35D_4189_B675_E46A21339863_.wvu.Rows" localSheetId="14" hidden="1">Discount!$32:$34</definedName>
    <definedName name="Z_E81F0721_C35D_4189_B675_E46A21339863_.wvu.Rows" localSheetId="16" hidden="1">'Sch-7'!$98:$216</definedName>
    <definedName name="Z_E97134B6_5E8D_4951_8DA0_73D065532361_.wvu.Cols" localSheetId="14" hidden="1">Discount!$H:$T</definedName>
    <definedName name="Z_E97134B6_5E8D_4951_8DA0_73D065532361_.wvu.Cols" localSheetId="6" hidden="1">'Sch-1 '!$Q:$Z,'Sch-1 '!$AF:$AK</definedName>
    <definedName name="Z_E97134B6_5E8D_4951_8DA0_73D065532361_.wvu.Cols" localSheetId="4" hidden="1">'Sch-1.'!$L:$W</definedName>
    <definedName name="Z_E97134B6_5E8D_4951_8DA0_73D065532361_.wvu.Cols" localSheetId="7" hidden="1">'Sch-2'!$N:$S</definedName>
    <definedName name="Z_E97134B6_5E8D_4951_8DA0_73D065532361_.wvu.Cols" localSheetId="8" hidden="1">'Sch-2 Dis'!$K:$Q</definedName>
    <definedName name="Z_E97134B6_5E8D_4951_8DA0_73D065532361_.wvu.Cols" localSheetId="9" hidden="1">'Sch-3'!$AA:$AF</definedName>
    <definedName name="Z_E97134B6_5E8D_4951_8DA0_73D065532361_.wvu.Cols" localSheetId="11" hidden="1">'Sch-5'!$I:$P</definedName>
    <definedName name="Z_E97134B6_5E8D_4951_8DA0_73D065532361_.wvu.Cols" localSheetId="16" hidden="1">'Sch-7'!$I:$L,'Sch-7'!$AD:$AJ</definedName>
    <definedName name="Z_E97134B6_5E8D_4951_8DA0_73D065532361_.wvu.Cols" localSheetId="17" hidden="1">'Sch-7 Dis'!$AD:$AJ</definedName>
    <definedName name="Z_E97134B6_5E8D_4951_8DA0_73D065532361_.wvu.FilterData" localSheetId="6" hidden="1">'Sch-1 '!#REF!</definedName>
    <definedName name="Z_E97134B6_5E8D_4951_8DA0_73D065532361_.wvu.FilterData" localSheetId="5" hidden="1">'Sch-1 dis'!$A$16:$B$21</definedName>
    <definedName name="Z_E97134B6_5E8D_4951_8DA0_73D065532361_.wvu.FilterData" localSheetId="4" hidden="1">'Sch-1.'!$A$19:$K$48</definedName>
    <definedName name="Z_E97134B6_5E8D_4951_8DA0_73D065532361_.wvu.FilterData" localSheetId="7" hidden="1">'Sch-2'!$G$17:$J$71</definedName>
    <definedName name="Z_E97134B6_5E8D_4951_8DA0_73D065532361_.wvu.FilterData" localSheetId="8" hidden="1">'Sch-2 Dis'!$A$15:$F$56</definedName>
    <definedName name="Z_E97134B6_5E8D_4951_8DA0_73D065532361_.wvu.FilterData" localSheetId="9" hidden="1">'Sch-3'!#REF!</definedName>
    <definedName name="Z_E97134B6_5E8D_4951_8DA0_73D065532361_.wvu.PrintArea" localSheetId="21" hidden="1">'Bid Form 2nd Envelope'!$A$1:$F$68</definedName>
    <definedName name="Z_E97134B6_5E8D_4951_8DA0_73D065532361_.wvu.PrintArea" localSheetId="14" hidden="1">Discount!$A$2:$G$43</definedName>
    <definedName name="Z_E97134B6_5E8D_4951_8DA0_73D065532361_.wvu.PrintArea" localSheetId="19" hidden="1">'Entry Tax'!$A$1:$E$16</definedName>
    <definedName name="Z_E97134B6_5E8D_4951_8DA0_73D065532361_.wvu.PrintArea" localSheetId="1" hidden="1">Instructions!$A$1:$C$51</definedName>
    <definedName name="Z_E97134B6_5E8D_4951_8DA0_73D065532361_.wvu.PrintArea" localSheetId="3" hidden="1">'Names of Bidder'!$B$1:$G$34</definedName>
    <definedName name="Z_E97134B6_5E8D_4951_8DA0_73D065532361_.wvu.PrintArea" localSheetId="18" hidden="1">Octroi!$A$1:$E$16</definedName>
    <definedName name="Z_E97134B6_5E8D_4951_8DA0_73D065532361_.wvu.PrintArea" localSheetId="20" hidden="1">'Other Taxes &amp; Duties'!$A$1:$F$16</definedName>
    <definedName name="Z_E97134B6_5E8D_4951_8DA0_73D065532361_.wvu.PrintArea" localSheetId="23" hidden="1">'Q &amp; C'!$A$1:$F$38</definedName>
    <definedName name="Z_E97134B6_5E8D_4951_8DA0_73D065532361_.wvu.PrintArea" localSheetId="22" hidden="1">'Q &amp; C (2)'!$A$1:$F$44</definedName>
    <definedName name="Z_E97134B6_5E8D_4951_8DA0_73D065532361_.wvu.PrintArea" localSheetId="6" hidden="1">'Sch-1 '!$A$1:$J$79</definedName>
    <definedName name="Z_E97134B6_5E8D_4951_8DA0_73D065532361_.wvu.PrintArea" localSheetId="5" hidden="1">'Sch-1 dis'!$A$1:$G$84</definedName>
    <definedName name="Z_E97134B6_5E8D_4951_8DA0_73D065532361_.wvu.PrintArea" localSheetId="4" hidden="1">'Sch-1.'!$A$1:$K$59</definedName>
    <definedName name="Z_E97134B6_5E8D_4951_8DA0_73D065532361_.wvu.PrintArea" localSheetId="7" hidden="1">'Sch-2'!$A$1:$J$77</definedName>
    <definedName name="Z_E97134B6_5E8D_4951_8DA0_73D065532361_.wvu.PrintArea" localSheetId="8" hidden="1">'Sch-2 Dis'!$A$1:$F$62</definedName>
    <definedName name="Z_E97134B6_5E8D_4951_8DA0_73D065532361_.wvu.PrintArea" localSheetId="9" hidden="1">'Sch-3'!$A$1:$F$77</definedName>
    <definedName name="Z_E97134B6_5E8D_4951_8DA0_73D065532361_.wvu.PrintArea" localSheetId="10" hidden="1">'Sch-4'!$A$1:$F$22</definedName>
    <definedName name="Z_E97134B6_5E8D_4951_8DA0_73D065532361_.wvu.PrintArea" localSheetId="11" hidden="1">'Sch-5'!$A$1:$E$21</definedName>
    <definedName name="Z_E97134B6_5E8D_4951_8DA0_73D065532361_.wvu.PrintArea" localSheetId="12" hidden="1">'Sch-5 Dis'!$A$1:$E$23</definedName>
    <definedName name="Z_E97134B6_5E8D_4951_8DA0_73D065532361_.wvu.PrintArea" localSheetId="13" hidden="1">'Sch-6'!$A$1:$D$31</definedName>
    <definedName name="Z_E97134B6_5E8D_4951_8DA0_73D065532361_.wvu.PrintArea" localSheetId="15" hidden="1">'Sch-6 After Discount'!$A$1:$D$30</definedName>
    <definedName name="Z_E97134B6_5E8D_4951_8DA0_73D065532361_.wvu.PrintArea" localSheetId="16" hidden="1">'Sch-7'!$A$1:$F$26</definedName>
    <definedName name="Z_E97134B6_5E8D_4951_8DA0_73D065532361_.wvu.PrintArea" localSheetId="17" hidden="1">'Sch-7 Dis'!$A$1:$G$28</definedName>
    <definedName name="Z_E97134B6_5E8D_4951_8DA0_73D065532361_.wvu.PrintTitles" localSheetId="6" hidden="1">'Sch-1 '!$14:$17</definedName>
    <definedName name="Z_E97134B6_5E8D_4951_8DA0_73D065532361_.wvu.PrintTitles" localSheetId="5" hidden="1">'Sch-1 dis'!$14:$16</definedName>
    <definedName name="Z_E97134B6_5E8D_4951_8DA0_73D065532361_.wvu.PrintTitles" localSheetId="4" hidden="1">'Sch-1.'!$16:$18</definedName>
    <definedName name="Z_E97134B6_5E8D_4951_8DA0_73D065532361_.wvu.PrintTitles" localSheetId="7" hidden="1">'Sch-2'!$14:$16</definedName>
    <definedName name="Z_E97134B6_5E8D_4951_8DA0_73D065532361_.wvu.PrintTitles" localSheetId="8" hidden="1">'Sch-2 Dis'!$13:$15</definedName>
    <definedName name="Z_E97134B6_5E8D_4951_8DA0_73D065532361_.wvu.PrintTitles" localSheetId="9" hidden="1">'Sch-3'!$13:$14</definedName>
    <definedName name="Z_E97134B6_5E8D_4951_8DA0_73D065532361_.wvu.PrintTitles" localSheetId="11" hidden="1">'Sch-5'!$3:$14</definedName>
    <definedName name="Z_E97134B6_5E8D_4951_8DA0_73D065532361_.wvu.PrintTitles" localSheetId="12" hidden="1">'Sch-5 Dis'!$3:$13</definedName>
    <definedName name="Z_E97134B6_5E8D_4951_8DA0_73D065532361_.wvu.PrintTitles" localSheetId="13" hidden="1">'Sch-6'!$3:$14</definedName>
    <definedName name="Z_E97134B6_5E8D_4951_8DA0_73D065532361_.wvu.PrintTitles" localSheetId="15" hidden="1">'Sch-6 After Discount'!$3:$13</definedName>
    <definedName name="Z_E97134B6_5E8D_4951_8DA0_73D065532361_.wvu.PrintTitles" localSheetId="16" hidden="1">'Sch-7'!$14:$14</definedName>
    <definedName name="Z_E97134B6_5E8D_4951_8DA0_73D065532361_.wvu.PrintTitles" localSheetId="17" hidden="1">'Sch-7 Dis'!$14:$14</definedName>
    <definedName name="Z_E97134B6_5E8D_4951_8DA0_73D065532361_.wvu.Rows" localSheetId="2" hidden="1">Cover!$7:$7</definedName>
    <definedName name="Z_E97134B6_5E8D_4951_8DA0_73D065532361_.wvu.Rows" localSheetId="14" hidden="1">Discount!$32:$34</definedName>
    <definedName name="Z_E97134B6_5E8D_4951_8DA0_73D065532361_.wvu.Rows" localSheetId="4" hidden="1">'Sch-1.'!#REF!</definedName>
    <definedName name="Z_E97134B6_5E8D_4951_8DA0_73D065532361_.wvu.Rows" localSheetId="7" hidden="1">'Sch-2'!#REF!</definedName>
    <definedName name="Z_E97134B6_5E8D_4951_8DA0_73D065532361_.wvu.Rows" localSheetId="16" hidden="1">'Sch-7'!$23:$23,'Sch-7'!$98:$216</definedName>
    <definedName name="Z_E97134B6_5E8D_4951_8DA0_73D065532361_.wvu.Rows" localSheetId="17" hidden="1">'Sch-7 Dis'!$104:$222</definedName>
    <definedName name="Z_E9F4E142_7D26_464D_BECA_4F3806DB1FE1_.wvu.Cols" localSheetId="14" hidden="1">Discount!$H:$S</definedName>
    <definedName name="Z_E9F4E142_7D26_464D_BECA_4F3806DB1FE1_.wvu.Cols" localSheetId="6" hidden="1">'Sch-1 '!$Q:$Z,'Sch-1 '!$AF:$AK</definedName>
    <definedName name="Z_E9F4E142_7D26_464D_BECA_4F3806DB1FE1_.wvu.Cols" localSheetId="4" hidden="1">'Sch-1.'!$N:$S</definedName>
    <definedName name="Z_E9F4E142_7D26_464D_BECA_4F3806DB1FE1_.wvu.Cols" localSheetId="7" hidden="1">'Sch-2'!$N:$S</definedName>
    <definedName name="Z_E9F4E142_7D26_464D_BECA_4F3806DB1FE1_.wvu.Cols" localSheetId="8" hidden="1">'Sch-2 Dis'!$K:$Q</definedName>
    <definedName name="Z_E9F4E142_7D26_464D_BECA_4F3806DB1FE1_.wvu.Cols" localSheetId="9" hidden="1">'Sch-3'!$AA:$AF</definedName>
    <definedName name="Z_E9F4E142_7D26_464D_BECA_4F3806DB1FE1_.wvu.Cols" localSheetId="11" hidden="1">'Sch-5'!$I:$P</definedName>
    <definedName name="Z_E9F4E142_7D26_464D_BECA_4F3806DB1FE1_.wvu.Cols" localSheetId="16" hidden="1">'Sch-7'!$I:$L,'Sch-7'!$AD:$AJ</definedName>
    <definedName name="Z_E9F4E142_7D26_464D_BECA_4F3806DB1FE1_.wvu.Cols" localSheetId="17" hidden="1">'Sch-7 Dis'!$AD:$AJ</definedName>
    <definedName name="Z_E9F4E142_7D26_464D_BECA_4F3806DB1FE1_.wvu.FilterData" localSheetId="6" hidden="1">'Sch-1 '!#REF!</definedName>
    <definedName name="Z_E9F4E142_7D26_464D_BECA_4F3806DB1FE1_.wvu.FilterData" localSheetId="5" hidden="1">'Sch-1 dis'!$A$16:$B$21</definedName>
    <definedName name="Z_E9F4E142_7D26_464D_BECA_4F3806DB1FE1_.wvu.FilterData" localSheetId="4" hidden="1">'Sch-1.'!$A$19:$K$48</definedName>
    <definedName name="Z_E9F4E142_7D26_464D_BECA_4F3806DB1FE1_.wvu.FilterData" localSheetId="7" hidden="1">'Sch-2'!$G$17:$J$71</definedName>
    <definedName name="Z_E9F4E142_7D26_464D_BECA_4F3806DB1FE1_.wvu.FilterData" localSheetId="8" hidden="1">'Sch-2 Dis'!$A$15:$F$56</definedName>
    <definedName name="Z_E9F4E142_7D26_464D_BECA_4F3806DB1FE1_.wvu.FilterData" localSheetId="9" hidden="1">'Sch-3'!#REF!</definedName>
    <definedName name="Z_E9F4E142_7D26_464D_BECA_4F3806DB1FE1_.wvu.PrintArea" localSheetId="21" hidden="1">'Bid Form 2nd Envelope'!$A$1:$F$68</definedName>
    <definedName name="Z_E9F4E142_7D26_464D_BECA_4F3806DB1FE1_.wvu.PrintArea" localSheetId="14" hidden="1">Discount!$A$2:$G$43</definedName>
    <definedName name="Z_E9F4E142_7D26_464D_BECA_4F3806DB1FE1_.wvu.PrintArea" localSheetId="19" hidden="1">'Entry Tax'!$A$1:$E$16</definedName>
    <definedName name="Z_E9F4E142_7D26_464D_BECA_4F3806DB1FE1_.wvu.PrintArea" localSheetId="1" hidden="1">Instructions!$A$1:$C$51</definedName>
    <definedName name="Z_E9F4E142_7D26_464D_BECA_4F3806DB1FE1_.wvu.PrintArea" localSheetId="3" hidden="1">'Names of Bidder'!$B$1:$E$32</definedName>
    <definedName name="Z_E9F4E142_7D26_464D_BECA_4F3806DB1FE1_.wvu.PrintArea" localSheetId="18" hidden="1">Octroi!$A$1:$E$16</definedName>
    <definedName name="Z_E9F4E142_7D26_464D_BECA_4F3806DB1FE1_.wvu.PrintArea" localSheetId="20" hidden="1">'Other Taxes &amp; Duties'!$A$1:$F$16</definedName>
    <definedName name="Z_E9F4E142_7D26_464D_BECA_4F3806DB1FE1_.wvu.PrintArea" localSheetId="23" hidden="1">'Q &amp; C'!$A$1:$F$38</definedName>
    <definedName name="Z_E9F4E142_7D26_464D_BECA_4F3806DB1FE1_.wvu.PrintArea" localSheetId="22" hidden="1">'Q &amp; C (2)'!$A$1:$F$44</definedName>
    <definedName name="Z_E9F4E142_7D26_464D_BECA_4F3806DB1FE1_.wvu.PrintArea" localSheetId="6" hidden="1">'Sch-1 '!$A$1:$J$79</definedName>
    <definedName name="Z_E9F4E142_7D26_464D_BECA_4F3806DB1FE1_.wvu.PrintArea" localSheetId="5" hidden="1">'Sch-1 dis'!$A$1:$G$84</definedName>
    <definedName name="Z_E9F4E142_7D26_464D_BECA_4F3806DB1FE1_.wvu.PrintArea" localSheetId="4" hidden="1">'Sch-1.'!$A$1:$K$59</definedName>
    <definedName name="Z_E9F4E142_7D26_464D_BECA_4F3806DB1FE1_.wvu.PrintArea" localSheetId="7" hidden="1">'Sch-2'!$A$1:$J$77</definedName>
    <definedName name="Z_E9F4E142_7D26_464D_BECA_4F3806DB1FE1_.wvu.PrintArea" localSheetId="8" hidden="1">'Sch-2 Dis'!$A$1:$F$62</definedName>
    <definedName name="Z_E9F4E142_7D26_464D_BECA_4F3806DB1FE1_.wvu.PrintArea" localSheetId="9" hidden="1">'Sch-3'!$A$1:$F$77</definedName>
    <definedName name="Z_E9F4E142_7D26_464D_BECA_4F3806DB1FE1_.wvu.PrintArea" localSheetId="10" hidden="1">'Sch-4'!$A$1:$F$22</definedName>
    <definedName name="Z_E9F4E142_7D26_464D_BECA_4F3806DB1FE1_.wvu.PrintArea" localSheetId="11" hidden="1">'Sch-5'!$A$1:$E$21</definedName>
    <definedName name="Z_E9F4E142_7D26_464D_BECA_4F3806DB1FE1_.wvu.PrintArea" localSheetId="12" hidden="1">'Sch-5 Dis'!$A$1:$E$23</definedName>
    <definedName name="Z_E9F4E142_7D26_464D_BECA_4F3806DB1FE1_.wvu.PrintArea" localSheetId="13" hidden="1">'Sch-6'!$A$1:$D$32</definedName>
    <definedName name="Z_E9F4E142_7D26_464D_BECA_4F3806DB1FE1_.wvu.PrintArea" localSheetId="15" hidden="1">'Sch-6 After Discount'!$A$1:$D$31</definedName>
    <definedName name="Z_E9F4E142_7D26_464D_BECA_4F3806DB1FE1_.wvu.PrintArea" localSheetId="16" hidden="1">'Sch-7'!$A$1:$F$26</definedName>
    <definedName name="Z_E9F4E142_7D26_464D_BECA_4F3806DB1FE1_.wvu.PrintArea" localSheetId="17" hidden="1">'Sch-7 Dis'!$A$1:$G$28</definedName>
    <definedName name="Z_E9F4E142_7D26_464D_BECA_4F3806DB1FE1_.wvu.PrintTitles" localSheetId="6" hidden="1">'Sch-1 '!$14:$17</definedName>
    <definedName name="Z_E9F4E142_7D26_464D_BECA_4F3806DB1FE1_.wvu.PrintTitles" localSheetId="5" hidden="1">'Sch-1 dis'!$14:$16</definedName>
    <definedName name="Z_E9F4E142_7D26_464D_BECA_4F3806DB1FE1_.wvu.PrintTitles" localSheetId="4" hidden="1">'Sch-1.'!$16:$18</definedName>
    <definedName name="Z_E9F4E142_7D26_464D_BECA_4F3806DB1FE1_.wvu.PrintTitles" localSheetId="7" hidden="1">'Sch-2'!$14:$16</definedName>
    <definedName name="Z_E9F4E142_7D26_464D_BECA_4F3806DB1FE1_.wvu.PrintTitles" localSheetId="8" hidden="1">'Sch-2 Dis'!$13:$15</definedName>
    <definedName name="Z_E9F4E142_7D26_464D_BECA_4F3806DB1FE1_.wvu.PrintTitles" localSheetId="9" hidden="1">'Sch-3'!$13:$14</definedName>
    <definedName name="Z_E9F4E142_7D26_464D_BECA_4F3806DB1FE1_.wvu.PrintTitles" localSheetId="11" hidden="1">'Sch-5'!$3:$14</definedName>
    <definedName name="Z_E9F4E142_7D26_464D_BECA_4F3806DB1FE1_.wvu.PrintTitles" localSheetId="12" hidden="1">'Sch-5 Dis'!$3:$13</definedName>
    <definedName name="Z_E9F4E142_7D26_464D_BECA_4F3806DB1FE1_.wvu.PrintTitles" localSheetId="13" hidden="1">'Sch-6'!$3:$14</definedName>
    <definedName name="Z_E9F4E142_7D26_464D_BECA_4F3806DB1FE1_.wvu.PrintTitles" localSheetId="15" hidden="1">'Sch-6 After Discount'!$3:$13</definedName>
    <definedName name="Z_E9F4E142_7D26_464D_BECA_4F3806DB1FE1_.wvu.PrintTitles" localSheetId="16" hidden="1">'Sch-7'!$14:$14</definedName>
    <definedName name="Z_E9F4E142_7D26_464D_BECA_4F3806DB1FE1_.wvu.PrintTitles" localSheetId="17" hidden="1">'Sch-7 Dis'!$14:$14</definedName>
    <definedName name="Z_E9F4E142_7D26_464D_BECA_4F3806DB1FE1_.wvu.Rows" localSheetId="2" hidden="1">Cover!$7:$7</definedName>
    <definedName name="Z_E9F4E142_7D26_464D_BECA_4F3806DB1FE1_.wvu.Rows" localSheetId="14" hidden="1">Discount!$32:$34</definedName>
    <definedName name="Z_E9F4E142_7D26_464D_BECA_4F3806DB1FE1_.wvu.Rows" localSheetId="7" hidden="1">'Sch-2'!#REF!</definedName>
    <definedName name="Z_E9F4E142_7D26_464D_BECA_4F3806DB1FE1_.wvu.Rows" localSheetId="16" hidden="1">'Sch-7'!$23:$23,'Sch-7'!$98:$216</definedName>
    <definedName name="Z_E9F4E142_7D26_464D_BECA_4F3806DB1FE1_.wvu.Rows" localSheetId="17" hidden="1">'Sch-7 Dis'!$104:$222</definedName>
    <definedName name="Z_ECE9294F_C910_4036_88BC_B1F2176FB06B_.wvu.Cols" localSheetId="14" hidden="1">Discount!$H:$S</definedName>
    <definedName name="Z_ECE9294F_C910_4036_88BC_B1F2176FB06B_.wvu.Cols" localSheetId="6" hidden="1">'Sch-1 '!$Q:$Z,'Sch-1 '!$AF:$AK</definedName>
    <definedName name="Z_ECE9294F_C910_4036_88BC_B1F2176FB06B_.wvu.Cols" localSheetId="4" hidden="1">'Sch-1.'!$N:$S</definedName>
    <definedName name="Z_ECE9294F_C910_4036_88BC_B1F2176FB06B_.wvu.Cols" localSheetId="7" hidden="1">'Sch-2'!$N:$S</definedName>
    <definedName name="Z_ECE9294F_C910_4036_88BC_B1F2176FB06B_.wvu.Cols" localSheetId="8" hidden="1">'Sch-2 Dis'!$K:$Q</definedName>
    <definedName name="Z_ECE9294F_C910_4036_88BC_B1F2176FB06B_.wvu.Cols" localSheetId="9" hidden="1">'Sch-3'!$AA:$AF</definedName>
    <definedName name="Z_ECE9294F_C910_4036_88BC_B1F2176FB06B_.wvu.Cols" localSheetId="11" hidden="1">'Sch-5'!$I:$P</definedName>
    <definedName name="Z_ECE9294F_C910_4036_88BC_B1F2176FB06B_.wvu.Cols" localSheetId="16" hidden="1">'Sch-7'!$I:$L,'Sch-7'!$AD:$AJ</definedName>
    <definedName name="Z_ECE9294F_C910_4036_88BC_B1F2176FB06B_.wvu.Cols" localSheetId="17" hidden="1">'Sch-7 Dis'!$AD:$AJ</definedName>
    <definedName name="Z_ECE9294F_C910_4036_88BC_B1F2176FB06B_.wvu.FilterData" localSheetId="6" hidden="1">'Sch-1 '!#REF!</definedName>
    <definedName name="Z_ECE9294F_C910_4036_88BC_B1F2176FB06B_.wvu.FilterData" localSheetId="5" hidden="1">'Sch-1 dis'!$A$16:$B$21</definedName>
    <definedName name="Z_ECE9294F_C910_4036_88BC_B1F2176FB06B_.wvu.FilterData" localSheetId="4" hidden="1">'Sch-1.'!$A$19:$K$48</definedName>
    <definedName name="Z_ECE9294F_C910_4036_88BC_B1F2176FB06B_.wvu.FilterData" localSheetId="7" hidden="1">'Sch-2'!$G$17:$J$71</definedName>
    <definedName name="Z_ECE9294F_C910_4036_88BC_B1F2176FB06B_.wvu.FilterData" localSheetId="8" hidden="1">'Sch-2 Dis'!$A$15:$F$56</definedName>
    <definedName name="Z_ECE9294F_C910_4036_88BC_B1F2176FB06B_.wvu.FilterData" localSheetId="9" hidden="1">'Sch-3'!#REF!</definedName>
    <definedName name="Z_ECE9294F_C910_4036_88BC_B1F2176FB06B_.wvu.PrintArea" localSheetId="21" hidden="1">'Bid Form 2nd Envelope'!$A$1:$F$68</definedName>
    <definedName name="Z_ECE9294F_C910_4036_88BC_B1F2176FB06B_.wvu.PrintArea" localSheetId="14" hidden="1">Discount!$A$2:$G$43</definedName>
    <definedName name="Z_ECE9294F_C910_4036_88BC_B1F2176FB06B_.wvu.PrintArea" localSheetId="19" hidden="1">'Entry Tax'!$A$1:$E$16</definedName>
    <definedName name="Z_ECE9294F_C910_4036_88BC_B1F2176FB06B_.wvu.PrintArea" localSheetId="1" hidden="1">Instructions!$A$1:$C$51</definedName>
    <definedName name="Z_ECE9294F_C910_4036_88BC_B1F2176FB06B_.wvu.PrintArea" localSheetId="3" hidden="1">'Names of Bidder'!$B$1:$E$32</definedName>
    <definedName name="Z_ECE9294F_C910_4036_88BC_B1F2176FB06B_.wvu.PrintArea" localSheetId="18" hidden="1">Octroi!$A$1:$E$16</definedName>
    <definedName name="Z_ECE9294F_C910_4036_88BC_B1F2176FB06B_.wvu.PrintArea" localSheetId="20" hidden="1">'Other Taxes &amp; Duties'!$A$1:$F$16</definedName>
    <definedName name="Z_ECE9294F_C910_4036_88BC_B1F2176FB06B_.wvu.PrintArea" localSheetId="23" hidden="1">'Q &amp; C'!$A$1:$F$38</definedName>
    <definedName name="Z_ECE9294F_C910_4036_88BC_B1F2176FB06B_.wvu.PrintArea" localSheetId="22" hidden="1">'Q &amp; C (2)'!$A$1:$F$44</definedName>
    <definedName name="Z_ECE9294F_C910_4036_88BC_B1F2176FB06B_.wvu.PrintArea" localSheetId="6" hidden="1">'Sch-1 '!$A$1:$J$79</definedName>
    <definedName name="Z_ECE9294F_C910_4036_88BC_B1F2176FB06B_.wvu.PrintArea" localSheetId="5" hidden="1">'Sch-1 dis'!$A$1:$G$84</definedName>
    <definedName name="Z_ECE9294F_C910_4036_88BC_B1F2176FB06B_.wvu.PrintArea" localSheetId="4" hidden="1">'Sch-1.'!$A$1:$K$59</definedName>
    <definedName name="Z_ECE9294F_C910_4036_88BC_B1F2176FB06B_.wvu.PrintArea" localSheetId="7" hidden="1">'Sch-2'!$A$1:$J$77</definedName>
    <definedName name="Z_ECE9294F_C910_4036_88BC_B1F2176FB06B_.wvu.PrintArea" localSheetId="8" hidden="1">'Sch-2 Dis'!$A$1:$F$62</definedName>
    <definedName name="Z_ECE9294F_C910_4036_88BC_B1F2176FB06B_.wvu.PrintArea" localSheetId="9" hidden="1">'Sch-3'!$A$1:$F$77</definedName>
    <definedName name="Z_ECE9294F_C910_4036_88BC_B1F2176FB06B_.wvu.PrintArea" localSheetId="10" hidden="1">'Sch-4'!$A$1:$F$22</definedName>
    <definedName name="Z_ECE9294F_C910_4036_88BC_B1F2176FB06B_.wvu.PrintArea" localSheetId="11" hidden="1">'Sch-5'!$A$1:$E$21</definedName>
    <definedName name="Z_ECE9294F_C910_4036_88BC_B1F2176FB06B_.wvu.PrintArea" localSheetId="12" hidden="1">'Sch-5 Dis'!$A$1:$E$23</definedName>
    <definedName name="Z_ECE9294F_C910_4036_88BC_B1F2176FB06B_.wvu.PrintArea" localSheetId="13" hidden="1">'Sch-6'!$A$1:$D$32</definedName>
    <definedName name="Z_ECE9294F_C910_4036_88BC_B1F2176FB06B_.wvu.PrintArea" localSheetId="15" hidden="1">'Sch-6 After Discount'!$A$1:$D$31</definedName>
    <definedName name="Z_ECE9294F_C910_4036_88BC_B1F2176FB06B_.wvu.PrintArea" localSheetId="16" hidden="1">'Sch-7'!$A$1:$F$26</definedName>
    <definedName name="Z_ECE9294F_C910_4036_88BC_B1F2176FB06B_.wvu.PrintArea" localSheetId="17" hidden="1">'Sch-7 Dis'!$A$1:$G$28</definedName>
    <definedName name="Z_ECE9294F_C910_4036_88BC_B1F2176FB06B_.wvu.PrintTitles" localSheetId="6" hidden="1">'Sch-1 '!$14:$17</definedName>
    <definedName name="Z_ECE9294F_C910_4036_88BC_B1F2176FB06B_.wvu.PrintTitles" localSheetId="5" hidden="1">'Sch-1 dis'!$14:$16</definedName>
    <definedName name="Z_ECE9294F_C910_4036_88BC_B1F2176FB06B_.wvu.PrintTitles" localSheetId="4" hidden="1">'Sch-1.'!$16:$18</definedName>
    <definedName name="Z_ECE9294F_C910_4036_88BC_B1F2176FB06B_.wvu.PrintTitles" localSheetId="7" hidden="1">'Sch-2'!$14:$16</definedName>
    <definedName name="Z_ECE9294F_C910_4036_88BC_B1F2176FB06B_.wvu.PrintTitles" localSheetId="8" hidden="1">'Sch-2 Dis'!$13:$15</definedName>
    <definedName name="Z_ECE9294F_C910_4036_88BC_B1F2176FB06B_.wvu.PrintTitles" localSheetId="9" hidden="1">'Sch-3'!$13:$14</definedName>
    <definedName name="Z_ECE9294F_C910_4036_88BC_B1F2176FB06B_.wvu.PrintTitles" localSheetId="11" hidden="1">'Sch-5'!$3:$14</definedName>
    <definedName name="Z_ECE9294F_C910_4036_88BC_B1F2176FB06B_.wvu.PrintTitles" localSheetId="12" hidden="1">'Sch-5 Dis'!$3:$13</definedName>
    <definedName name="Z_ECE9294F_C910_4036_88BC_B1F2176FB06B_.wvu.PrintTitles" localSheetId="13" hidden="1">'Sch-6'!$3:$14</definedName>
    <definedName name="Z_ECE9294F_C910_4036_88BC_B1F2176FB06B_.wvu.PrintTitles" localSheetId="15" hidden="1">'Sch-6 After Discount'!$3:$13</definedName>
    <definedName name="Z_ECE9294F_C910_4036_88BC_B1F2176FB06B_.wvu.PrintTitles" localSheetId="16" hidden="1">'Sch-7'!$14:$14</definedName>
    <definedName name="Z_ECE9294F_C910_4036_88BC_B1F2176FB06B_.wvu.PrintTitles" localSheetId="17" hidden="1">'Sch-7 Dis'!$14:$14</definedName>
    <definedName name="Z_ECE9294F_C910_4036_88BC_B1F2176FB06B_.wvu.Rows" localSheetId="2" hidden="1">Cover!$7:$7</definedName>
    <definedName name="Z_ECE9294F_C910_4036_88BC_B1F2176FB06B_.wvu.Rows" localSheetId="14" hidden="1">Discount!$32:$34</definedName>
    <definedName name="Z_ECE9294F_C910_4036_88BC_B1F2176FB06B_.wvu.Rows" localSheetId="6" hidden="1">'Sch-1 '!#REF!</definedName>
    <definedName name="Z_ECE9294F_C910_4036_88BC_B1F2176FB06B_.wvu.Rows" localSheetId="4" hidden="1">'Sch-1.'!#REF!</definedName>
    <definedName name="Z_ECE9294F_C910_4036_88BC_B1F2176FB06B_.wvu.Rows" localSheetId="7" hidden="1">'Sch-2'!#REF!</definedName>
    <definedName name="Z_ECE9294F_C910_4036_88BC_B1F2176FB06B_.wvu.Rows" localSheetId="16" hidden="1">'Sch-7'!$23:$23,'Sch-7'!$98:$216</definedName>
    <definedName name="Z_ECE9294F_C910_4036_88BC_B1F2176FB06B_.wvu.Rows" localSheetId="17" hidden="1">'Sch-7 Dis'!$104:$222</definedName>
    <definedName name="Z_EE46BCD1_F715_4FA9_A5FC_1B125AD601E0_.wvu.Cols" localSheetId="14" hidden="1">Discount!$H:$S</definedName>
    <definedName name="Z_EE46BCD1_F715_4FA9_A5FC_1B125AD601E0_.wvu.Cols" localSheetId="6" hidden="1">'Sch-1 '!$Q:$Z,'Sch-1 '!$AF:$AK</definedName>
    <definedName name="Z_EE46BCD1_F715_4FA9_A5FC_1B125AD601E0_.wvu.Cols" localSheetId="7" hidden="1">'Sch-2'!$N:$S</definedName>
    <definedName name="Z_EE46BCD1_F715_4FA9_A5FC_1B125AD601E0_.wvu.Cols" localSheetId="8" hidden="1">'Sch-2 Dis'!$K:$Q</definedName>
    <definedName name="Z_EE46BCD1_F715_4FA9_A5FC_1B125AD601E0_.wvu.Cols" localSheetId="9" hidden="1">'Sch-3'!$AA:$AF</definedName>
    <definedName name="Z_EE46BCD1_F715_4FA9_A5FC_1B125AD601E0_.wvu.Cols" localSheetId="11" hidden="1">'Sch-5'!$I:$P</definedName>
    <definedName name="Z_EE46BCD1_F715_4FA9_A5FC_1B125AD601E0_.wvu.Cols" localSheetId="16" hidden="1">'Sch-7'!$I:$L,'Sch-7'!$AD:$AJ</definedName>
    <definedName name="Z_EE46BCD1_F715_4FA9_A5FC_1B125AD601E0_.wvu.Cols" localSheetId="17" hidden="1">'Sch-7 Dis'!$AD:$AJ</definedName>
    <definedName name="Z_EE46BCD1_F715_4FA9_A5FC_1B125AD601E0_.wvu.FilterData" localSheetId="6" hidden="1">'Sch-1 '!#REF!</definedName>
    <definedName name="Z_EE46BCD1_F715_4FA9_A5FC_1B125AD601E0_.wvu.FilterData" localSheetId="5" hidden="1">'Sch-1 dis'!$A$16:$B$21</definedName>
    <definedName name="Z_EE46BCD1_F715_4FA9_A5FC_1B125AD601E0_.wvu.FilterData" localSheetId="4" hidden="1">'Sch-1.'!$A$19:$K$48</definedName>
    <definedName name="Z_EE46BCD1_F715_4FA9_A5FC_1B125AD601E0_.wvu.FilterData" localSheetId="7" hidden="1">'Sch-2'!$G$17:$J$71</definedName>
    <definedName name="Z_EE46BCD1_F715_4FA9_A5FC_1B125AD601E0_.wvu.FilterData" localSheetId="8" hidden="1">'Sch-2 Dis'!$A$15:$F$56</definedName>
    <definedName name="Z_EE46BCD1_F715_4FA9_A5FC_1B125AD601E0_.wvu.FilterData" localSheetId="9" hidden="1">'Sch-3'!#REF!</definedName>
    <definedName name="Z_EE46BCD1_F715_4FA9_A5FC_1B125AD601E0_.wvu.PrintArea" localSheetId="21" hidden="1">'Bid Form 2nd Envelope'!$A$1:$F$68</definedName>
    <definedName name="Z_EE46BCD1_F715_4FA9_A5FC_1B125AD601E0_.wvu.PrintArea" localSheetId="14" hidden="1">Discount!$A$2:$G$43</definedName>
    <definedName name="Z_EE46BCD1_F715_4FA9_A5FC_1B125AD601E0_.wvu.PrintArea" localSheetId="19" hidden="1">'Entry Tax'!$A$1:$E$16</definedName>
    <definedName name="Z_EE46BCD1_F715_4FA9_A5FC_1B125AD601E0_.wvu.PrintArea" localSheetId="1" hidden="1">Instructions!$A$1:$C$51</definedName>
    <definedName name="Z_EE46BCD1_F715_4FA9_A5FC_1B125AD601E0_.wvu.PrintArea" localSheetId="3" hidden="1">'Names of Bidder'!$B$1:$G$34</definedName>
    <definedName name="Z_EE46BCD1_F715_4FA9_A5FC_1B125AD601E0_.wvu.PrintArea" localSheetId="18" hidden="1">Octroi!$A$1:$E$16</definedName>
    <definedName name="Z_EE46BCD1_F715_4FA9_A5FC_1B125AD601E0_.wvu.PrintArea" localSheetId="20" hidden="1">'Other Taxes &amp; Duties'!$A$1:$F$16</definedName>
    <definedName name="Z_EE46BCD1_F715_4FA9_A5FC_1B125AD601E0_.wvu.PrintArea" localSheetId="23" hidden="1">'Q &amp; C'!$A$1:$F$38</definedName>
    <definedName name="Z_EE46BCD1_F715_4FA9_A5FC_1B125AD601E0_.wvu.PrintArea" localSheetId="22" hidden="1">'Q &amp; C (2)'!$A$1:$F$44</definedName>
    <definedName name="Z_EE46BCD1_F715_4FA9_A5FC_1B125AD601E0_.wvu.PrintArea" localSheetId="6" hidden="1">'Sch-1 '!$A$1:$J$79</definedName>
    <definedName name="Z_EE46BCD1_F715_4FA9_A5FC_1B125AD601E0_.wvu.PrintArea" localSheetId="5" hidden="1">'Sch-1 dis'!$A$1:$G$84</definedName>
    <definedName name="Z_EE46BCD1_F715_4FA9_A5FC_1B125AD601E0_.wvu.PrintArea" localSheetId="4" hidden="1">'Sch-1.'!$A$1:$K$59</definedName>
    <definedName name="Z_EE46BCD1_F715_4FA9_A5FC_1B125AD601E0_.wvu.PrintArea" localSheetId="7" hidden="1">'Sch-2'!$A$1:$J$77</definedName>
    <definedName name="Z_EE46BCD1_F715_4FA9_A5FC_1B125AD601E0_.wvu.PrintArea" localSheetId="8" hidden="1">'Sch-2 Dis'!$A$1:$F$62</definedName>
    <definedName name="Z_EE46BCD1_F715_4FA9_A5FC_1B125AD601E0_.wvu.PrintArea" localSheetId="9" hidden="1">'Sch-3'!$A$1:$F$77</definedName>
    <definedName name="Z_EE46BCD1_F715_4FA9_A5FC_1B125AD601E0_.wvu.PrintArea" localSheetId="10" hidden="1">'Sch-4'!$A$1:$F$22</definedName>
    <definedName name="Z_EE46BCD1_F715_4FA9_A5FC_1B125AD601E0_.wvu.PrintArea" localSheetId="11" hidden="1">'Sch-5'!$A$1:$E$21</definedName>
    <definedName name="Z_EE46BCD1_F715_4FA9_A5FC_1B125AD601E0_.wvu.PrintArea" localSheetId="12" hidden="1">'Sch-5 Dis'!$A$1:$E$23</definedName>
    <definedName name="Z_EE46BCD1_F715_4FA9_A5FC_1B125AD601E0_.wvu.PrintArea" localSheetId="13" hidden="1">'Sch-6'!$A$1:$D$31</definedName>
    <definedName name="Z_EE46BCD1_F715_4FA9_A5FC_1B125AD601E0_.wvu.PrintArea" localSheetId="15" hidden="1">'Sch-6 After Discount'!$A$1:$D$30</definedName>
    <definedName name="Z_EE46BCD1_F715_4FA9_A5FC_1B125AD601E0_.wvu.PrintArea" localSheetId="16" hidden="1">'Sch-7'!$A$1:$F$26</definedName>
    <definedName name="Z_EE46BCD1_F715_4FA9_A5FC_1B125AD601E0_.wvu.PrintArea" localSheetId="17" hidden="1">'Sch-7 Dis'!$A$1:$G$28</definedName>
    <definedName name="Z_EE46BCD1_F715_4FA9_A5FC_1B125AD601E0_.wvu.PrintTitles" localSheetId="6" hidden="1">'Sch-1 '!$14:$17</definedName>
    <definedName name="Z_EE46BCD1_F715_4FA9_A5FC_1B125AD601E0_.wvu.PrintTitles" localSheetId="5" hidden="1">'Sch-1 dis'!$14:$16</definedName>
    <definedName name="Z_EE46BCD1_F715_4FA9_A5FC_1B125AD601E0_.wvu.PrintTitles" localSheetId="4" hidden="1">'Sch-1.'!$16:$18</definedName>
    <definedName name="Z_EE46BCD1_F715_4FA9_A5FC_1B125AD601E0_.wvu.PrintTitles" localSheetId="7" hidden="1">'Sch-2'!$14:$16</definedName>
    <definedName name="Z_EE46BCD1_F715_4FA9_A5FC_1B125AD601E0_.wvu.PrintTitles" localSheetId="8" hidden="1">'Sch-2 Dis'!$13:$15</definedName>
    <definedName name="Z_EE46BCD1_F715_4FA9_A5FC_1B125AD601E0_.wvu.PrintTitles" localSheetId="9" hidden="1">'Sch-3'!$13:$14</definedName>
    <definedName name="Z_EE46BCD1_F715_4FA9_A5FC_1B125AD601E0_.wvu.PrintTitles" localSheetId="11" hidden="1">'Sch-5'!$3:$14</definedName>
    <definedName name="Z_EE46BCD1_F715_4FA9_A5FC_1B125AD601E0_.wvu.PrintTitles" localSheetId="12" hidden="1">'Sch-5 Dis'!$3:$13</definedName>
    <definedName name="Z_EE46BCD1_F715_4FA9_A5FC_1B125AD601E0_.wvu.PrintTitles" localSheetId="13" hidden="1">'Sch-6'!$3:$14</definedName>
    <definedName name="Z_EE46BCD1_F715_4FA9_A5FC_1B125AD601E0_.wvu.PrintTitles" localSheetId="15" hidden="1">'Sch-6 After Discount'!$3:$13</definedName>
    <definedName name="Z_EE46BCD1_F715_4FA9_A5FC_1B125AD601E0_.wvu.PrintTitles" localSheetId="16" hidden="1">'Sch-7'!$14:$14</definedName>
    <definedName name="Z_EE46BCD1_F715_4FA9_A5FC_1B125AD601E0_.wvu.PrintTitles" localSheetId="17" hidden="1">'Sch-7 Dis'!$14:$14</definedName>
    <definedName name="Z_EE46BCD1_F715_4FA9_A5FC_1B125AD601E0_.wvu.Rows" localSheetId="2" hidden="1">Cover!$7:$7</definedName>
    <definedName name="Z_EE46BCD1_F715_4FA9_A5FC_1B125AD601E0_.wvu.Rows" localSheetId="14" hidden="1">Discount!$32:$34</definedName>
    <definedName name="Z_EE46BCD1_F715_4FA9_A5FC_1B125AD601E0_.wvu.Rows" localSheetId="7" hidden="1">'Sch-2'!#REF!</definedName>
    <definedName name="Z_EE46BCD1_F715_4FA9_A5FC_1B125AD601E0_.wvu.Rows" localSheetId="16" hidden="1">'Sch-7'!$23:$23,'Sch-7'!$98:$216</definedName>
    <definedName name="Z_EE46BCD1_F715_4FA9_A5FC_1B125AD601E0_.wvu.Rows" localSheetId="17" hidden="1">'Sch-7 Dis'!$104:$222</definedName>
  </definedNames>
  <calcPr calcId="191028"/>
  <customWorkbookViews>
    <customWorkbookView name="Sivadanam Sivakumar {शिवदानम शिवकुमार} - Personal View" guid="{9154002C-6C58-44C9-AE93-0E761C3D01FD}" mergeInterval="0" personalView="1" maximized="1" xWindow="-8" yWindow="-8" windowWidth="1616" windowHeight="876" tabRatio="821" activeSheetId="9"/>
    <customWorkbookView name="60001959 - Personal View" guid="{B835C05C-B615-4DCB-982D-4519616B3CD8}" mergeInterval="0" personalView="1" maximized="1" windowWidth="1362" windowHeight="553" tabRatio="821" activeSheetId="9"/>
    <customWorkbookView name="Pankaj Pandey {पंकज पांडे} - Personal View" guid="{E97134B6-5E8D-4951-8DA0-73D065532361}" mergeInterval="0" personalView="1" maximized="1" windowWidth="1362" windowHeight="532" tabRatio="821" activeSheetId="5"/>
    <customWorkbookView name="60031094 - Personal View" guid="{D0757F9E-DF41-4B40-A5E5-F4F8FDD8D61D}" mergeInterval="0" personalView="1" maximized="1" xWindow="1" yWindow="1" windowWidth="1362" windowHeight="538" tabRatio="821" activeSheetId="2"/>
    <customWorkbookView name="admin - Personal View" guid="{EE46BCD1-F715-4FA9-A5FC-1B125AD601E0}" mergeInterval="0" personalView="1" maximized="1" xWindow="1" yWindow="1" windowWidth="1024" windowHeight="496" tabRatio="961" activeSheetId="22"/>
    <customWorkbookView name="31094 - Personal View" guid="{4AA1107B-A795-4744-B566-827168772C7A}" mergeInterval="0" personalView="1" maximized="1" xWindow="1" yWindow="1" windowWidth="1264" windowHeight="450" tabRatio="961" activeSheetId="2"/>
    <customWorkbookView name="Sanjoy Das - Personal View" guid="{B23AD343-29DA-4CE0-BD10-47BF44F3782F}" mergeInterval="0" personalView="1" maximized="1" windowWidth="1276" windowHeight="775" tabRatio="961" activeSheetId="2"/>
    <customWorkbookView name="20587 - Personal View" guid="{ECE9294F-C910-4036-88BC-B1F2176FB06B}" mergeInterval="0" personalView="1" maximized="1" xWindow="1" yWindow="1" windowWidth="1362" windowHeight="515" tabRatio="961" activeSheetId="2"/>
    <customWorkbookView name="20074 - Personal View" guid="{4F65FF32-EC61-4022-A399-2986D7B6B8B3}" mergeInterval="0" personalView="1" maximized="1" windowWidth="1020" windowHeight="539" tabRatio="632" activeSheetId="5"/>
    <customWorkbookView name="asd - Personal View" guid="{01ACF2E1-8E61-4459-ABC1-B6C183DEED61}" mergeInterval="0" personalView="1" maximized="1" windowWidth="1276" windowHeight="597" activeSheetId="1"/>
    <customWorkbookView name="00398 - Personal View" guid="{14D7F02E-BCCA-4517-ABC7-537FF4AEB67A}" mergeInterval="0" personalView="1" maximized="1" xWindow="1" yWindow="1" windowWidth="1020" windowHeight="501" tabRatio="632" activeSheetId="2"/>
    <customWorkbookView name="01209 - Personal View" guid="{27A45B7A-04F2-4516-B80B-5ED0825D4ED3}" mergeInterval="0" personalView="1" maximized="1" xWindow="1" yWindow="1" windowWidth="1366" windowHeight="496" tabRatio="632" activeSheetId="2"/>
    <customWorkbookView name="31103 - Personal View" guid="{E9F4E142-7D26-464D-BECA-4F3806DB1FE1}" mergeInterval="0" personalView="1" maximized="1" windowWidth="1362" windowHeight="543" tabRatio="961" activeSheetId="9"/>
    <customWorkbookView name="02405 - Personal View" guid="{A7DBDDEF-9245-44C6-9EBF-032DB6E1C0A2}" mergeInterval="0" personalView="1" maximized="1" xWindow="1" yWindow="1" windowWidth="1362" windowHeight="538" tabRatio="961" activeSheetId="2"/>
    <customWorkbookView name="60002881 - Personal View" guid="{7487ED9F-BBED-4B2A-9631-22F1A430946B}" mergeInterval="0" personalView="1" maximized="1" xWindow="1" yWindow="1" windowWidth="1024" windowHeight="596" tabRatio="961" activeSheetId="2"/>
    <customWorkbookView name="Mani Kumar - Personal View" guid="{B3CE7B10-A914-4559-A6DA-AED8C22AFD6D}" mergeInterval="0" personalView="1" maximized="1" windowWidth="1362" windowHeight="523" tabRatio="961" activeSheetId="22"/>
    <customWorkbookView name="Manuji Chaubey - Personal View" guid="{D53177B2-31EC-4222-B97A-A37DCFD9E45B}" mergeInterval="0" personalView="1" maximized="1" windowWidth="1362" windowHeight="553" tabRatio="821" activeSheetId="2"/>
    <customWorkbookView name="Venkatesh Karri {वेंकटेश कर्री} - Personal View" guid="{223BC0FC-814D-40F0-9795-CE82A16FF3A5}" mergeInterval="0" personalView="1" maximized="1" windowWidth="1362" windowHeight="542" tabRatio="821" activeSheetId="22"/>
    <customWorkbookView name="D Lucius - Personal View" guid="{E81F0721-C35D-4189-B675-E46A21339863}" mergeInterval="0" personalView="1" maximized="1" windowWidth="1362" windowHeight="543" tabRatio="821" activeSheetId="5"/>
    <customWorkbookView name="60003099 - Personal View" guid="{17F5C48B-526E-48D2-9F97-823D578F9893}" mergeInterval="0" personalView="1" maximized="1" windowWidth="1276" windowHeight="798" tabRatio="796" activeSheetId="9"/>
    <customWorkbookView name="60001682 - Personal View" guid="{9AABADBB-0C61-4F6E-8EBA-FB1F391DCDF7}" mergeInterval="0" personalView="1" maximized="1" xWindow="1" yWindow="1" windowWidth="1280" windowHeight="794" tabRatio="821" activeSheetId="2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10" l="1"/>
  <c r="J72" i="10"/>
  <c r="J68" i="10"/>
  <c r="J63" i="10"/>
  <c r="J60" i="10"/>
  <c r="J58" i="10"/>
  <c r="J57" i="10"/>
  <c r="J18" i="10"/>
  <c r="K17" i="10"/>
  <c r="J17" i="10"/>
  <c r="J67" i="7"/>
  <c r="J62" i="7"/>
  <c r="J59" i="7"/>
  <c r="J57" i="7"/>
  <c r="J56" i="7"/>
  <c r="J26" i="7"/>
  <c r="J20" i="7"/>
  <c r="J68" i="9" l="1"/>
  <c r="N68" i="9" s="1"/>
  <c r="O68" i="9" s="1"/>
  <c r="K68" i="9" s="1"/>
  <c r="J63" i="9"/>
  <c r="K60" i="9"/>
  <c r="J60" i="9"/>
  <c r="J58" i="9"/>
  <c r="J57" i="9"/>
  <c r="J27" i="9"/>
  <c r="J21" i="9"/>
  <c r="A1" i="3"/>
  <c r="J58" i="7"/>
  <c r="H10" i="9"/>
  <c r="N57" i="10" l="1"/>
  <c r="O57" i="10" s="1"/>
  <c r="K57" i="10" s="1"/>
  <c r="J69" i="9"/>
  <c r="N69" i="9" s="1"/>
  <c r="O69" i="9" s="1"/>
  <c r="J70" i="9"/>
  <c r="N70" i="9" s="1"/>
  <c r="O70" i="9" s="1"/>
  <c r="J71" i="9"/>
  <c r="N71" i="9" s="1"/>
  <c r="O71" i="9" s="1"/>
  <c r="C6" i="10"/>
  <c r="J61" i="10"/>
  <c r="N61" i="10" s="1"/>
  <c r="O61" i="10" s="1"/>
  <c r="J66" i="10"/>
  <c r="N66" i="10" s="1"/>
  <c r="O66" i="10" s="1"/>
  <c r="J69" i="10"/>
  <c r="N69" i="10" s="1"/>
  <c r="O69" i="10" s="1"/>
  <c r="J67" i="10"/>
  <c r="N67" i="10" s="1"/>
  <c r="O67" i="10" s="1"/>
  <c r="N68" i="10"/>
  <c r="O68" i="10" s="1"/>
  <c r="K68" i="10" s="1"/>
  <c r="J70" i="10"/>
  <c r="N70" i="10" s="1"/>
  <c r="O70" i="10" s="1"/>
  <c r="J71" i="10"/>
  <c r="N71" i="10" s="1"/>
  <c r="O71" i="10" s="1"/>
  <c r="N72" i="10"/>
  <c r="O72" i="10" s="1"/>
  <c r="K72" i="10" s="1"/>
  <c r="J73" i="10"/>
  <c r="N73" i="10" s="1"/>
  <c r="O73" i="10" s="1"/>
  <c r="J74" i="10"/>
  <c r="N74" i="10" s="1"/>
  <c r="O74" i="10" s="1"/>
  <c r="J75" i="10"/>
  <c r="N75" i="10" s="1"/>
  <c r="O75" i="10" s="1"/>
  <c r="J76" i="10"/>
  <c r="N76" i="10" s="1"/>
  <c r="O76" i="10" s="1"/>
  <c r="N77" i="10"/>
  <c r="O77" i="10" s="1"/>
  <c r="K77" i="10" s="1"/>
  <c r="J21" i="7"/>
  <c r="J22" i="7"/>
  <c r="J23" i="7"/>
  <c r="J24" i="7"/>
  <c r="J25"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60" i="7"/>
  <c r="J61" i="7"/>
  <c r="J63" i="7"/>
  <c r="J64" i="7"/>
  <c r="J65" i="7"/>
  <c r="J66" i="7"/>
  <c r="J68" i="7"/>
  <c r="J69" i="7"/>
  <c r="J70" i="7"/>
  <c r="N21" i="9"/>
  <c r="O21" i="9" s="1"/>
  <c r="K21" i="9" s="1"/>
  <c r="J22" i="9"/>
  <c r="N22" i="9" s="1"/>
  <c r="O22" i="9" s="1"/>
  <c r="K22" i="9" s="1"/>
  <c r="J23" i="9"/>
  <c r="N23" i="9" s="1"/>
  <c r="O23" i="9" s="1"/>
  <c r="K23" i="9" s="1"/>
  <c r="J24" i="9"/>
  <c r="N24" i="9" s="1"/>
  <c r="O24" i="9" s="1"/>
  <c r="K24" i="9" s="1"/>
  <c r="J25" i="9"/>
  <c r="N25" i="9" s="1"/>
  <c r="O25" i="9" s="1"/>
  <c r="K25" i="9" s="1"/>
  <c r="J26" i="9"/>
  <c r="N26" i="9" s="1"/>
  <c r="O26" i="9" s="1"/>
  <c r="K26" i="9" s="1"/>
  <c r="N27" i="9"/>
  <c r="O27" i="9" s="1"/>
  <c r="K27" i="9" s="1"/>
  <c r="J28" i="9"/>
  <c r="N28" i="9" s="1"/>
  <c r="O28" i="9" s="1"/>
  <c r="K28" i="9" s="1"/>
  <c r="J29" i="9"/>
  <c r="N29" i="9" s="1"/>
  <c r="O29" i="9" s="1"/>
  <c r="K29" i="9" s="1"/>
  <c r="J30" i="9"/>
  <c r="N30" i="9" s="1"/>
  <c r="O30" i="9" s="1"/>
  <c r="K30" i="9" s="1"/>
  <c r="J31" i="9"/>
  <c r="N31" i="9" s="1"/>
  <c r="O31" i="9" s="1"/>
  <c r="K31" i="9" s="1"/>
  <c r="J32" i="9"/>
  <c r="N32" i="9" s="1"/>
  <c r="O32" i="9" s="1"/>
  <c r="K32" i="9" s="1"/>
  <c r="J33" i="9"/>
  <c r="N33" i="9" s="1"/>
  <c r="O33" i="9" s="1"/>
  <c r="K33" i="9" s="1"/>
  <c r="J34" i="9"/>
  <c r="N34" i="9" s="1"/>
  <c r="O34" i="9" s="1"/>
  <c r="K34" i="9" s="1"/>
  <c r="J35" i="9"/>
  <c r="N35" i="9" s="1"/>
  <c r="O35" i="9" s="1"/>
  <c r="K35" i="9" s="1"/>
  <c r="J36" i="9"/>
  <c r="N36" i="9" s="1"/>
  <c r="O36" i="9" s="1"/>
  <c r="K36" i="9" s="1"/>
  <c r="J37" i="9"/>
  <c r="N37" i="9" s="1"/>
  <c r="O37" i="9" s="1"/>
  <c r="K37" i="9" s="1"/>
  <c r="J38" i="9"/>
  <c r="N38" i="9" s="1"/>
  <c r="O38" i="9" s="1"/>
  <c r="K38" i="9" s="1"/>
  <c r="J39" i="9"/>
  <c r="N39" i="9" s="1"/>
  <c r="O39" i="9" s="1"/>
  <c r="K39" i="9" s="1"/>
  <c r="J40" i="9"/>
  <c r="N40" i="9" s="1"/>
  <c r="O40" i="9" s="1"/>
  <c r="K40" i="9" s="1"/>
  <c r="J41" i="9"/>
  <c r="N41" i="9" s="1"/>
  <c r="O41" i="9" s="1"/>
  <c r="K41" i="9" s="1"/>
  <c r="J42" i="9"/>
  <c r="N42" i="9" s="1"/>
  <c r="O42" i="9" s="1"/>
  <c r="K42" i="9" s="1"/>
  <c r="J43" i="9"/>
  <c r="N43" i="9" s="1"/>
  <c r="O43" i="9" s="1"/>
  <c r="K43" i="9" s="1"/>
  <c r="J44" i="9"/>
  <c r="N44" i="9" s="1"/>
  <c r="O44" i="9" s="1"/>
  <c r="K44" i="9" s="1"/>
  <c r="J45" i="9"/>
  <c r="N45" i="9" s="1"/>
  <c r="O45" i="9" s="1"/>
  <c r="K45" i="9" s="1"/>
  <c r="J46" i="9"/>
  <c r="N46" i="9" s="1"/>
  <c r="O46" i="9" s="1"/>
  <c r="K46" i="9" s="1"/>
  <c r="J47" i="9"/>
  <c r="N47" i="9" s="1"/>
  <c r="O47" i="9" s="1"/>
  <c r="K47" i="9" s="1"/>
  <c r="J48" i="9"/>
  <c r="N48" i="9" s="1"/>
  <c r="O48" i="9" s="1"/>
  <c r="K48" i="9" s="1"/>
  <c r="J49" i="9"/>
  <c r="N49" i="9" s="1"/>
  <c r="O49" i="9" s="1"/>
  <c r="K49" i="9" s="1"/>
  <c r="J50" i="9"/>
  <c r="N50" i="9" s="1"/>
  <c r="O50" i="9" s="1"/>
  <c r="K50" i="9" s="1"/>
  <c r="J51" i="9"/>
  <c r="N51" i="9" s="1"/>
  <c r="O51" i="9" s="1"/>
  <c r="K51" i="9" s="1"/>
  <c r="J52" i="9"/>
  <c r="N52" i="9" s="1"/>
  <c r="O52" i="9" s="1"/>
  <c r="K52" i="9" s="1"/>
  <c r="J53" i="9"/>
  <c r="N53" i="9" s="1"/>
  <c r="O53" i="9" s="1"/>
  <c r="K53" i="9" s="1"/>
  <c r="J54" i="9"/>
  <c r="N54" i="9" s="1"/>
  <c r="O54" i="9" s="1"/>
  <c r="K54" i="9" s="1"/>
  <c r="J55" i="9"/>
  <c r="N55" i="9" s="1"/>
  <c r="O55" i="9" s="1"/>
  <c r="K55" i="9" s="1"/>
  <c r="J56" i="9"/>
  <c r="N56" i="9" s="1"/>
  <c r="O56" i="9" s="1"/>
  <c r="K56" i="9" s="1"/>
  <c r="N57" i="9"/>
  <c r="O57" i="9" s="1"/>
  <c r="K57" i="9" s="1"/>
  <c r="N58" i="9"/>
  <c r="O58" i="9" s="1"/>
  <c r="K58" i="9" s="1"/>
  <c r="J59" i="9"/>
  <c r="N59" i="9" s="1"/>
  <c r="O59" i="9" s="1"/>
  <c r="K59" i="9" s="1"/>
  <c r="N60" i="9"/>
  <c r="J61" i="9"/>
  <c r="N61" i="9" s="1"/>
  <c r="O61" i="9" s="1"/>
  <c r="K61" i="9" s="1"/>
  <c r="J62" i="9"/>
  <c r="N62" i="9" s="1"/>
  <c r="N63" i="9"/>
  <c r="O63" i="9" s="1"/>
  <c r="K63" i="9" s="1"/>
  <c r="J64" i="9"/>
  <c r="N64" i="9" s="1"/>
  <c r="J65" i="9"/>
  <c r="N65" i="9" s="1"/>
  <c r="J66" i="9"/>
  <c r="N66" i="9" s="1"/>
  <c r="J67" i="9"/>
  <c r="B2" i="2"/>
  <c r="A3" i="9" s="1"/>
  <c r="O64" i="9" l="1"/>
  <c r="K64" i="9" s="1"/>
  <c r="N67" i="9"/>
  <c r="O67" i="9" s="1"/>
  <c r="K67" i="9" s="1"/>
  <c r="O66" i="9"/>
  <c r="K66" i="9" s="1"/>
  <c r="O62" i="9"/>
  <c r="K62" i="9" s="1"/>
  <c r="O65" i="9"/>
  <c r="K65" i="9" s="1"/>
  <c r="K69" i="10"/>
  <c r="K71" i="10"/>
  <c r="K70" i="10"/>
  <c r="K67" i="10"/>
  <c r="K66" i="10"/>
  <c r="K61" i="10"/>
  <c r="K76" i="10"/>
  <c r="K73" i="10"/>
  <c r="K75" i="10"/>
  <c r="K74" i="10"/>
  <c r="K71" i="9"/>
  <c r="K70" i="9"/>
  <c r="K69" i="9"/>
  <c r="J65" i="10"/>
  <c r="N65" i="10" s="1"/>
  <c r="O65" i="10" s="1"/>
  <c r="J64" i="10"/>
  <c r="N64" i="10" s="1"/>
  <c r="O64" i="10" s="1"/>
  <c r="N63" i="10"/>
  <c r="O63" i="10" s="1"/>
  <c r="K63" i="10" s="1"/>
  <c r="J62" i="10"/>
  <c r="N62" i="10" s="1"/>
  <c r="O62" i="10" s="1"/>
  <c r="N60" i="10"/>
  <c r="O60" i="10" s="1"/>
  <c r="K60" i="10" s="1"/>
  <c r="J59" i="10"/>
  <c r="N59" i="10" s="1"/>
  <c r="O59" i="10" s="1"/>
  <c r="N58" i="10"/>
  <c r="O58" i="10" s="1"/>
  <c r="K58" i="10" s="1"/>
  <c r="J56" i="10"/>
  <c r="N56" i="10" s="1"/>
  <c r="O56" i="10" s="1"/>
  <c r="J55" i="10"/>
  <c r="N55" i="10" s="1"/>
  <c r="O55" i="10" s="1"/>
  <c r="J54" i="10"/>
  <c r="N54" i="10" s="1"/>
  <c r="O54" i="10" s="1"/>
  <c r="J53" i="10"/>
  <c r="N53" i="10" s="1"/>
  <c r="O53" i="10" s="1"/>
  <c r="J52" i="10"/>
  <c r="N52" i="10" s="1"/>
  <c r="O52" i="10" s="1"/>
  <c r="J51" i="10"/>
  <c r="N51" i="10" s="1"/>
  <c r="O51" i="10" s="1"/>
  <c r="J50" i="10"/>
  <c r="N50" i="10" s="1"/>
  <c r="O50" i="10" s="1"/>
  <c r="J49" i="10"/>
  <c r="N49" i="10" s="1"/>
  <c r="O49" i="10" s="1"/>
  <c r="J48" i="10"/>
  <c r="N48" i="10" s="1"/>
  <c r="O48" i="10" s="1"/>
  <c r="J47" i="10"/>
  <c r="N47" i="10" s="1"/>
  <c r="O47" i="10" s="1"/>
  <c r="J46" i="10"/>
  <c r="N46" i="10" s="1"/>
  <c r="O46" i="10" s="1"/>
  <c r="J45" i="10"/>
  <c r="N45" i="10" s="1"/>
  <c r="O45" i="10" s="1"/>
  <c r="J44" i="10"/>
  <c r="N44" i="10" s="1"/>
  <c r="O44" i="10" s="1"/>
  <c r="J43" i="10"/>
  <c r="N43" i="10" s="1"/>
  <c r="O43" i="10" s="1"/>
  <c r="J42" i="10"/>
  <c r="N42" i="10" s="1"/>
  <c r="O42" i="10" s="1"/>
  <c r="J41" i="10"/>
  <c r="N41" i="10" s="1"/>
  <c r="O41" i="10" s="1"/>
  <c r="J40" i="10"/>
  <c r="N40" i="10" s="1"/>
  <c r="O40" i="10" s="1"/>
  <c r="J39" i="10"/>
  <c r="N39" i="10" s="1"/>
  <c r="O39" i="10" s="1"/>
  <c r="J38" i="10"/>
  <c r="N38" i="10" s="1"/>
  <c r="O38" i="10" s="1"/>
  <c r="J37" i="10"/>
  <c r="N37" i="10" s="1"/>
  <c r="O37" i="10" s="1"/>
  <c r="J36" i="10"/>
  <c r="N36" i="10" s="1"/>
  <c r="O36" i="10" s="1"/>
  <c r="J35" i="10"/>
  <c r="N35" i="10" s="1"/>
  <c r="O35" i="10" s="1"/>
  <c r="J34" i="10"/>
  <c r="N34" i="10" s="1"/>
  <c r="O34" i="10" s="1"/>
  <c r="J33" i="10"/>
  <c r="N33" i="10" s="1"/>
  <c r="O33" i="10" s="1"/>
  <c r="J32" i="10"/>
  <c r="N32" i="10" s="1"/>
  <c r="O32" i="10" s="1"/>
  <c r="J31" i="10"/>
  <c r="N31" i="10" s="1"/>
  <c r="O31" i="10" s="1"/>
  <c r="J30" i="10"/>
  <c r="N30" i="10" s="1"/>
  <c r="O30" i="10" s="1"/>
  <c r="J29" i="10"/>
  <c r="N29" i="10" s="1"/>
  <c r="O29" i="10" s="1"/>
  <c r="J28" i="10"/>
  <c r="N28" i="10" s="1"/>
  <c r="O28" i="10" s="1"/>
  <c r="J27" i="10"/>
  <c r="N27" i="10" s="1"/>
  <c r="O27" i="10" s="1"/>
  <c r="J26" i="10"/>
  <c r="N26" i="10" s="1"/>
  <c r="O26" i="10" s="1"/>
  <c r="J25" i="10"/>
  <c r="N25" i="10" s="1"/>
  <c r="O25" i="10" s="1"/>
  <c r="J24" i="10"/>
  <c r="N24" i="10" s="1"/>
  <c r="O24" i="10" s="1"/>
  <c r="J23" i="10"/>
  <c r="N23" i="10" s="1"/>
  <c r="O23" i="10" s="1"/>
  <c r="J22" i="10"/>
  <c r="N22" i="10" s="1"/>
  <c r="O22" i="10" s="1"/>
  <c r="J21" i="10"/>
  <c r="N21" i="10" s="1"/>
  <c r="O21" i="10" s="1"/>
  <c r="J20" i="10"/>
  <c r="N20" i="10" s="1"/>
  <c r="O20" i="10" s="1"/>
  <c r="J19" i="10"/>
  <c r="N19" i="10" s="1"/>
  <c r="O19" i="10" s="1"/>
  <c r="N18" i="10"/>
  <c r="O18" i="10" s="1"/>
  <c r="K18" i="10" s="1"/>
  <c r="J16" i="10"/>
  <c r="N16" i="10" s="1"/>
  <c r="O16" i="10" s="1"/>
  <c r="J15" i="10"/>
  <c r="J78" i="10" l="1"/>
  <c r="N15" i="10"/>
  <c r="O15" i="10" s="1"/>
  <c r="K15" i="10" s="1"/>
  <c r="K19" i="10"/>
  <c r="K20" i="10"/>
  <c r="K21" i="10"/>
  <c r="K22" i="10"/>
  <c r="K23" i="10"/>
  <c r="K24" i="10"/>
  <c r="K25" i="10"/>
  <c r="K26" i="10"/>
  <c r="K27" i="10"/>
  <c r="K28" i="10"/>
  <c r="K29" i="10"/>
  <c r="K30" i="10"/>
  <c r="K31" i="10"/>
  <c r="K32" i="10"/>
  <c r="K33" i="10"/>
  <c r="K34" i="10"/>
  <c r="K35" i="10"/>
  <c r="K36" i="10"/>
  <c r="K37" i="10"/>
  <c r="K38" i="10"/>
  <c r="K39" i="10"/>
  <c r="K40" i="10"/>
  <c r="K41" i="10"/>
  <c r="K42" i="10"/>
  <c r="K43" i="10"/>
  <c r="K44" i="10"/>
  <c r="K45" i="10"/>
  <c r="K46" i="10"/>
  <c r="K47" i="10"/>
  <c r="K48" i="10"/>
  <c r="K49" i="10"/>
  <c r="K50" i="10"/>
  <c r="K51" i="10"/>
  <c r="K52" i="10"/>
  <c r="K53" i="10"/>
  <c r="K54" i="10"/>
  <c r="K55" i="10"/>
  <c r="K56" i="10"/>
  <c r="K59" i="10"/>
  <c r="K62" i="10"/>
  <c r="K64" i="10"/>
  <c r="K65" i="10"/>
  <c r="K16" i="10"/>
  <c r="K79" i="10" l="1"/>
  <c r="D16" i="12" l="1"/>
  <c r="D19" i="14"/>
  <c r="J20" i="9" l="1"/>
  <c r="J19" i="9"/>
  <c r="N19" i="9" l="1"/>
  <c r="O19" i="9" s="1"/>
  <c r="K19" i="9" s="1"/>
  <c r="J72" i="9"/>
  <c r="N20" i="9"/>
  <c r="O20" i="9" s="1"/>
  <c r="K20" i="9" s="1"/>
  <c r="A9" i="22"/>
  <c r="D7" i="14"/>
  <c r="D7" i="12"/>
  <c r="K73" i="9" l="1"/>
  <c r="B18" i="22"/>
  <c r="F9" i="24" l="1"/>
  <c r="D11" i="24"/>
  <c r="F11" i="24" s="1"/>
  <c r="D16" i="24"/>
  <c r="F24" i="24" s="1"/>
  <c r="D17" i="24"/>
  <c r="F25" i="24" s="1"/>
  <c r="F17" i="24"/>
  <c r="F31" i="24"/>
  <c r="F32" i="24" s="1"/>
  <c r="F14" i="24" s="1"/>
  <c r="F18" i="24" s="1"/>
  <c r="I31" i="24"/>
  <c r="J31" i="24" s="1"/>
  <c r="M31" i="24"/>
  <c r="N31" i="24" s="1"/>
  <c r="I33" i="24"/>
  <c r="K32" i="24" s="1"/>
  <c r="M33" i="24"/>
  <c r="O32" i="24" s="1"/>
  <c r="I34" i="24"/>
  <c r="J34" i="24" s="1"/>
  <c r="M34" i="24"/>
  <c r="N34" i="24" s="1"/>
  <c r="I35" i="24"/>
  <c r="J35" i="24" s="1"/>
  <c r="M35" i="24"/>
  <c r="N35" i="24" s="1"/>
  <c r="I36" i="24"/>
  <c r="J36" i="24" s="1"/>
  <c r="M36" i="24"/>
  <c r="O36" i="24" s="1"/>
  <c r="I37" i="24"/>
  <c r="J37" i="24" s="1"/>
  <c r="M37" i="24"/>
  <c r="N37" i="24" s="1"/>
  <c r="I38" i="24"/>
  <c r="D4" i="23"/>
  <c r="F9" i="23"/>
  <c r="D16" i="23"/>
  <c r="L26" i="23" s="1"/>
  <c r="K26" i="23" s="1"/>
  <c r="D17" i="23"/>
  <c r="L27" i="23" s="1"/>
  <c r="K27" i="23" s="1"/>
  <c r="B27" i="23" s="1"/>
  <c r="F21" i="23"/>
  <c r="I24" i="23"/>
  <c r="I25" i="23"/>
  <c r="I26" i="23"/>
  <c r="L28" i="23"/>
  <c r="K28" i="23" s="1"/>
  <c r="B28" i="23" s="1"/>
  <c r="F32" i="23"/>
  <c r="F14" i="23" s="1"/>
  <c r="F33" i="23"/>
  <c r="F34" i="23" s="1"/>
  <c r="A43" i="23"/>
  <c r="B44" i="23"/>
  <c r="Z1" i="22"/>
  <c r="E53" i="22" s="1"/>
  <c r="Z2" i="22"/>
  <c r="B52" i="22" s="1"/>
  <c r="A10" i="22"/>
  <c r="A11" i="22"/>
  <c r="A12" i="22"/>
  <c r="A13" i="22"/>
  <c r="A14" i="22"/>
  <c r="H24" i="22"/>
  <c r="A49" i="22" s="1"/>
  <c r="A65" i="22"/>
  <c r="F6" i="21"/>
  <c r="F7" i="21"/>
  <c r="F8" i="21"/>
  <c r="F9" i="21"/>
  <c r="F10" i="21"/>
  <c r="F11" i="21"/>
  <c r="F12" i="21"/>
  <c r="F13" i="21"/>
  <c r="F14" i="21"/>
  <c r="F15" i="21"/>
  <c r="E6" i="20"/>
  <c r="E7" i="20"/>
  <c r="E8" i="20"/>
  <c r="E9" i="20"/>
  <c r="E10" i="20"/>
  <c r="E11" i="20"/>
  <c r="E12" i="20"/>
  <c r="E13" i="20"/>
  <c r="E14" i="20"/>
  <c r="E15" i="20"/>
  <c r="E6" i="19"/>
  <c r="E7" i="19"/>
  <c r="E8" i="19"/>
  <c r="E9" i="19"/>
  <c r="E10" i="19"/>
  <c r="E11" i="19"/>
  <c r="E12" i="19"/>
  <c r="E13" i="19"/>
  <c r="E14" i="19"/>
  <c r="E15" i="19"/>
  <c r="J16" i="18"/>
  <c r="J24" i="18"/>
  <c r="J25" i="18"/>
  <c r="J26" i="18"/>
  <c r="J27" i="18"/>
  <c r="J28" i="18"/>
  <c r="AF4" i="17"/>
  <c r="AF5" i="17"/>
  <c r="AF6" i="17"/>
  <c r="E7" i="17"/>
  <c r="E8" i="17"/>
  <c r="E9" i="17"/>
  <c r="E10" i="17"/>
  <c r="AF10" i="17"/>
  <c r="E11" i="17"/>
  <c r="B15" i="17"/>
  <c r="B16" i="17"/>
  <c r="C16" i="17"/>
  <c r="D16" i="17"/>
  <c r="E16" i="17"/>
  <c r="F16" i="17" s="1"/>
  <c r="F18" i="17" s="1"/>
  <c r="F19" i="17" s="1"/>
  <c r="F74" i="6" s="1"/>
  <c r="B17" i="17"/>
  <c r="C17" i="17"/>
  <c r="D17" i="17"/>
  <c r="E17" i="17"/>
  <c r="F17" i="17" s="1"/>
  <c r="AE21" i="17"/>
  <c r="AH21" i="17"/>
  <c r="AE22" i="17"/>
  <c r="B106" i="17"/>
  <c r="C106" i="17"/>
  <c r="G106" i="17"/>
  <c r="A107" i="17"/>
  <c r="B107" i="17"/>
  <c r="C107" i="17"/>
  <c r="G107" i="17"/>
  <c r="G109" i="17"/>
  <c r="B110" i="17"/>
  <c r="C110" i="17"/>
  <c r="G110" i="17"/>
  <c r="A111" i="17"/>
  <c r="C111" i="17"/>
  <c r="G111" i="17"/>
  <c r="A112" i="17"/>
  <c r="C112" i="17"/>
  <c r="G112" i="17"/>
  <c r="C113" i="17"/>
  <c r="G113" i="17"/>
  <c r="C114" i="17"/>
  <c r="G114" i="17"/>
  <c r="A116" i="17"/>
  <c r="B116" i="17"/>
  <c r="C116" i="17"/>
  <c r="A117" i="17"/>
  <c r="B117" i="17"/>
  <c r="C117" i="17"/>
  <c r="A118" i="17"/>
  <c r="B118" i="17"/>
  <c r="A119" i="17"/>
  <c r="B119" i="17"/>
  <c r="C119" i="17"/>
  <c r="A120" i="17"/>
  <c r="B120" i="17"/>
  <c r="C120" i="17"/>
  <c r="B121" i="17"/>
  <c r="C121" i="17"/>
  <c r="A122" i="17"/>
  <c r="B122" i="17"/>
  <c r="A123" i="17"/>
  <c r="B123" i="17"/>
  <c r="A124" i="17"/>
  <c r="B124" i="17"/>
  <c r="A125" i="17"/>
  <c r="B125" i="17"/>
  <c r="C125" i="17"/>
  <c r="A126" i="17"/>
  <c r="B126" i="17"/>
  <c r="C126" i="17"/>
  <c r="A127" i="17"/>
  <c r="B127" i="17"/>
  <c r="C127" i="17"/>
  <c r="A128" i="17"/>
  <c r="B128" i="17"/>
  <c r="C128" i="17"/>
  <c r="B129" i="17"/>
  <c r="C129" i="17"/>
  <c r="A130" i="17"/>
  <c r="B130" i="17"/>
  <c r="A131" i="17"/>
  <c r="B131" i="17"/>
  <c r="C131" i="17"/>
  <c r="A132" i="17"/>
  <c r="B132" i="17"/>
  <c r="C132" i="17"/>
  <c r="A133" i="17"/>
  <c r="B133" i="17"/>
  <c r="C133" i="17"/>
  <c r="A134" i="17"/>
  <c r="B134" i="17"/>
  <c r="C134" i="17"/>
  <c r="B135" i="17"/>
  <c r="C135" i="17"/>
  <c r="A136" i="17"/>
  <c r="B136" i="17"/>
  <c r="A137" i="17"/>
  <c r="B137" i="17"/>
  <c r="C137" i="17"/>
  <c r="A138" i="17"/>
  <c r="B138" i="17"/>
  <c r="C138" i="17"/>
  <c r="A139" i="17"/>
  <c r="B139" i="17"/>
  <c r="C139" i="17"/>
  <c r="B140" i="17"/>
  <c r="C140" i="17"/>
  <c r="A141" i="17"/>
  <c r="B141" i="17"/>
  <c r="A142" i="17"/>
  <c r="B142" i="17"/>
  <c r="C142" i="17"/>
  <c r="A143" i="17"/>
  <c r="B143" i="17"/>
  <c r="C143" i="17"/>
  <c r="A144" i="17"/>
  <c r="B144" i="17"/>
  <c r="C144" i="17"/>
  <c r="B145" i="17"/>
  <c r="C145" i="17"/>
  <c r="A146" i="17"/>
  <c r="B146" i="17"/>
  <c r="A147" i="17"/>
  <c r="B147" i="17"/>
  <c r="C147" i="17"/>
  <c r="A148" i="17"/>
  <c r="B148" i="17"/>
  <c r="C148" i="17"/>
  <c r="A149" i="17"/>
  <c r="B149" i="17"/>
  <c r="C149" i="17"/>
  <c r="A150" i="17"/>
  <c r="B150" i="17"/>
  <c r="C150" i="17"/>
  <c r="B151" i="17"/>
  <c r="C151" i="17"/>
  <c r="B152" i="17"/>
  <c r="C152" i="17"/>
  <c r="A154" i="17"/>
  <c r="B154" i="17"/>
  <c r="A155" i="17"/>
  <c r="B155" i="17"/>
  <c r="A156" i="17"/>
  <c r="B156" i="17"/>
  <c r="C156" i="17"/>
  <c r="A157" i="17"/>
  <c r="B157" i="17"/>
  <c r="C157" i="17"/>
  <c r="A158" i="17"/>
  <c r="B158" i="17"/>
  <c r="C158" i="17"/>
  <c r="B159" i="17"/>
  <c r="C159" i="17"/>
  <c r="B160" i="17"/>
  <c r="C160" i="17"/>
  <c r="A161" i="17"/>
  <c r="B161" i="17"/>
  <c r="A162" i="17"/>
  <c r="B162" i="17"/>
  <c r="A163" i="17"/>
  <c r="B163" i="17"/>
  <c r="C163" i="17"/>
  <c r="A164" i="17"/>
  <c r="B164" i="17"/>
  <c r="C164" i="17"/>
  <c r="A165" i="17"/>
  <c r="B165" i="17"/>
  <c r="C165" i="17"/>
  <c r="A166" i="17"/>
  <c r="B166" i="17"/>
  <c r="C166" i="17"/>
  <c r="A167" i="17"/>
  <c r="B167" i="17"/>
  <c r="C167" i="17"/>
  <c r="B168" i="17"/>
  <c r="C168" i="17"/>
  <c r="A169" i="17"/>
  <c r="B169" i="17"/>
  <c r="A170" i="17"/>
  <c r="B170" i="17"/>
  <c r="C170" i="17"/>
  <c r="A171" i="17"/>
  <c r="B171" i="17"/>
  <c r="C171" i="17"/>
  <c r="A172" i="17"/>
  <c r="B172" i="17"/>
  <c r="C172" i="17"/>
  <c r="A173" i="17"/>
  <c r="B173" i="17"/>
  <c r="C173" i="17"/>
  <c r="A174" i="17"/>
  <c r="B174" i="17"/>
  <c r="C174" i="17"/>
  <c r="A175" i="17"/>
  <c r="B175" i="17"/>
  <c r="C175" i="17"/>
  <c r="B176" i="17"/>
  <c r="C176" i="17"/>
  <c r="A177" i="17"/>
  <c r="B177" i="17"/>
  <c r="A178" i="17"/>
  <c r="B178" i="17"/>
  <c r="C178" i="17"/>
  <c r="A179" i="17"/>
  <c r="B179" i="17"/>
  <c r="C179" i="17"/>
  <c r="A180" i="17"/>
  <c r="B180" i="17"/>
  <c r="C180" i="17"/>
  <c r="A181" i="17"/>
  <c r="B181" i="17"/>
  <c r="C181" i="17"/>
  <c r="A182" i="17"/>
  <c r="B182" i="17"/>
  <c r="C182" i="17"/>
  <c r="A183" i="17"/>
  <c r="B183" i="17"/>
  <c r="C183" i="17"/>
  <c r="A184" i="17"/>
  <c r="B184" i="17"/>
  <c r="C184" i="17"/>
  <c r="A185" i="17"/>
  <c r="B185" i="17"/>
  <c r="C185" i="17"/>
  <c r="A186" i="17"/>
  <c r="B186" i="17"/>
  <c r="C186" i="17"/>
  <c r="B187" i="17"/>
  <c r="C187" i="17"/>
  <c r="A188" i="17"/>
  <c r="B188" i="17"/>
  <c r="A189" i="17"/>
  <c r="B189" i="17"/>
  <c r="C189" i="17"/>
  <c r="A190" i="17"/>
  <c r="B190" i="17"/>
  <c r="C190" i="17"/>
  <c r="A191" i="17"/>
  <c r="B191" i="17"/>
  <c r="C191" i="17"/>
  <c r="B192" i="17"/>
  <c r="C192" i="17"/>
  <c r="A193" i="17"/>
  <c r="B193" i="17"/>
  <c r="A194" i="17"/>
  <c r="B194" i="17"/>
  <c r="C194" i="17"/>
  <c r="A195" i="17"/>
  <c r="B195" i="17"/>
  <c r="C195" i="17"/>
  <c r="A196" i="17"/>
  <c r="B196" i="17"/>
  <c r="C196" i="17"/>
  <c r="B197" i="17"/>
  <c r="C197" i="17"/>
  <c r="A198" i="17"/>
  <c r="B198" i="17"/>
  <c r="A199" i="17"/>
  <c r="B199" i="17"/>
  <c r="C199" i="17"/>
  <c r="A200" i="17"/>
  <c r="B200" i="17"/>
  <c r="C200" i="17"/>
  <c r="B201" i="17"/>
  <c r="C201" i="17"/>
  <c r="A202" i="17"/>
  <c r="B202" i="17"/>
  <c r="A203" i="17"/>
  <c r="B203" i="17"/>
  <c r="C203" i="17"/>
  <c r="A204" i="17"/>
  <c r="B204" i="17"/>
  <c r="C204" i="17"/>
  <c r="A205" i="17"/>
  <c r="B205" i="17"/>
  <c r="C205" i="17"/>
  <c r="A206" i="17"/>
  <c r="B206" i="17"/>
  <c r="C206" i="17"/>
  <c r="A207" i="17"/>
  <c r="B207" i="17"/>
  <c r="C207" i="17"/>
  <c r="A208" i="17"/>
  <c r="B208" i="17"/>
  <c r="C208" i="17"/>
  <c r="B209" i="17"/>
  <c r="C209" i="17"/>
  <c r="A210" i="17"/>
  <c r="B210" i="17"/>
  <c r="A211" i="17"/>
  <c r="B211" i="17"/>
  <c r="C211" i="17"/>
  <c r="A212" i="17"/>
  <c r="B212" i="17"/>
  <c r="C212" i="17"/>
  <c r="A213" i="17"/>
  <c r="B213" i="17"/>
  <c r="C213" i="17"/>
  <c r="A214" i="17"/>
  <c r="B214" i="17"/>
  <c r="C214" i="17"/>
  <c r="A215" i="17"/>
  <c r="B215" i="17"/>
  <c r="A216" i="17"/>
  <c r="B216" i="17"/>
  <c r="C216" i="17"/>
  <c r="A217" i="17"/>
  <c r="B217" i="17"/>
  <c r="C217" i="17"/>
  <c r="A218" i="17"/>
  <c r="B218" i="17"/>
  <c r="C218" i="17"/>
  <c r="A219" i="17"/>
  <c r="B219" i="17"/>
  <c r="C219" i="17"/>
  <c r="B220" i="17"/>
  <c r="C220" i="17"/>
  <c r="B221" i="17"/>
  <c r="C221" i="17"/>
  <c r="B222" i="17"/>
  <c r="C222" i="17"/>
  <c r="AF4" i="16"/>
  <c r="AF5" i="16"/>
  <c r="AF6" i="16"/>
  <c r="D7" i="16"/>
  <c r="D8" i="16"/>
  <c r="D9" i="16"/>
  <c r="D10" i="16"/>
  <c r="AF10" i="16"/>
  <c r="D11" i="16"/>
  <c r="F20" i="16"/>
  <c r="I22" i="18" s="1"/>
  <c r="J22" i="18" s="1"/>
  <c r="AE22" i="16"/>
  <c r="B100" i="16"/>
  <c r="C100" i="16"/>
  <c r="G100" i="16"/>
  <c r="A101" i="16"/>
  <c r="B101" i="16"/>
  <c r="C101" i="16"/>
  <c r="G101" i="16"/>
  <c r="G103" i="16"/>
  <c r="B104" i="16"/>
  <c r="C104" i="16"/>
  <c r="G104" i="16"/>
  <c r="A105" i="16"/>
  <c r="C105" i="16"/>
  <c r="G105" i="16"/>
  <c r="A106" i="16"/>
  <c r="C106" i="16"/>
  <c r="G106" i="16"/>
  <c r="C107" i="16"/>
  <c r="G107" i="16"/>
  <c r="C108" i="16"/>
  <c r="G108" i="16"/>
  <c r="A110" i="16"/>
  <c r="B110" i="16"/>
  <c r="C110" i="16"/>
  <c r="A111" i="16"/>
  <c r="B111" i="16"/>
  <c r="C111" i="16"/>
  <c r="A112" i="16"/>
  <c r="B112" i="16"/>
  <c r="A113" i="16"/>
  <c r="B113" i="16"/>
  <c r="C113" i="16"/>
  <c r="A114" i="16"/>
  <c r="B114" i="16"/>
  <c r="C114" i="16"/>
  <c r="B115" i="16"/>
  <c r="C115" i="16"/>
  <c r="A116" i="16"/>
  <c r="B116" i="16"/>
  <c r="A117" i="16"/>
  <c r="B117" i="16"/>
  <c r="A118" i="16"/>
  <c r="B118" i="16"/>
  <c r="A119" i="16"/>
  <c r="B119" i="16"/>
  <c r="C119" i="16"/>
  <c r="A120" i="16"/>
  <c r="B120" i="16"/>
  <c r="C120" i="16"/>
  <c r="A121" i="16"/>
  <c r="B121" i="16"/>
  <c r="C121" i="16"/>
  <c r="A122" i="16"/>
  <c r="B122" i="16"/>
  <c r="C122" i="16"/>
  <c r="B123" i="16"/>
  <c r="C123" i="16"/>
  <c r="A124" i="16"/>
  <c r="B124" i="16"/>
  <c r="A125" i="16"/>
  <c r="B125" i="16"/>
  <c r="C125" i="16"/>
  <c r="A126" i="16"/>
  <c r="B126" i="16"/>
  <c r="C126" i="16"/>
  <c r="A127" i="16"/>
  <c r="B127" i="16"/>
  <c r="C127" i="16"/>
  <c r="A128" i="16"/>
  <c r="B128" i="16"/>
  <c r="C128" i="16"/>
  <c r="B129" i="16"/>
  <c r="C129" i="16"/>
  <c r="A130" i="16"/>
  <c r="B130" i="16"/>
  <c r="A131" i="16"/>
  <c r="B131" i="16"/>
  <c r="C131" i="16"/>
  <c r="A132" i="16"/>
  <c r="B132" i="16"/>
  <c r="C132" i="16"/>
  <c r="A133" i="16"/>
  <c r="B133" i="16"/>
  <c r="C133" i="16"/>
  <c r="B134" i="16"/>
  <c r="C134" i="16"/>
  <c r="A135" i="16"/>
  <c r="B135" i="16"/>
  <c r="A136" i="16"/>
  <c r="B136" i="16"/>
  <c r="C136" i="16"/>
  <c r="A137" i="16"/>
  <c r="B137" i="16"/>
  <c r="C137" i="16"/>
  <c r="A138" i="16"/>
  <c r="B138" i="16"/>
  <c r="C138" i="16"/>
  <c r="B139" i="16"/>
  <c r="C139" i="16"/>
  <c r="A140" i="16"/>
  <c r="B140" i="16"/>
  <c r="A141" i="16"/>
  <c r="B141" i="16"/>
  <c r="C141" i="16"/>
  <c r="A142" i="16"/>
  <c r="B142" i="16"/>
  <c r="C142" i="16"/>
  <c r="A143" i="16"/>
  <c r="B143" i="16"/>
  <c r="C143" i="16"/>
  <c r="A144" i="16"/>
  <c r="B144" i="16"/>
  <c r="C144" i="16"/>
  <c r="B145" i="16"/>
  <c r="C145" i="16"/>
  <c r="B146" i="16"/>
  <c r="C146" i="16"/>
  <c r="A148" i="16"/>
  <c r="B148" i="16"/>
  <c r="A149" i="16"/>
  <c r="B149" i="16"/>
  <c r="A150" i="16"/>
  <c r="B150" i="16"/>
  <c r="C150" i="16"/>
  <c r="A151" i="16"/>
  <c r="B151" i="16"/>
  <c r="C151" i="16"/>
  <c r="A152" i="16"/>
  <c r="B152" i="16"/>
  <c r="C152" i="16"/>
  <c r="B153" i="16"/>
  <c r="C153" i="16"/>
  <c r="B154" i="16"/>
  <c r="C154" i="16"/>
  <c r="A155" i="16"/>
  <c r="B155" i="16"/>
  <c r="A156" i="16"/>
  <c r="B156" i="16"/>
  <c r="A157" i="16"/>
  <c r="B157" i="16"/>
  <c r="C157" i="16"/>
  <c r="A158" i="16"/>
  <c r="B158" i="16"/>
  <c r="C158" i="16"/>
  <c r="A159" i="16"/>
  <c r="B159" i="16"/>
  <c r="C159" i="16"/>
  <c r="A160" i="16"/>
  <c r="B160" i="16"/>
  <c r="C160" i="16"/>
  <c r="A161" i="16"/>
  <c r="B161" i="16"/>
  <c r="C161" i="16"/>
  <c r="B162" i="16"/>
  <c r="C162" i="16"/>
  <c r="A163" i="16"/>
  <c r="B163" i="16"/>
  <c r="A164" i="16"/>
  <c r="B164" i="16"/>
  <c r="C164" i="16"/>
  <c r="A165" i="16"/>
  <c r="B165" i="16"/>
  <c r="C165" i="16"/>
  <c r="A166" i="16"/>
  <c r="B166" i="16"/>
  <c r="C166" i="16"/>
  <c r="A167" i="16"/>
  <c r="B167" i="16"/>
  <c r="C167" i="16"/>
  <c r="A168" i="16"/>
  <c r="B168" i="16"/>
  <c r="C168" i="16"/>
  <c r="A169" i="16"/>
  <c r="B169" i="16"/>
  <c r="C169" i="16"/>
  <c r="B170" i="16"/>
  <c r="C170" i="16"/>
  <c r="A171" i="16"/>
  <c r="B171" i="16"/>
  <c r="A172" i="16"/>
  <c r="B172" i="16"/>
  <c r="C172" i="16"/>
  <c r="A173" i="16"/>
  <c r="B173" i="16"/>
  <c r="C173" i="16"/>
  <c r="A174" i="16"/>
  <c r="B174" i="16"/>
  <c r="C174" i="16"/>
  <c r="A175" i="16"/>
  <c r="B175" i="16"/>
  <c r="C175" i="16"/>
  <c r="A176" i="16"/>
  <c r="B176" i="16"/>
  <c r="C176" i="16"/>
  <c r="A177" i="16"/>
  <c r="B177" i="16"/>
  <c r="C177" i="16"/>
  <c r="A178" i="16"/>
  <c r="B178" i="16"/>
  <c r="C178" i="16"/>
  <c r="A179" i="16"/>
  <c r="B179" i="16"/>
  <c r="C179" i="16"/>
  <c r="A180" i="16"/>
  <c r="B180" i="16"/>
  <c r="C180" i="16"/>
  <c r="B181" i="16"/>
  <c r="C181" i="16"/>
  <c r="A182" i="16"/>
  <c r="B182" i="16"/>
  <c r="A183" i="16"/>
  <c r="B183" i="16"/>
  <c r="C183" i="16"/>
  <c r="A184" i="16"/>
  <c r="B184" i="16"/>
  <c r="C184" i="16"/>
  <c r="A185" i="16"/>
  <c r="B185" i="16"/>
  <c r="C185" i="16"/>
  <c r="B186" i="16"/>
  <c r="C186" i="16"/>
  <c r="A187" i="16"/>
  <c r="B187" i="16"/>
  <c r="A188" i="16"/>
  <c r="B188" i="16"/>
  <c r="C188" i="16"/>
  <c r="A189" i="16"/>
  <c r="B189" i="16"/>
  <c r="C189" i="16"/>
  <c r="A190" i="16"/>
  <c r="B190" i="16"/>
  <c r="C190" i="16"/>
  <c r="B191" i="16"/>
  <c r="C191" i="16"/>
  <c r="A192" i="16"/>
  <c r="B192" i="16"/>
  <c r="A193" i="16"/>
  <c r="B193" i="16"/>
  <c r="C193" i="16"/>
  <c r="A194" i="16"/>
  <c r="B194" i="16"/>
  <c r="C194" i="16"/>
  <c r="B195" i="16"/>
  <c r="C195" i="16"/>
  <c r="A196" i="16"/>
  <c r="B196" i="16"/>
  <c r="A197" i="16"/>
  <c r="B197" i="16"/>
  <c r="C197" i="16"/>
  <c r="A198" i="16"/>
  <c r="B198" i="16"/>
  <c r="C198" i="16"/>
  <c r="A199" i="16"/>
  <c r="B199" i="16"/>
  <c r="C199" i="16"/>
  <c r="A200" i="16"/>
  <c r="B200" i="16"/>
  <c r="C200" i="16"/>
  <c r="A201" i="16"/>
  <c r="B201" i="16"/>
  <c r="C201" i="16"/>
  <c r="A202" i="16"/>
  <c r="B202" i="16"/>
  <c r="C202" i="16"/>
  <c r="B203" i="16"/>
  <c r="C203" i="16"/>
  <c r="A204" i="16"/>
  <c r="B204" i="16"/>
  <c r="A205" i="16"/>
  <c r="B205" i="16"/>
  <c r="C205" i="16"/>
  <c r="A206" i="16"/>
  <c r="B206" i="16"/>
  <c r="C206" i="16"/>
  <c r="A207" i="16"/>
  <c r="B207" i="16"/>
  <c r="C207" i="16"/>
  <c r="A208" i="16"/>
  <c r="B208" i="16"/>
  <c r="C208" i="16"/>
  <c r="A209" i="16"/>
  <c r="B209" i="16"/>
  <c r="A210" i="16"/>
  <c r="B210" i="16"/>
  <c r="C210" i="16"/>
  <c r="A211" i="16"/>
  <c r="B211" i="16"/>
  <c r="C211" i="16"/>
  <c r="A212" i="16"/>
  <c r="B212" i="16"/>
  <c r="C212" i="16"/>
  <c r="A213" i="16"/>
  <c r="B213" i="16"/>
  <c r="C213" i="16"/>
  <c r="B214" i="16"/>
  <c r="C214" i="16"/>
  <c r="B215" i="16"/>
  <c r="C215" i="16"/>
  <c r="B216" i="16"/>
  <c r="C216" i="16"/>
  <c r="D7" i="15"/>
  <c r="D8" i="15"/>
  <c r="D9" i="15"/>
  <c r="D10" i="15"/>
  <c r="D11" i="15"/>
  <c r="B15" i="15"/>
  <c r="B17" i="15"/>
  <c r="D8" i="14"/>
  <c r="D9" i="14"/>
  <c r="D10" i="14"/>
  <c r="D11" i="14"/>
  <c r="D12" i="14"/>
  <c r="D7" i="13"/>
  <c r="D8" i="13"/>
  <c r="D9" i="13"/>
  <c r="D10" i="13"/>
  <c r="D11" i="13"/>
  <c r="D8" i="12"/>
  <c r="D9" i="12"/>
  <c r="D10" i="12"/>
  <c r="D11" i="12"/>
  <c r="D12" i="12"/>
  <c r="D14" i="24"/>
  <c r="K15" i="12"/>
  <c r="D15" i="24" s="1"/>
  <c r="F23" i="24" s="1"/>
  <c r="O15" i="12"/>
  <c r="E7" i="11"/>
  <c r="E8" i="11"/>
  <c r="E9" i="11"/>
  <c r="E10" i="11"/>
  <c r="E11" i="11"/>
  <c r="F19" i="11"/>
  <c r="I27" i="18" s="1"/>
  <c r="AC4" i="10"/>
  <c r="AC5" i="10"/>
  <c r="AC6" i="10"/>
  <c r="H7" i="10"/>
  <c r="H8" i="10"/>
  <c r="H9" i="10"/>
  <c r="H10" i="10"/>
  <c r="AC10" i="10"/>
  <c r="H11" i="10"/>
  <c r="AH4" i="9"/>
  <c r="AH5" i="9"/>
  <c r="AH6" i="9"/>
  <c r="H8" i="9"/>
  <c r="H9" i="9"/>
  <c r="H11" i="9"/>
  <c r="AH11" i="9"/>
  <c r="H12" i="9"/>
  <c r="M4" i="8"/>
  <c r="M5" i="8"/>
  <c r="M6" i="8"/>
  <c r="E7" i="8"/>
  <c r="E8" i="8"/>
  <c r="E9" i="8"/>
  <c r="E10" i="8"/>
  <c r="M10" i="8"/>
  <c r="E11" i="8"/>
  <c r="A16" i="8"/>
  <c r="B16" i="8"/>
  <c r="A17" i="8"/>
  <c r="B17" i="8"/>
  <c r="C17" i="8"/>
  <c r="D17" i="8"/>
  <c r="E17" i="8"/>
  <c r="F17" i="8" s="1"/>
  <c r="F56" i="8" s="1"/>
  <c r="A19" i="8"/>
  <c r="B19" i="8"/>
  <c r="C19" i="8"/>
  <c r="D19" i="8"/>
  <c r="E19" i="8"/>
  <c r="F19" i="8" s="1"/>
  <c r="A21" i="8"/>
  <c r="B21" i="8"/>
  <c r="A22" i="8"/>
  <c r="B22" i="8"/>
  <c r="C22" i="8"/>
  <c r="D22" i="8"/>
  <c r="E22" i="8"/>
  <c r="F22" i="8" s="1"/>
  <c r="A23" i="8"/>
  <c r="B23" i="8"/>
  <c r="C23" i="8"/>
  <c r="D23" i="8"/>
  <c r="E23" i="8"/>
  <c r="F23" i="8" s="1"/>
  <c r="A25" i="8"/>
  <c r="B25" i="8"/>
  <c r="A26" i="8"/>
  <c r="B26" i="8"/>
  <c r="C26" i="8"/>
  <c r="D26" i="8"/>
  <c r="E26" i="8"/>
  <c r="F26" i="8" s="1"/>
  <c r="A27" i="8"/>
  <c r="B27" i="8"/>
  <c r="C27" i="8"/>
  <c r="D27" i="8"/>
  <c r="E27" i="8"/>
  <c r="F27" i="8" s="1"/>
  <c r="A28" i="8"/>
  <c r="B28" i="8"/>
  <c r="C28" i="8"/>
  <c r="D28" i="8"/>
  <c r="E28" i="8"/>
  <c r="F28" i="8" s="1"/>
  <c r="A29" i="8"/>
  <c r="B29" i="8"/>
  <c r="C29" i="8"/>
  <c r="D29" i="8"/>
  <c r="E29" i="8"/>
  <c r="F29" i="8" s="1"/>
  <c r="A30" i="8"/>
  <c r="B30" i="8"/>
  <c r="C30" i="8"/>
  <c r="D30" i="8"/>
  <c r="E30" i="8"/>
  <c r="F30" i="8" s="1"/>
  <c r="A31" i="8"/>
  <c r="B31" i="8"/>
  <c r="C31" i="8"/>
  <c r="D31" i="8"/>
  <c r="E31" i="8"/>
  <c r="F31" i="8" s="1"/>
  <c r="A33" i="8"/>
  <c r="B33" i="8"/>
  <c r="A34" i="8"/>
  <c r="B34" i="8"/>
  <c r="C34" i="8"/>
  <c r="D34" i="8"/>
  <c r="E34" i="8"/>
  <c r="F34" i="8" s="1"/>
  <c r="A36" i="8"/>
  <c r="B36" i="8"/>
  <c r="A37" i="8"/>
  <c r="B37" i="8"/>
  <c r="C37" i="8"/>
  <c r="D37" i="8"/>
  <c r="E37" i="8"/>
  <c r="F37" i="8" s="1"/>
  <c r="A38" i="8"/>
  <c r="B38" i="8"/>
  <c r="C38" i="8"/>
  <c r="D38" i="8"/>
  <c r="E38" i="8"/>
  <c r="F38" i="8" s="1"/>
  <c r="A39" i="8"/>
  <c r="B39" i="8"/>
  <c r="C39" i="8"/>
  <c r="D39" i="8"/>
  <c r="E39" i="8"/>
  <c r="F39" i="8" s="1"/>
  <c r="A40" i="8"/>
  <c r="B40" i="8"/>
  <c r="C40" i="8"/>
  <c r="D40" i="8"/>
  <c r="E40" i="8"/>
  <c r="F40" i="8" s="1"/>
  <c r="A42" i="8"/>
  <c r="B42" i="8"/>
  <c r="A43" i="8"/>
  <c r="B43" i="8"/>
  <c r="C43" i="8"/>
  <c r="D43" i="8"/>
  <c r="E43" i="8"/>
  <c r="F43" i="8" s="1"/>
  <c r="A44" i="8"/>
  <c r="B44" i="8"/>
  <c r="C44" i="8"/>
  <c r="D44" i="8"/>
  <c r="E44" i="8"/>
  <c r="F44" i="8" s="1"/>
  <c r="A45" i="8"/>
  <c r="B45" i="8"/>
  <c r="C45" i="8"/>
  <c r="D45" i="8"/>
  <c r="E45" i="8"/>
  <c r="F45" i="8" s="1"/>
  <c r="A46" i="8"/>
  <c r="B46" i="8"/>
  <c r="C46" i="8"/>
  <c r="D46" i="8"/>
  <c r="E46" i="8"/>
  <c r="F46" i="8" s="1"/>
  <c r="A47" i="8"/>
  <c r="B47" i="8"/>
  <c r="C47" i="8"/>
  <c r="D47" i="8"/>
  <c r="E47" i="8"/>
  <c r="F47" i="8" s="1"/>
  <c r="A48" i="8"/>
  <c r="B48" i="8"/>
  <c r="C48" i="8"/>
  <c r="D48" i="8"/>
  <c r="E48" i="8"/>
  <c r="F48" i="8" s="1"/>
  <c r="A49" i="8"/>
  <c r="B49" i="8"/>
  <c r="C49" i="8"/>
  <c r="D49" i="8"/>
  <c r="E49" i="8"/>
  <c r="F49" i="8" s="1"/>
  <c r="A50" i="8"/>
  <c r="B50" i="8"/>
  <c r="C50" i="8"/>
  <c r="D50" i="8"/>
  <c r="E50" i="8"/>
  <c r="F50" i="8" s="1"/>
  <c r="A52" i="8"/>
  <c r="B52" i="8"/>
  <c r="B53" i="8"/>
  <c r="C53" i="8"/>
  <c r="D53" i="8"/>
  <c r="E53" i="8"/>
  <c r="F53" i="8" s="1"/>
  <c r="A54" i="8"/>
  <c r="B54" i="8"/>
  <c r="C54" i="8"/>
  <c r="D54" i="8"/>
  <c r="E54" i="8"/>
  <c r="F54" i="8" s="1"/>
  <c r="A55" i="8"/>
  <c r="B55" i="8"/>
  <c r="C55" i="8"/>
  <c r="D55" i="8"/>
  <c r="E55" i="8"/>
  <c r="F55" i="8" s="1"/>
  <c r="I8" i="7"/>
  <c r="I9" i="7"/>
  <c r="I10" i="7"/>
  <c r="I11" i="7"/>
  <c r="I12" i="7"/>
  <c r="J18" i="7"/>
  <c r="J19" i="7"/>
  <c r="Z1" i="6"/>
  <c r="Z2" i="6"/>
  <c r="A7" i="6"/>
  <c r="B8" i="6"/>
  <c r="Z8" i="6"/>
  <c r="B9" i="6"/>
  <c r="B10" i="6"/>
  <c r="B11" i="6"/>
  <c r="A17" i="6"/>
  <c r="B17" i="6"/>
  <c r="A18" i="6"/>
  <c r="B18" i="6"/>
  <c r="A19" i="6"/>
  <c r="B19" i="6"/>
  <c r="A20" i="6"/>
  <c r="B20" i="6"/>
  <c r="C20" i="6"/>
  <c r="D20" i="6"/>
  <c r="E20" i="6"/>
  <c r="F20" i="6" s="1"/>
  <c r="G20" i="6"/>
  <c r="A21" i="6"/>
  <c r="B21" i="6"/>
  <c r="C21" i="6"/>
  <c r="D21" i="6"/>
  <c r="E21" i="6"/>
  <c r="F21" i="6" s="1"/>
  <c r="G21" i="6"/>
  <c r="A23" i="6"/>
  <c r="B23" i="6"/>
  <c r="A24" i="6"/>
  <c r="B24" i="6"/>
  <c r="C24" i="6"/>
  <c r="D24" i="6"/>
  <c r="E24" i="6"/>
  <c r="F24" i="6" s="1"/>
  <c r="G24" i="6"/>
  <c r="A25" i="6"/>
  <c r="B25" i="6"/>
  <c r="C25" i="6"/>
  <c r="D25" i="6"/>
  <c r="E25" i="6"/>
  <c r="F25" i="6" s="1"/>
  <c r="G25" i="6"/>
  <c r="A27" i="6"/>
  <c r="B27" i="6"/>
  <c r="A28" i="6"/>
  <c r="B28" i="6"/>
  <c r="C28" i="6"/>
  <c r="D28" i="6"/>
  <c r="E28" i="6"/>
  <c r="F28" i="6" s="1"/>
  <c r="G28" i="6"/>
  <c r="A29" i="6"/>
  <c r="B29" i="6"/>
  <c r="C29" i="6"/>
  <c r="D29" i="6"/>
  <c r="E29" i="6"/>
  <c r="F29" i="6" s="1"/>
  <c r="G29" i="6"/>
  <c r="A31" i="6"/>
  <c r="B31" i="6"/>
  <c r="A32" i="6"/>
  <c r="B32" i="6"/>
  <c r="A33" i="6"/>
  <c r="B33" i="6"/>
  <c r="C33" i="6"/>
  <c r="D33" i="6"/>
  <c r="E33" i="6"/>
  <c r="F33" i="6" s="1"/>
  <c r="G33" i="6"/>
  <c r="A34" i="6"/>
  <c r="B34" i="6"/>
  <c r="C34" i="6"/>
  <c r="D34" i="6"/>
  <c r="E34" i="6"/>
  <c r="F34" i="6" s="1"/>
  <c r="G34" i="6"/>
  <c r="A36" i="6"/>
  <c r="B36" i="6"/>
  <c r="A37" i="6"/>
  <c r="B37" i="6"/>
  <c r="C37" i="6"/>
  <c r="D37" i="6"/>
  <c r="E37" i="6"/>
  <c r="F37" i="6" s="1"/>
  <c r="G37" i="6"/>
  <c r="A38" i="6"/>
  <c r="B38" i="6"/>
  <c r="C38" i="6"/>
  <c r="D38" i="6"/>
  <c r="E38" i="6"/>
  <c r="F38" i="6" s="1"/>
  <c r="G38" i="6"/>
  <c r="A39" i="6"/>
  <c r="B39" i="6"/>
  <c r="C39" i="6"/>
  <c r="D39" i="6"/>
  <c r="E39" i="6"/>
  <c r="F39" i="6" s="1"/>
  <c r="G39" i="6"/>
  <c r="A40" i="6"/>
  <c r="B40" i="6"/>
  <c r="C40" i="6"/>
  <c r="D40" i="6"/>
  <c r="E40" i="6"/>
  <c r="F40" i="6" s="1"/>
  <c r="G40" i="6"/>
  <c r="A41" i="6"/>
  <c r="B41" i="6"/>
  <c r="C41" i="6"/>
  <c r="D41" i="6"/>
  <c r="E41" i="6"/>
  <c r="F41" i="6" s="1"/>
  <c r="G41" i="6"/>
  <c r="A42" i="6"/>
  <c r="B42" i="6"/>
  <c r="C42" i="6"/>
  <c r="D42" i="6"/>
  <c r="E42" i="6"/>
  <c r="F42" i="6" s="1"/>
  <c r="G42" i="6"/>
  <c r="A44" i="6"/>
  <c r="B44" i="6"/>
  <c r="A45" i="6"/>
  <c r="B45" i="6"/>
  <c r="C45" i="6"/>
  <c r="D45" i="6"/>
  <c r="E45" i="6"/>
  <c r="F45" i="6" s="1"/>
  <c r="G45" i="6"/>
  <c r="A47" i="6"/>
  <c r="B47" i="6"/>
  <c r="A48" i="6"/>
  <c r="B48" i="6"/>
  <c r="C48" i="6"/>
  <c r="D48" i="6"/>
  <c r="E48" i="6"/>
  <c r="F48" i="6" s="1"/>
  <c r="G48" i="6"/>
  <c r="A49" i="6"/>
  <c r="B49" i="6"/>
  <c r="C49" i="6"/>
  <c r="D49" i="6"/>
  <c r="E49" i="6"/>
  <c r="F49" i="6" s="1"/>
  <c r="G49" i="6"/>
  <c r="A50" i="6"/>
  <c r="B50" i="6"/>
  <c r="C50" i="6"/>
  <c r="D50" i="6"/>
  <c r="E50" i="6"/>
  <c r="F50" i="6" s="1"/>
  <c r="G50" i="6"/>
  <c r="A51" i="6"/>
  <c r="B51" i="6"/>
  <c r="C51" i="6"/>
  <c r="D51" i="6"/>
  <c r="E51" i="6"/>
  <c r="F51" i="6" s="1"/>
  <c r="G51" i="6"/>
  <c r="A53" i="6"/>
  <c r="B53" i="6"/>
  <c r="A54" i="6"/>
  <c r="B54" i="6"/>
  <c r="C54" i="6"/>
  <c r="D54" i="6"/>
  <c r="E54" i="6"/>
  <c r="F54" i="6" s="1"/>
  <c r="G54" i="6"/>
  <c r="A55" i="6"/>
  <c r="B55" i="6"/>
  <c r="C55" i="6"/>
  <c r="D55" i="6"/>
  <c r="E55" i="6"/>
  <c r="F55" i="6" s="1"/>
  <c r="G55" i="6"/>
  <c r="A56" i="6"/>
  <c r="B56" i="6"/>
  <c r="C56" i="6"/>
  <c r="D56" i="6"/>
  <c r="E56" i="6"/>
  <c r="F56" i="6" s="1"/>
  <c r="G56" i="6"/>
  <c r="A57" i="6"/>
  <c r="B57" i="6"/>
  <c r="A58" i="6"/>
  <c r="B58" i="6"/>
  <c r="C58" i="6"/>
  <c r="D58" i="6"/>
  <c r="E58" i="6"/>
  <c r="F58" i="6" s="1"/>
  <c r="G58" i="6"/>
  <c r="A59" i="6"/>
  <c r="B59" i="6"/>
  <c r="C59" i="6"/>
  <c r="D59" i="6"/>
  <c r="E59" i="6"/>
  <c r="F59" i="6" s="1"/>
  <c r="G59" i="6"/>
  <c r="A60" i="6"/>
  <c r="B60" i="6"/>
  <c r="C60" i="6"/>
  <c r="D60" i="6"/>
  <c r="E60" i="6"/>
  <c r="F60" i="6" s="1"/>
  <c r="G60" i="6"/>
  <c r="A61" i="6"/>
  <c r="B61" i="6"/>
  <c r="C61" i="6"/>
  <c r="D61" i="6"/>
  <c r="E61" i="6"/>
  <c r="F61" i="6" s="1"/>
  <c r="G61" i="6"/>
  <c r="A62" i="6"/>
  <c r="B62" i="6"/>
  <c r="C62" i="6"/>
  <c r="D62" i="6"/>
  <c r="E62" i="6"/>
  <c r="F62" i="6" s="1"/>
  <c r="G62" i="6"/>
  <c r="A65" i="6"/>
  <c r="B65" i="6"/>
  <c r="B66" i="6"/>
  <c r="C66" i="6"/>
  <c r="D66" i="6"/>
  <c r="E66" i="6"/>
  <c r="F66" i="6" s="1"/>
  <c r="G66" i="6"/>
  <c r="B67" i="6"/>
  <c r="B68" i="6"/>
  <c r="C68" i="6"/>
  <c r="D68" i="6"/>
  <c r="E68" i="6"/>
  <c r="F68" i="6" s="1"/>
  <c r="G68" i="6"/>
  <c r="B69" i="6"/>
  <c r="C69" i="6"/>
  <c r="D69" i="6"/>
  <c r="E69" i="6"/>
  <c r="F69" i="6" s="1"/>
  <c r="G69" i="6"/>
  <c r="Q74" i="6"/>
  <c r="T74" i="6"/>
  <c r="T75" i="6" s="1"/>
  <c r="Q75" i="6"/>
  <c r="Q77" i="6"/>
  <c r="B81" i="6"/>
  <c r="B82" i="6"/>
  <c r="E82" i="6"/>
  <c r="E83" i="6"/>
  <c r="A3" i="5"/>
  <c r="A9" i="5"/>
  <c r="A7" i="17" s="1"/>
  <c r="A110" i="17" s="1"/>
  <c r="C10" i="5"/>
  <c r="B8" i="17" s="1"/>
  <c r="B111" i="17" s="1"/>
  <c r="C11" i="5"/>
  <c r="B9" i="17" s="1"/>
  <c r="B112" i="17" s="1"/>
  <c r="C12" i="5"/>
  <c r="B10" i="17" s="1"/>
  <c r="B113" i="17" s="1"/>
  <c r="C13" i="5"/>
  <c r="B11" i="16" s="1"/>
  <c r="B108" i="16" s="1"/>
  <c r="F19" i="5"/>
  <c r="J21" i="5"/>
  <c r="M21" i="5" s="1"/>
  <c r="N21" i="5" s="1"/>
  <c r="J22" i="5"/>
  <c r="M22" i="5" s="1"/>
  <c r="N22" i="5" s="1"/>
  <c r="K22" i="5" s="1"/>
  <c r="J23" i="5"/>
  <c r="M23" i="5" s="1"/>
  <c r="N23" i="5" s="1"/>
  <c r="K23" i="5" s="1"/>
  <c r="J24" i="5"/>
  <c r="M24" i="5" s="1"/>
  <c r="N24" i="5" s="1"/>
  <c r="K24" i="5" s="1"/>
  <c r="J25" i="5"/>
  <c r="J26" i="5"/>
  <c r="M26" i="5" s="1"/>
  <c r="N26" i="5" s="1"/>
  <c r="K26" i="5" s="1"/>
  <c r="J27" i="5"/>
  <c r="M27" i="5" s="1"/>
  <c r="N27" i="5" s="1"/>
  <c r="K27" i="5" s="1"/>
  <c r="J28" i="5"/>
  <c r="M28" i="5" s="1"/>
  <c r="N28" i="5" s="1"/>
  <c r="K28" i="5" s="1"/>
  <c r="J29" i="5"/>
  <c r="M29" i="5" s="1"/>
  <c r="N29" i="5" s="1"/>
  <c r="K29" i="5" s="1"/>
  <c r="J30" i="5"/>
  <c r="M30" i="5" s="1"/>
  <c r="N30" i="5" s="1"/>
  <c r="K30" i="5" s="1"/>
  <c r="J31" i="5"/>
  <c r="M31" i="5" s="1"/>
  <c r="N31" i="5" s="1"/>
  <c r="K31" i="5" s="1"/>
  <c r="M32" i="5"/>
  <c r="N32" i="5" s="1"/>
  <c r="J33" i="5"/>
  <c r="M33" i="5" s="1"/>
  <c r="N33" i="5" s="1"/>
  <c r="K33" i="5" s="1"/>
  <c r="J34" i="5"/>
  <c r="M34" i="5" s="1"/>
  <c r="N34" i="5" s="1"/>
  <c r="K34" i="5" s="1"/>
  <c r="J35" i="5"/>
  <c r="M35" i="5" s="1"/>
  <c r="N35" i="5" s="1"/>
  <c r="K35" i="5" s="1"/>
  <c r="J36" i="5"/>
  <c r="M36" i="5" s="1"/>
  <c r="N36" i="5" s="1"/>
  <c r="K36" i="5" s="1"/>
  <c r="J37" i="5"/>
  <c r="M37" i="5" s="1"/>
  <c r="N37" i="5" s="1"/>
  <c r="K37" i="5" s="1"/>
  <c r="J38" i="5"/>
  <c r="M38" i="5" s="1"/>
  <c r="N38" i="5" s="1"/>
  <c r="K38" i="5" s="1"/>
  <c r="J39" i="5"/>
  <c r="M39" i="5" s="1"/>
  <c r="N39" i="5" s="1"/>
  <c r="K39" i="5" s="1"/>
  <c r="J40" i="5"/>
  <c r="M40" i="5" s="1"/>
  <c r="N40" i="5" s="1"/>
  <c r="K40" i="5" s="1"/>
  <c r="J41" i="5"/>
  <c r="M41" i="5" s="1"/>
  <c r="N41" i="5" s="1"/>
  <c r="K41" i="5" s="1"/>
  <c r="M42" i="5"/>
  <c r="N42" i="5" s="1"/>
  <c r="J43" i="5"/>
  <c r="M43" i="5" s="1"/>
  <c r="N43" i="5" s="1"/>
  <c r="K43" i="5" s="1"/>
  <c r="J44" i="5"/>
  <c r="M44" i="5" s="1"/>
  <c r="N44" i="5" s="1"/>
  <c r="K44" i="5" s="1"/>
  <c r="J45" i="5"/>
  <c r="M45" i="5" s="1"/>
  <c r="N45" i="5" s="1"/>
  <c r="K45" i="5" s="1"/>
  <c r="J46" i="5"/>
  <c r="M46" i="5" s="1"/>
  <c r="N46" i="5" s="1"/>
  <c r="K46" i="5" s="1"/>
  <c r="J47" i="5"/>
  <c r="M47" i="5" s="1"/>
  <c r="N47" i="5" s="1"/>
  <c r="K47" i="5" s="1"/>
  <c r="J48" i="5"/>
  <c r="M48" i="5" s="1"/>
  <c r="N48" i="5" s="1"/>
  <c r="K48" i="5" s="1"/>
  <c r="B57" i="5"/>
  <c r="B58" i="5"/>
  <c r="I58" i="5"/>
  <c r="I78" i="9" s="1"/>
  <c r="I59" i="5"/>
  <c r="I79" i="9" s="1"/>
  <c r="I6" i="4"/>
  <c r="H39" i="22" s="1"/>
  <c r="B7" i="4"/>
  <c r="B9" i="4"/>
  <c r="A7" i="5" s="1"/>
  <c r="A6" i="17" s="1"/>
  <c r="A109" i="17" s="1"/>
  <c r="B10" i="4"/>
  <c r="B14" i="4"/>
  <c r="B15" i="4"/>
  <c r="H33" i="4"/>
  <c r="G33" i="4" s="1"/>
  <c r="F2" i="2"/>
  <c r="B3" i="2"/>
  <c r="A1" i="9" s="1"/>
  <c r="J71" i="7" l="1"/>
  <c r="I25" i="18" s="1"/>
  <c r="D15" i="14"/>
  <c r="A3" i="16"/>
  <c r="A100" i="16" s="1"/>
  <c r="A3" i="10"/>
  <c r="F50" i="22"/>
  <c r="B6" i="22"/>
  <c r="AG7" i="22" s="1"/>
  <c r="AG8" i="22" s="1"/>
  <c r="C24" i="17"/>
  <c r="C25" i="17"/>
  <c r="B47" i="22"/>
  <c r="J51" i="5"/>
  <c r="D20" i="24" s="1"/>
  <c r="F20" i="24" s="1"/>
  <c r="C50" i="22"/>
  <c r="J50" i="5"/>
  <c r="I18" i="18" s="1"/>
  <c r="J18" i="18" s="1"/>
  <c r="T76" i="6"/>
  <c r="J33" i="24"/>
  <c r="K35" i="24"/>
  <c r="F72" i="6"/>
  <c r="E52" i="22"/>
  <c r="B26" i="23"/>
  <c r="O35" i="24"/>
  <c r="K17" i="12"/>
  <c r="O34" i="24"/>
  <c r="E16" i="20"/>
  <c r="N36" i="24"/>
  <c r="O31" i="24"/>
  <c r="A1" i="6"/>
  <c r="K34" i="24"/>
  <c r="A38" i="24"/>
  <c r="C16" i="22"/>
  <c r="A4" i="7"/>
  <c r="C12" i="18"/>
  <c r="A3" i="14"/>
  <c r="A3" i="8"/>
  <c r="A3" i="13"/>
  <c r="B1" i="4"/>
  <c r="A3" i="17"/>
  <c r="A106" i="17" s="1"/>
  <c r="A3" i="6"/>
  <c r="A3" i="11"/>
  <c r="B2" i="4"/>
  <c r="K21" i="5"/>
  <c r="A1" i="8"/>
  <c r="A1" i="14"/>
  <c r="A2" i="18"/>
  <c r="A1" i="16"/>
  <c r="A98" i="16" s="1"/>
  <c r="A1" i="7"/>
  <c r="M25" i="5"/>
  <c r="N25" i="5" s="1"/>
  <c r="K25" i="5" s="1"/>
  <c r="D25" i="14"/>
  <c r="F16" i="21"/>
  <c r="B51" i="22"/>
  <c r="K33" i="24"/>
  <c r="A1" i="11"/>
  <c r="A3" i="15"/>
  <c r="A1" i="10"/>
  <c r="E16" i="19"/>
  <c r="B54" i="22"/>
  <c r="K36" i="24"/>
  <c r="A1" i="15"/>
  <c r="A1" i="22"/>
  <c r="B77" i="6"/>
  <c r="O17" i="12"/>
  <c r="B53" i="22"/>
  <c r="O37" i="24"/>
  <c r="A1" i="5"/>
  <c r="A1" i="17"/>
  <c r="A104" i="17" s="1"/>
  <c r="A1" i="12"/>
  <c r="A3" i="12"/>
  <c r="A1" i="13"/>
  <c r="F35" i="23"/>
  <c r="F16" i="23" s="1"/>
  <c r="O33" i="24"/>
  <c r="K31" i="24"/>
  <c r="F15" i="23"/>
  <c r="A6" i="6"/>
  <c r="I21" i="18"/>
  <c r="J21" i="18" s="1"/>
  <c r="F33" i="24"/>
  <c r="F15" i="24" s="1"/>
  <c r="F71" i="6"/>
  <c r="D21" i="14"/>
  <c r="I28" i="18"/>
  <c r="F36" i="23"/>
  <c r="F18" i="23" s="1"/>
  <c r="K37" i="24"/>
  <c r="N33" i="24"/>
  <c r="D18" i="24"/>
  <c r="F22" i="24"/>
  <c r="U1" i="6"/>
  <c r="U2" i="6" s="1"/>
  <c r="I76" i="7"/>
  <c r="B75" i="7"/>
  <c r="A7" i="7"/>
  <c r="E60" i="8"/>
  <c r="B59" i="8"/>
  <c r="B11" i="8"/>
  <c r="A8" i="9"/>
  <c r="C6" i="9"/>
  <c r="B10" i="10"/>
  <c r="A7" i="10"/>
  <c r="A6" i="11"/>
  <c r="B20" i="12"/>
  <c r="B19" i="12"/>
  <c r="A6" i="12"/>
  <c r="B22" i="13"/>
  <c r="B21" i="13"/>
  <c r="B11" i="13"/>
  <c r="B10" i="13"/>
  <c r="B9" i="13"/>
  <c r="B8" i="13"/>
  <c r="A7" i="13"/>
  <c r="D31" i="14"/>
  <c r="D30" i="14"/>
  <c r="A6" i="14"/>
  <c r="B30" i="15"/>
  <c r="B29" i="15"/>
  <c r="B11" i="15"/>
  <c r="B10" i="15"/>
  <c r="B9" i="15"/>
  <c r="B8" i="15"/>
  <c r="A7" i="15"/>
  <c r="C25" i="16"/>
  <c r="C24" i="16"/>
  <c r="B10" i="16"/>
  <c r="B107" i="16" s="1"/>
  <c r="B9" i="16"/>
  <c r="B106" i="16" s="1"/>
  <c r="B8" i="16"/>
  <c r="B105" i="16" s="1"/>
  <c r="A7" i="16"/>
  <c r="A104" i="16" s="1"/>
  <c r="A6" i="16"/>
  <c r="A103" i="16" s="1"/>
  <c r="B25" i="17"/>
  <c r="B24" i="17"/>
  <c r="B11" i="17"/>
  <c r="B114" i="17" s="1"/>
  <c r="F42" i="18"/>
  <c r="F41" i="18"/>
  <c r="G39" i="18"/>
  <c r="F47" i="22"/>
  <c r="F46" i="22"/>
  <c r="F44" i="22"/>
  <c r="D4" i="24"/>
  <c r="I77" i="7"/>
  <c r="B76" i="7"/>
  <c r="C12" i="7"/>
  <c r="C11" i="7"/>
  <c r="C10" i="7"/>
  <c r="C9" i="7"/>
  <c r="A8" i="7"/>
  <c r="E61" i="8"/>
  <c r="B60" i="8"/>
  <c r="B10" i="8"/>
  <c r="B9" i="8"/>
  <c r="B8" i="8"/>
  <c r="A7" i="8"/>
  <c r="A6" i="8"/>
  <c r="C12" i="9"/>
  <c r="B11" i="10"/>
  <c r="B11" i="11"/>
  <c r="B10" i="11"/>
  <c r="B9" i="11"/>
  <c r="B8" i="11"/>
  <c r="A7" i="11"/>
  <c r="D20" i="12"/>
  <c r="D19" i="12"/>
  <c r="B12" i="12"/>
  <c r="B11" i="12"/>
  <c r="B10" i="12"/>
  <c r="B9" i="12"/>
  <c r="A8" i="12"/>
  <c r="D22" i="13"/>
  <c r="D21" i="13"/>
  <c r="A6" i="13"/>
  <c r="B31" i="14"/>
  <c r="B30" i="14"/>
  <c r="B12" i="14"/>
  <c r="B11" i="14"/>
  <c r="B10" i="14"/>
  <c r="B9" i="14"/>
  <c r="A8" i="14"/>
  <c r="D30" i="15"/>
  <c r="D29" i="15"/>
  <c r="A6" i="15"/>
  <c r="B25" i="16"/>
  <c r="B24" i="16"/>
  <c r="C42" i="18"/>
  <c r="C41" i="18"/>
  <c r="B46" i="22"/>
  <c r="AG10" i="22" l="1"/>
  <c r="AG6" i="22"/>
  <c r="I24" i="18"/>
  <c r="J52" i="5"/>
  <c r="I19" i="18"/>
  <c r="J19" i="18" s="1"/>
  <c r="D17" i="14"/>
  <c r="D7" i="24" s="1"/>
  <c r="F7" i="24" s="1"/>
  <c r="I41" i="24"/>
  <c r="I40" i="24"/>
  <c r="F73" i="6"/>
  <c r="F75" i="6" s="1"/>
  <c r="Q76" i="6" s="1"/>
  <c r="I16" i="18"/>
  <c r="N49" i="5"/>
  <c r="K49" i="5" s="1"/>
  <c r="I39" i="24"/>
  <c r="I15" i="18"/>
  <c r="J15" i="18" s="1"/>
  <c r="O18" i="18" s="1"/>
  <c r="I26" i="18"/>
  <c r="I20" i="18"/>
  <c r="J20" i="18" s="1"/>
  <c r="F37" i="23"/>
  <c r="F38" i="23" s="1"/>
  <c r="F17" i="23" s="1"/>
  <c r="F19" i="23" s="1"/>
  <c r="B41" i="22" l="1"/>
  <c r="D15" i="12"/>
  <c r="D17" i="12" s="1"/>
  <c r="D23" i="14" s="1"/>
  <c r="D27" i="14" s="1"/>
  <c r="D8" i="24"/>
  <c r="F8" i="24" s="1"/>
  <c r="D7" i="23"/>
  <c r="F7" i="23" s="1"/>
  <c r="K53" i="5"/>
  <c r="H11" i="23"/>
  <c r="D11" i="23" s="1"/>
  <c r="F11" i="23" s="1"/>
  <c r="O20" i="18"/>
  <c r="D16" i="13" s="1"/>
  <c r="D15" i="23" s="1"/>
  <c r="L25" i="23" s="1"/>
  <c r="K25" i="23" s="1"/>
  <c r="B25" i="23" s="1"/>
  <c r="O22" i="18"/>
  <c r="O19" i="18"/>
  <c r="D16" i="15" s="1"/>
  <c r="O21" i="18"/>
  <c r="D20" i="15" s="1"/>
  <c r="D14" i="13"/>
  <c r="D14" i="23" s="1"/>
  <c r="D6" i="24"/>
  <c r="D6" i="23"/>
  <c r="AF3" i="17" l="1"/>
  <c r="AF7" i="17" s="1"/>
  <c r="AC3" i="10"/>
  <c r="AC7" i="10" s="1"/>
  <c r="M3" i="8"/>
  <c r="M7" i="8" s="1"/>
  <c r="AH3" i="9"/>
  <c r="AH8" i="9" s="1"/>
  <c r="D8" i="23"/>
  <c r="F8" i="23" s="1"/>
  <c r="AF3" i="16"/>
  <c r="AF7" i="16" s="1"/>
  <c r="D18" i="15"/>
  <c r="D24" i="15"/>
  <c r="I14" i="16"/>
  <c r="D14" i="15"/>
  <c r="D18" i="13"/>
  <c r="F35" i="24"/>
  <c r="F36" i="24" s="1"/>
  <c r="F16" i="24" s="1"/>
  <c r="F6" i="24"/>
  <c r="F10" i="24" s="1"/>
  <c r="D10" i="24"/>
  <c r="F6" i="23"/>
  <c r="D19" i="23"/>
  <c r="L24" i="23"/>
  <c r="K24" i="23" s="1"/>
  <c r="B24" i="23" s="1"/>
  <c r="F10" i="23" l="1"/>
  <c r="F20" i="23" s="1"/>
  <c r="D10" i="23"/>
  <c r="D12" i="23" s="1"/>
  <c r="D22" i="15"/>
  <c r="D26" i="15"/>
  <c r="A1" i="25" s="1"/>
  <c r="A9" i="25" s="1"/>
  <c r="B9" i="25" s="1"/>
  <c r="D9" i="25" s="1"/>
  <c r="I19" i="16"/>
  <c r="I17" i="16"/>
  <c r="I18" i="16"/>
  <c r="D12" i="24"/>
  <c r="D19" i="24"/>
  <c r="F19" i="24"/>
  <c r="F12" i="24"/>
  <c r="F12" i="23" l="1"/>
  <c r="D20" i="23"/>
  <c r="A7" i="25"/>
  <c r="B7" i="25" s="1"/>
  <c r="D7" i="25" s="1"/>
  <c r="A6" i="25"/>
  <c r="B6" i="25" s="1"/>
  <c r="A10" i="25"/>
  <c r="B10" i="25" s="1"/>
  <c r="D10" i="25" s="1"/>
  <c r="A11" i="25"/>
  <c r="B11" i="25" s="1"/>
  <c r="D11" i="25" s="1"/>
  <c r="A8" i="25"/>
  <c r="B8" i="25" s="1"/>
  <c r="D8" i="25" s="1"/>
  <c r="A4" i="25" l="1"/>
</calcChain>
</file>

<file path=xl/sharedStrings.xml><?xml version="1.0" encoding="utf-8"?>
<sst xmlns="http://schemas.openxmlformats.org/spreadsheetml/2006/main" count="1474" uniqueCount="684">
  <si>
    <t>Package Name</t>
  </si>
  <si>
    <t>Package Code</t>
  </si>
  <si>
    <t>SubStation</t>
  </si>
  <si>
    <t>Specification No.</t>
  </si>
  <si>
    <t>I</t>
  </si>
  <si>
    <t>While filling up the worksheets following may please be observed :</t>
  </si>
  <si>
    <t>(i)</t>
  </si>
  <si>
    <t>Fill up only green shaded cells.</t>
  </si>
  <si>
    <t>(ii)</t>
  </si>
  <si>
    <t>Certain data type entries have been restricted, such as Numeric values or limits of numeric values.</t>
  </si>
  <si>
    <t>(iii)</t>
  </si>
  <si>
    <t>Select only the options provided in pull down menus.</t>
  </si>
  <si>
    <t>(iv)</t>
  </si>
  <si>
    <t>Do not link any cell of this work book with any other work book.</t>
  </si>
  <si>
    <t>(v)</t>
  </si>
  <si>
    <t>Do not use copy &amp; paste or cut &amp; paste options for filling up the data.</t>
  </si>
  <si>
    <t>(vi)</t>
  </si>
  <si>
    <t>Do not reformat any of the cell of the work book.</t>
  </si>
  <si>
    <t>II</t>
  </si>
  <si>
    <t>This Workbook consists of following worksheets :</t>
  </si>
  <si>
    <t xml:space="preserve">Cover : </t>
  </si>
  <si>
    <t>Opening page of the workbook.</t>
  </si>
  <si>
    <t>Names of Bidder :</t>
  </si>
  <si>
    <t>●</t>
  </si>
  <si>
    <t>Select  Bidder from the pull down menu. Do not leave this cell blank.</t>
  </si>
  <si>
    <t>Select nos. of the JV Partners other than the Lead Partner from drop down menu.</t>
  </si>
  <si>
    <r>
      <t>In case of JV partners more than 2, enter details of 3</t>
    </r>
    <r>
      <rPr>
        <vertAlign val="superscript"/>
        <sz val="12"/>
        <rFont val="Book Antiqua"/>
        <family val="1"/>
      </rPr>
      <t>rd</t>
    </r>
    <r>
      <rPr>
        <sz val="12"/>
        <rFont val="Book Antiqua"/>
        <family val="1"/>
      </rPr>
      <t xml:space="preserve"> &amp; more partners along with details of 2</t>
    </r>
    <r>
      <rPr>
        <vertAlign val="superscript"/>
        <sz val="12"/>
        <rFont val="Book Antiqua"/>
        <family val="1"/>
      </rPr>
      <t>nd</t>
    </r>
    <r>
      <rPr>
        <sz val="12"/>
        <rFont val="Book Antiqua"/>
        <family val="1"/>
      </rPr>
      <t xml:space="preserve"> partner.</t>
    </r>
  </si>
  <si>
    <t>Fill up names and address of the Bidder and /or Joint Venture.</t>
  </si>
  <si>
    <t>Fill up date in dd-mmm-yyyy format from drop down menu.</t>
  </si>
  <si>
    <t>Click for Sch-1 given at the right top of the worksheet to go to Sch-1.</t>
  </si>
  <si>
    <t>Sch-1 (Ex-works Prices) :</t>
  </si>
  <si>
    <t>Fill up unit rates for all the items in numeric values greater than 0 (zero). If unit rate is left blank, the corresponding item shall be deemed to be included in the total price.</t>
  </si>
  <si>
    <t>Corresponding cell for mode of transaction shall be come enable only after filling up the unit rate, therefore first fill up the unit rate and then mode of transaction for the corresponding item.</t>
  </si>
  <si>
    <t>Total amount shall get calculated automatically.</t>
  </si>
  <si>
    <t>Type Test charges shall appear automatically after filling up Sch-7 appropriately.</t>
  </si>
  <si>
    <t>Sch-2 (Freight &amp; Insurance Charges) :</t>
  </si>
  <si>
    <t>Sch-3 (Erection  Charges) :</t>
  </si>
  <si>
    <t>Sch-4 (Training  Charges) :</t>
  </si>
  <si>
    <t>Not applicable, hence no cell is required to be filled up.</t>
  </si>
  <si>
    <t>Sch-5 (Summary of Taxes and Duties applicable on the  Services) :</t>
  </si>
  <si>
    <t>No cell is required to be filled in by the bidder in this worksheet.</t>
  </si>
  <si>
    <t>Sch -6 :</t>
  </si>
  <si>
    <t xml:space="preserve">Summary of all the Schedules without considering discount (mentioned in the work sheet discount) shall be displayed automatically. </t>
  </si>
  <si>
    <t>Sch-7 (Type Test Charges) :</t>
  </si>
  <si>
    <t>Fill up the rates &amp; location where type tests are proposed.</t>
  </si>
  <si>
    <t>Total of this Sch-7 shall automatically appear in Sch-1.</t>
  </si>
  <si>
    <r>
      <t>Bid from 2</t>
    </r>
    <r>
      <rPr>
        <b/>
        <vertAlign val="superscript"/>
        <sz val="12"/>
        <color indexed="12"/>
        <rFont val="Book Antiqua"/>
        <family val="1"/>
      </rPr>
      <t>nd</t>
    </r>
    <r>
      <rPr>
        <b/>
        <sz val="12"/>
        <color indexed="12"/>
        <rFont val="Book Antiqua"/>
        <family val="1"/>
      </rPr>
      <t xml:space="preserve"> Envelope :</t>
    </r>
  </si>
  <si>
    <t>Fill up ref. no. as bidder's ref no. of this letter.</t>
  </si>
  <si>
    <t xml:space="preserve">This letter shall consider the net price as per Sch-6 (After Discount). </t>
  </si>
  <si>
    <t xml:space="preserve">Fill up names &amp; Designation of the representatives of other JV partner(s) if the bidder is JV (Joint Venture) . </t>
  </si>
  <si>
    <t>Fill up additional information as required.</t>
  </si>
  <si>
    <t>* * *</t>
  </si>
  <si>
    <t>Happy Bidding !</t>
  </si>
  <si>
    <t>REV_01</t>
  </si>
  <si>
    <t>Price Schedules</t>
  </si>
  <si>
    <t>Fill up only green shaded cells in Sch-1, Sch-2, Sch-3 and Bid Form 2nd Envelope.</t>
  </si>
  <si>
    <t/>
  </si>
  <si>
    <t>All the cells in Sch-5 &amp; Sch-6 are auto filled, therefore no cell is required to be filled up there.</t>
  </si>
  <si>
    <t>Instructions / error messages, if any, will be displayed automatically  after selecting the cell.</t>
  </si>
  <si>
    <t>After filling up all the schedues, save the file, take print out of all the schedules and Bid form and sign &amp; stamp and submit them as hard copy of the 2nd envelope (Price part) of the bid. Also ensure to submit the soft copy of the the same file on CD/ DVD.</t>
  </si>
  <si>
    <t>Sole Bidder</t>
  </si>
  <si>
    <t>Others</t>
  </si>
  <si>
    <t>Enter following details of the bidder</t>
  </si>
  <si>
    <t>Specify type of Bidder         [Select from drop down menu]</t>
  </si>
  <si>
    <t>2 or More</t>
  </si>
  <si>
    <t xml:space="preserve">  </t>
  </si>
  <si>
    <t xml:space="preserve">   </t>
  </si>
  <si>
    <t xml:space="preserve">…….. …….. …….. …….. …….. …….. </t>
  </si>
  <si>
    <t>Name of other Partner - 2 (more, if any)</t>
  </si>
  <si>
    <t>Address of other Partner - 2 (more, if any)</t>
  </si>
  <si>
    <t xml:space="preserve">Printed Name </t>
  </si>
  <si>
    <t>Designation</t>
  </si>
  <si>
    <t>email ID of Bid Signatory</t>
  </si>
  <si>
    <t>Mobile No. of Bid Signatory</t>
  </si>
  <si>
    <t>Tel No. of Bid Signatory</t>
  </si>
  <si>
    <t>Fax No. of Bid Signatory</t>
  </si>
  <si>
    <t xml:space="preserve">Date     </t>
  </si>
  <si>
    <t xml:space="preserve">Place     </t>
  </si>
  <si>
    <t xml:space="preserve"> </t>
  </si>
  <si>
    <t>Schedule - 1</t>
  </si>
  <si>
    <t>(SCHEDULE OF RATES AND PRICES)</t>
  </si>
  <si>
    <t>To:</t>
  </si>
  <si>
    <t>Sr.General Manager,</t>
  </si>
  <si>
    <t>C&amp;M Department</t>
  </si>
  <si>
    <t>Name        :</t>
  </si>
  <si>
    <t>Power Grid Corporation of India Ltd.,</t>
  </si>
  <si>
    <t>Address    :</t>
  </si>
  <si>
    <t>SR-II,RHQ</t>
  </si>
  <si>
    <t>Singanayakanahalli,Yelahanka</t>
  </si>
  <si>
    <t>Bangalore -560064</t>
  </si>
  <si>
    <t>Plant and Equipment (including Mandatory Spares Parts) to be supplied, including Type Test Charges for Tests to be conducted</t>
  </si>
  <si>
    <t>All Prices are in Indian Rupees.</t>
  </si>
  <si>
    <t>SI. No.</t>
  </si>
  <si>
    <t xml:space="preserve">HSN Code </t>
  </si>
  <si>
    <t>Whether HSN in column ‘ 2’ is confirmed. If not  indicate applicable the HSN code *</t>
  </si>
  <si>
    <t>Rate of GST applicable ( in %)</t>
  </si>
  <si>
    <t>Whether  rate of GST in column ‘ 4 ’ is confirmed. If not  indicate applicable rate of GST *</t>
  </si>
  <si>
    <t>Item  Description</t>
  </si>
  <si>
    <t>Unit</t>
  </si>
  <si>
    <t>Qty.</t>
  </si>
  <si>
    <t>Unit Ex-works price (excluding GST)</t>
  </si>
  <si>
    <t>Total Ex-works price (excluding GST)</t>
  </si>
  <si>
    <t>GST TAX as confirmed by Bidder</t>
  </si>
  <si>
    <t>10 = 8 x 9</t>
  </si>
  <si>
    <t xml:space="preserve">I </t>
  </si>
  <si>
    <t>Revaluation of J column</t>
  </si>
  <si>
    <t>Tax Calculation</t>
  </si>
  <si>
    <t>Part A - Indoor components of LT System</t>
  </si>
  <si>
    <t>confirmed</t>
  </si>
  <si>
    <t>415V AC Main Switch Board as per the TS enclosed.</t>
  </si>
  <si>
    <t>Set</t>
  </si>
  <si>
    <t>415V ACDB- I  as per the TS enlosed.</t>
  </si>
  <si>
    <t>415V ACDB- II  as per the TS enclosed</t>
  </si>
  <si>
    <t>415V AC Main Lighting Distribution Board including two nos 100KVA rated lighting transformers as per the TS enclosed</t>
  </si>
  <si>
    <t>415V AC Emergency Lighting Distribution Board including one no 100KVA rated lighting transformers.</t>
  </si>
  <si>
    <t xml:space="preserve">415V AC Emergency Diesel Switchgear </t>
  </si>
  <si>
    <t>415V ACDB for colony lighting</t>
  </si>
  <si>
    <t>415V Air conditioning DB</t>
  </si>
  <si>
    <t>48V DCDB</t>
  </si>
  <si>
    <t>Nos</t>
  </si>
  <si>
    <t>220V DCDB</t>
  </si>
  <si>
    <t>Mandatory Spares as per the BOM  in Vol-II</t>
  </si>
  <si>
    <t>Lot</t>
  </si>
  <si>
    <t>Part B - Out door components of LT system</t>
  </si>
  <si>
    <t>630KVA, 22kV/433V, DYn1 LT transformer</t>
  </si>
  <si>
    <t>33kV, 200A, Horn Gap fuse(1Ph) as per the TS enclosed.</t>
  </si>
  <si>
    <t>Nos.</t>
  </si>
  <si>
    <t>33KV, 630A, 3Ph, 25KA/3sec, manual operated HDB electrically ganged Isolator without earth switch as per the TS enclosed.</t>
  </si>
  <si>
    <t>22KV/433V Potential transformer (1Ph) as per the TS enclosed.</t>
  </si>
  <si>
    <t>18KV, 10KA , Class-III Surge arrestors as per TS enclosed.</t>
  </si>
  <si>
    <t>33KV Post insulators</t>
  </si>
  <si>
    <t>H-Pole structure for 22KV sytem as per the indicative drawing enclosed,</t>
  </si>
  <si>
    <t>Conductor, Clamps,Connector including equipment connectors earthing materials for 22KV system equipments including LT transformer neutral earthing, risers, Lighting spike,  GI flats for earthing the structures, Equipments etc for connection of LT transformer and other 22KV equipments</t>
  </si>
  <si>
    <t xml:space="preserve">1CX630Sq.mm AL.XLPE cable along with clamps, Glands and straight Joints </t>
  </si>
  <si>
    <t>Km</t>
  </si>
  <si>
    <t>Mandatory spares for LT transformer</t>
  </si>
  <si>
    <t>a</t>
  </si>
  <si>
    <t>All Bushings with metal parts</t>
  </si>
  <si>
    <t>b</t>
  </si>
  <si>
    <t>OTI with sensing device</t>
  </si>
  <si>
    <t>c</t>
  </si>
  <si>
    <t>Set of valves (o1 no. each type)</t>
  </si>
  <si>
    <t>d</t>
  </si>
  <si>
    <t xml:space="preserve">Silica Gel container </t>
  </si>
  <si>
    <t>e</t>
  </si>
  <si>
    <t>Bucholz relay</t>
  </si>
  <si>
    <t>Mandatory spares for 22KV equipments as per the BOM attached</t>
  </si>
  <si>
    <t xml:space="preserve"> Lot</t>
  </si>
  <si>
    <t xml:space="preserve"> Total Ex-Works Price Excluding GST</t>
  </si>
  <si>
    <t>Total Tax</t>
  </si>
  <si>
    <t>Total Type Test charges as per Schedule-7</t>
  </si>
  <si>
    <t>Total Ex-works Price including Type Test charges</t>
  </si>
  <si>
    <t>Total GST Tax as confirmed by Bidder</t>
  </si>
  <si>
    <t>Note          :</t>
  </si>
  <si>
    <t>Specify amount of GST on the transaction between the Contractor and the Employer.</t>
  </si>
  <si>
    <t>*</t>
  </si>
  <si>
    <t>In case the bidder leaves the cell for confirmation of the HSN code and/or  GST rate  “blank”,  the HSN code and corresponding GST rate indicated by the Employer shall be deemed to be the one confirmed by the Bidder.</t>
  </si>
  <si>
    <t xml:space="preserve">Date          : </t>
  </si>
  <si>
    <t>Place         :</t>
  </si>
  <si>
    <t>Printed Name   :</t>
  </si>
  <si>
    <t>Designation   :</t>
  </si>
  <si>
    <t>Direct Total</t>
  </si>
  <si>
    <t>`</t>
  </si>
  <si>
    <t>BO Total</t>
  </si>
  <si>
    <t>(SCHEDULE OF RATES AND PRICES : EX-WORKS PRICES)</t>
  </si>
  <si>
    <t>Contract Services</t>
  </si>
  <si>
    <t>"Saudamini", Plot No.-2</t>
  </si>
  <si>
    <t xml:space="preserve">Sector-29, </t>
  </si>
  <si>
    <t>Gurgaon (Haryana) - 122001</t>
  </si>
  <si>
    <t>Plant and Equipment (including Mandatory Spares Parts) to be supplied, including Type Test Charges for Tests to be conducted.</t>
  </si>
  <si>
    <t>Direct</t>
  </si>
  <si>
    <t>Bought-Out</t>
  </si>
  <si>
    <t>Unit Ex-works price</t>
  </si>
  <si>
    <t>Total Ex-works price</t>
  </si>
  <si>
    <t>Mode of Transaction (Direct / Bought-out)</t>
  </si>
  <si>
    <t>6 = 4 x 5</t>
  </si>
  <si>
    <t xml:space="preserve"> Total Ex-Works Price  Direct</t>
  </si>
  <si>
    <t xml:space="preserve"> Total Ex-Works Price Bought Out</t>
  </si>
  <si>
    <t xml:space="preserve"> Total Ex-Works Price </t>
  </si>
  <si>
    <t xml:space="preserve">Total Type Test charges as per Schedule-7 </t>
  </si>
  <si>
    <t>Discount Sch-1</t>
  </si>
  <si>
    <t>MPD Sch-1</t>
  </si>
  <si>
    <t>Dis Alert</t>
  </si>
  <si>
    <t>Specify amount of Excise Duty, Sales Tax/'VAT and other taxes payable on the transaction between the Contractor and the Employer and octroi/entry tax as applicable for destination site/state on all items of supply including bought-out finished items (to be identified in the Contract), which shall be dispatched directly from the sub-vendor’s works to the Employer’s site (sale-in-transit), separately in Schedule-5. Excise Duty, Sales tax and other levies for all the bought-out items are to be included in the EXW Price (Col. No. 5) only and not to be indicated in Schedule-5.</t>
  </si>
  <si>
    <t>As per Lum-sum</t>
  </si>
  <si>
    <t>(SCHEDULE OF RATES AND PRICES )- EX-WORKS PRICES</t>
  </si>
  <si>
    <t>AS per Percent</t>
  </si>
  <si>
    <t>As per lum-sum on Sch-3</t>
  </si>
  <si>
    <t>As per Percent on Sch-3</t>
  </si>
  <si>
    <t>General Manager,</t>
  </si>
  <si>
    <t>Total Discount</t>
  </si>
  <si>
    <t>Multipackage lum-sum</t>
  </si>
  <si>
    <t>Amount after Discount (Rs.)</t>
  </si>
  <si>
    <t>Amount after MPD (Rs.)</t>
  </si>
  <si>
    <t>HSN                (Harmonized System of Nomenclature)</t>
  </si>
  <si>
    <r>
      <t xml:space="preserve">Whether HSN/ SAC in column '2’ is </t>
    </r>
    <r>
      <rPr>
        <b/>
        <sz val="12"/>
        <color indexed="10"/>
        <rFont val="Book Antiqua"/>
        <family val="1"/>
      </rPr>
      <t>confirmed.</t>
    </r>
    <r>
      <rPr>
        <b/>
        <sz val="12"/>
        <rFont val="Book Antiqua"/>
        <family val="1"/>
      </rPr>
      <t xml:space="preserve"> </t>
    </r>
    <r>
      <rPr>
        <b/>
        <sz val="12"/>
        <color indexed="17"/>
        <rFont val="Book Antiqua"/>
        <family val="1"/>
      </rPr>
      <t>If not,  indicate applicable HSN/SAC</t>
    </r>
    <r>
      <rPr>
        <b/>
        <sz val="12"/>
        <rFont val="Book Antiqua"/>
        <family val="1"/>
      </rPr>
      <t xml:space="preserve"> *</t>
    </r>
  </si>
  <si>
    <t>Description</t>
  </si>
  <si>
    <t>Quantity</t>
  </si>
  <si>
    <t>Unit Rate in Rs.</t>
  </si>
  <si>
    <t>Total in Rs.</t>
  </si>
  <si>
    <t>Unit Erection Charges</t>
  </si>
  <si>
    <t>Total Erection Charges</t>
  </si>
  <si>
    <t xml:space="preserve">Supply portion </t>
  </si>
  <si>
    <t>EA</t>
  </si>
  <si>
    <t xml:space="preserve">MT </t>
  </si>
  <si>
    <t>MT</t>
  </si>
  <si>
    <t>LS</t>
  </si>
  <si>
    <t>SET</t>
  </si>
  <si>
    <t>km</t>
  </si>
  <si>
    <t>Total</t>
  </si>
  <si>
    <t>GST Amount</t>
  </si>
  <si>
    <t>In case the bidder leaves the cell for confirmation of the SAC and/or  GST rate “blank”,  the SAC and corresponding GST rate indicated by the Employer shall be deemed to be the one confirmed by the Bidder.</t>
  </si>
  <si>
    <t>Schedule - 2</t>
  </si>
  <si>
    <t>(SCHEDULE OF RATES AND PRICES)- FREIGHT &amp; INSURANCE CHARGES</t>
  </si>
  <si>
    <t>Local Transportation, Insurance and other Incidental Services</t>
  </si>
  <si>
    <t>Whether HSN in column ‘2’ is confirmed. If not  indicate applicable the HSN code *</t>
  </si>
  <si>
    <t>Whether  rate of GST in column ‘4’ is confirmed. If not  indicate applicable rate of GST *</t>
  </si>
  <si>
    <t xml:space="preserve">Unit Freight, Insurance, loading &amp; unloading Charges </t>
  </si>
  <si>
    <t xml:space="preserve">Total Freight, Insurance, loading &amp; unloading Charges </t>
  </si>
  <si>
    <t>Freight &amp; Insurance</t>
  </si>
  <si>
    <t xml:space="preserve">Total F&amp;I Price </t>
  </si>
  <si>
    <t>Bidders to note that the item description under various schedules are through unique material ID for respective items under SAP ERP System and therefore, identical item description appears in schedule-1(Ex-works) &amp; schedule-2(F&amp;I). However, the prices to be quoted in Price Schedule-2(F&amp;I) shall be towards  Local Transportation, Insurance and other Incidental Services only in line with clause ITB 11.4(b).</t>
  </si>
  <si>
    <t>Schedule - 2 Dis</t>
  </si>
  <si>
    <t>(SCHEDULE OF RATES AND PRICES : FREIGHT &amp; INSURANCE CHARGES)</t>
  </si>
  <si>
    <t>As per lum-sum on Sch-2</t>
  </si>
  <si>
    <t>As per Percent on Sch-2</t>
  </si>
  <si>
    <t>Multipackage Discount</t>
  </si>
  <si>
    <t xml:space="preserve">Unit Freight &amp; Insurance Charges </t>
  </si>
  <si>
    <t>Total Freight &amp; Insurance Charges</t>
  </si>
  <si>
    <t>(SCHEDULE OF RATES AND PRICES : ERECTION CHARGES)</t>
  </si>
  <si>
    <t>SAC/HSN (Service Accounting Codes)</t>
  </si>
  <si>
    <r>
      <t xml:space="preserve">Whether SAC in column '2’ is </t>
    </r>
    <r>
      <rPr>
        <b/>
        <sz val="12"/>
        <color indexed="10"/>
        <rFont val="Book Antiqua"/>
        <family val="1"/>
      </rPr>
      <t>confirmed.</t>
    </r>
    <r>
      <rPr>
        <b/>
        <sz val="12"/>
        <rFont val="Book Antiqua"/>
        <family val="1"/>
      </rPr>
      <t xml:space="preserve"> </t>
    </r>
    <r>
      <rPr>
        <b/>
        <sz val="12"/>
        <color indexed="17"/>
        <rFont val="Book Antiqua"/>
        <family val="1"/>
      </rPr>
      <t>If not,  indicate applicable SAC</t>
    </r>
    <r>
      <rPr>
        <b/>
        <sz val="12"/>
        <rFont val="Book Antiqua"/>
        <family val="1"/>
      </rPr>
      <t xml:space="preserve"> *</t>
    </r>
  </si>
  <si>
    <t>``</t>
  </si>
  <si>
    <t>Schedule - 4</t>
  </si>
  <si>
    <t>(SCHEDULE OF RATES AND PRICES )</t>
  </si>
  <si>
    <t>Training Charges for Training to be imparted</t>
  </si>
  <si>
    <t>NOT APPLICABLE</t>
  </si>
  <si>
    <t>TOTAL TRAINING CHARGES</t>
  </si>
  <si>
    <t>--</t>
  </si>
  <si>
    <t>Schedule - 5</t>
  </si>
  <si>
    <t>(SUMMARY OF TAXES &amp; DUTIES APPLICABLE ON PLANT &amp; EQUIPMENT)</t>
  </si>
  <si>
    <t>Name     :</t>
  </si>
  <si>
    <t>Address :</t>
  </si>
  <si>
    <t>Sl. No.</t>
  </si>
  <si>
    <t>Item Nos.</t>
  </si>
  <si>
    <t>Total Price (INR)</t>
  </si>
  <si>
    <t>After Discount</t>
  </si>
  <si>
    <t>After MPDiscount</t>
  </si>
  <si>
    <t>1</t>
  </si>
  <si>
    <t>TOTAL GST ON SUPPLY(Sch-1)</t>
  </si>
  <si>
    <t>Sales Tax</t>
  </si>
  <si>
    <t>2</t>
  </si>
  <si>
    <t>TOTAL GST ON SERVICES (Sch-3)</t>
  </si>
  <si>
    <t xml:space="preserve">GRAND TOTAL [] </t>
  </si>
  <si>
    <t>Grand Total after Discount</t>
  </si>
  <si>
    <t>Grand Total after MPD</t>
  </si>
  <si>
    <t xml:space="preserve">Date         : </t>
  </si>
  <si>
    <t>Place        :</t>
  </si>
  <si>
    <t>SUMMARY OF TAXES &amp; DUTIES APPLICABLE ON GOODS</t>
  </si>
  <si>
    <t>TOTAL GST ON GOODS</t>
  </si>
  <si>
    <t>Total GST for Supply of Goods (inter-alia including Type Test Charges) between the Contractor and the Employer (identified in Schedule 1') which are not included in the Ex-works price as per the provision of the Bidding Documents, as applicable.</t>
  </si>
  <si>
    <t>TOTAL GST ON SERVICES</t>
  </si>
  <si>
    <t>Total GST on Installation Services  (Schedule-3) and Training to be imparted in India (Schedule-4)</t>
  </si>
  <si>
    <t xml:space="preserve">GRAND TOTAL [1+2] </t>
  </si>
  <si>
    <t>Schedule - 6</t>
  </si>
  <si>
    <t>(GRAND SUMMARY)</t>
  </si>
  <si>
    <t>TOTAL SCHEDULE NO. 1</t>
  </si>
  <si>
    <t xml:space="preserve">Ex-works price of Plant and Equipment </t>
  </si>
  <si>
    <t>TOTAL SCHEDULE NO. 2</t>
  </si>
  <si>
    <t xml:space="preserve">Local Transportation, Insurance and other Incidental Services </t>
  </si>
  <si>
    <t>3</t>
  </si>
  <si>
    <t>TOTAL SCHEDULE NO. 3</t>
  </si>
  <si>
    <t xml:space="preserve">Total  Installtion/Service Charges </t>
  </si>
  <si>
    <t>4</t>
  </si>
  <si>
    <t>TOTAL SCHEDULE NO. 4</t>
  </si>
  <si>
    <t xml:space="preserve">Training Charges </t>
  </si>
  <si>
    <t>TOTAL SCHEDULE NO. 5</t>
  </si>
  <si>
    <t>Taxes and Duties(GST)</t>
  </si>
  <si>
    <t>6</t>
  </si>
  <si>
    <t>TOTAL SCHEDULE NO. 7</t>
  </si>
  <si>
    <r>
      <t xml:space="preserve">Type Test Charges 
</t>
    </r>
    <r>
      <rPr>
        <sz val="10"/>
        <rFont val="Book Antiqua"/>
        <family val="1"/>
      </rPr>
      <t>[Total of this Schedule is included in Schedule - 1 above.]</t>
    </r>
  </si>
  <si>
    <t>GRAND TOTAL [1+2]</t>
  </si>
  <si>
    <t xml:space="preserve">This letter of discount is optional. Bidder may / may not offer any discount. </t>
  </si>
  <si>
    <t>Letter of Discount</t>
  </si>
  <si>
    <t>LETTER OF DISCOUNT</t>
  </si>
  <si>
    <t>Sector-29, (near IFFCO Chowk)</t>
  </si>
  <si>
    <t>Subject  :</t>
  </si>
  <si>
    <t>Dear Sir</t>
  </si>
  <si>
    <t>With reference to the subject tender, we hereby offer unconditional discount on the prices quoted by us as per details given here below :</t>
  </si>
  <si>
    <t>Eq Weightage of Rs/ %</t>
  </si>
  <si>
    <t>Final Discount Factor</t>
  </si>
  <si>
    <r>
      <t>Discount on lum-sum basis on total price quoted by us without Taxes &amp; Duties.</t>
    </r>
    <r>
      <rPr>
        <sz val="11"/>
        <rFont val="Book Antiqua"/>
        <family val="1"/>
      </rPr>
      <t xml:space="preserve"> [The discount shall be proportionately applicable on all the items of all the Schdules i.e. Sch-1 (without type test charges), Sch-2, Sch-3 </t>
    </r>
    <r>
      <rPr>
        <strike/>
        <sz val="11"/>
        <rFont val="Book Antiqua"/>
        <family val="1"/>
      </rPr>
      <t>&amp; Sch-7</t>
    </r>
    <r>
      <rPr>
        <sz val="11"/>
        <rFont val="Book Antiqua"/>
        <family val="1"/>
      </rPr>
      <t xml:space="preserve">] </t>
    </r>
    <r>
      <rPr>
        <b/>
        <sz val="11"/>
        <rFont val="Book Antiqua"/>
        <family val="1"/>
      </rPr>
      <t>In Rs.</t>
    </r>
  </si>
  <si>
    <r>
      <t>Discount on percent basis on total price quoted by us without Taxes &amp; Duties.</t>
    </r>
    <r>
      <rPr>
        <sz val="11"/>
        <rFont val="Book Antiqua"/>
        <family val="1"/>
      </rPr>
      <t xml:space="preserve"> [The discount shall be proportionately applicable on all the items of all the Schdules i.e. Sch-1 (without type test charges), Sch-2 , Sch-3 </t>
    </r>
    <r>
      <rPr>
        <strike/>
        <sz val="11"/>
        <rFont val="Book Antiqua"/>
        <family val="1"/>
      </rPr>
      <t>&amp; Sch-7</t>
    </r>
    <r>
      <rPr>
        <sz val="11"/>
        <rFont val="Book Antiqua"/>
        <family val="1"/>
      </rPr>
      <t xml:space="preserve">] </t>
    </r>
    <r>
      <rPr>
        <b/>
        <sz val="11"/>
        <rFont val="Book Antiqua"/>
        <family val="1"/>
      </rPr>
      <t>In Percent (%)</t>
    </r>
  </si>
  <si>
    <r>
      <t xml:space="preserve">Discount on lum-sum basis on the Schedules as given below : </t>
    </r>
    <r>
      <rPr>
        <sz val="11"/>
        <rFont val="Book Antiqua"/>
        <family val="1"/>
      </rPr>
      <t xml:space="preserve">[The discount shall be proportionately applicable on all the relevent items of the respective Schdules.] </t>
    </r>
    <r>
      <rPr>
        <b/>
        <sz val="11"/>
        <rFont val="Book Antiqua"/>
        <family val="1"/>
      </rPr>
      <t>In Rs.</t>
    </r>
  </si>
  <si>
    <t xml:space="preserve">Schedule-1 : Ex works prices </t>
  </si>
  <si>
    <t>In Rs.</t>
  </si>
  <si>
    <t>Schedule-1 :  (Direct Only)</t>
  </si>
  <si>
    <t>Schedule-2 : Freight &amp; Insurance</t>
  </si>
  <si>
    <t>Schedule-1 : Erection Charges</t>
  </si>
  <si>
    <t>Schedule-3 : Erection Charges</t>
  </si>
  <si>
    <t>Schedule-4 : Training Charges</t>
  </si>
  <si>
    <t>Schedule-7 : Type Test Charges</t>
  </si>
  <si>
    <t>Schedule-6 : Type Test Charges</t>
  </si>
  <si>
    <r>
      <t>Discount on percent basis on the Schedules as given below :</t>
    </r>
    <r>
      <rPr>
        <sz val="11"/>
        <rFont val="Book Antiqua"/>
        <family val="1"/>
      </rPr>
      <t xml:space="preserve"> [The discount shall be proportionately applicable on all the relevent items of the respective Schdules.] </t>
    </r>
    <r>
      <rPr>
        <b/>
        <sz val="11"/>
        <rFont val="Book Antiqua"/>
        <family val="1"/>
      </rPr>
      <t>In Percent (%)</t>
    </r>
  </si>
  <si>
    <t>Schedule-1 : Ex works prices</t>
  </si>
  <si>
    <t>In Percent (%)</t>
  </si>
  <si>
    <t xml:space="preserve">Discount(s) offered at sl. No. 1 will get displayed and accounted for automatically in the respective items of the Schedules. </t>
  </si>
  <si>
    <t>We hereby offer Multi-package discount as given below:</t>
  </si>
  <si>
    <t>Multi-Package Discount(s) offered at sl. No. 5 will not get automatically accounted for in the respective items of the Schedules. The same shall be worked out saparately for evaluation.</t>
  </si>
  <si>
    <t>Please consider this letter of discount as the integral part of our price bid.</t>
  </si>
  <si>
    <t>Thanking you, we remain,</t>
  </si>
  <si>
    <t>Yours faithfully,</t>
  </si>
  <si>
    <t>Date :</t>
  </si>
  <si>
    <t>Printed Name :</t>
  </si>
  <si>
    <t>Place :</t>
  </si>
  <si>
    <t>Designation :</t>
  </si>
  <si>
    <t>Schedule - 6 After Discount</t>
  </si>
  <si>
    <t>Total  Charges for Site Levelling works</t>
  </si>
  <si>
    <t>Schedule 7</t>
  </si>
  <si>
    <t>As per lum-sum on Sch-7</t>
  </si>
  <si>
    <t>As per Percent on Sch-7</t>
  </si>
  <si>
    <t xml:space="preserve">Type test Charges </t>
  </si>
  <si>
    <t>SL. NO.</t>
  </si>
  <si>
    <t>Description of Test</t>
  </si>
  <si>
    <t>Unit Test Charge</t>
  </si>
  <si>
    <t>Total Test Charges (Rs.)</t>
  </si>
  <si>
    <t>Total Test Charges After Discount (Rs.)</t>
  </si>
  <si>
    <t>Total Test Charges After MPD (Rs.)</t>
  </si>
  <si>
    <t>TOTAL TYPE TEST CHARGES</t>
  </si>
  <si>
    <t>Note         :</t>
  </si>
  <si>
    <t>Bidder should indicate the name of test laboratories where type tests are proposed to be conducted</t>
  </si>
  <si>
    <t>(SCHEDULE OF RATES AND PRICES : TYPE TEST CHARGES)</t>
  </si>
  <si>
    <t>Type Tests on Earthwire</t>
  </si>
  <si>
    <t>(a)</t>
  </si>
  <si>
    <t>(b)</t>
  </si>
  <si>
    <t xml:space="preserve">Sub-Total (I) </t>
  </si>
  <si>
    <t>TOTAL TEST CHARGES (I)</t>
  </si>
  <si>
    <t>Discount Sche-7</t>
  </si>
  <si>
    <t>MPD Sche-7</t>
  </si>
  <si>
    <t>Signature          :</t>
  </si>
  <si>
    <t>Common Seal   :</t>
  </si>
  <si>
    <t>Details of Octroi</t>
  </si>
  <si>
    <t>Sl No.</t>
  </si>
  <si>
    <t>Description of Items</t>
  </si>
  <si>
    <t>Amount on which Octroi is applicable</t>
  </si>
  <si>
    <t>Rate of Octroi</t>
  </si>
  <si>
    <t>Octroi</t>
  </si>
  <si>
    <t>(1)</t>
  </si>
  <si>
    <t>(2)</t>
  </si>
  <si>
    <t>(3)</t>
  </si>
  <si>
    <t>(4)</t>
  </si>
  <si>
    <t>(5) =(3) x (4)</t>
  </si>
  <si>
    <t>Details of Entry Tax</t>
  </si>
  <si>
    <t>Amount on which Entry Tax is applicable</t>
  </si>
  <si>
    <t>Rate of Entry Tax</t>
  </si>
  <si>
    <t>Entry Tax</t>
  </si>
  <si>
    <t>Details of Other Taxes &amp; Duties</t>
  </si>
  <si>
    <t>Amount on which Other Taxes &amp; Duties are applicable</t>
  </si>
  <si>
    <t>Description of Taxes &amp; Duties</t>
  </si>
  <si>
    <t>Rate of Taxes &amp; Duties</t>
  </si>
  <si>
    <t>Amount of Taxes &amp; Duties</t>
  </si>
  <si>
    <t>(5)</t>
  </si>
  <si>
    <t>(6) =(3) x (4)</t>
  </si>
  <si>
    <r>
      <t>Bid Form 2</t>
    </r>
    <r>
      <rPr>
        <b/>
        <vertAlign val="superscript"/>
        <sz val="11"/>
        <rFont val="Book Antiqua"/>
        <family val="1"/>
      </rPr>
      <t>nd</t>
    </r>
    <r>
      <rPr>
        <b/>
        <sz val="11"/>
        <rFont val="Book Antiqua"/>
        <family val="1"/>
      </rPr>
      <t xml:space="preserve"> Envelope</t>
    </r>
  </si>
  <si>
    <t>st</t>
  </si>
  <si>
    <t>January</t>
  </si>
  <si>
    <t>nd</t>
  </si>
  <si>
    <t>February</t>
  </si>
  <si>
    <t>BID FORM (Second Envelope)</t>
  </si>
  <si>
    <t>rd</t>
  </si>
  <si>
    <t>March</t>
  </si>
  <si>
    <t>th</t>
  </si>
  <si>
    <t>April</t>
  </si>
  <si>
    <t>Bid Proposal Ref. No.</t>
  </si>
  <si>
    <t>May</t>
  </si>
  <si>
    <t>Date      :</t>
  </si>
  <si>
    <t>June</t>
  </si>
  <si>
    <t>July</t>
  </si>
  <si>
    <t>August</t>
  </si>
  <si>
    <t>September</t>
  </si>
  <si>
    <t>October</t>
  </si>
  <si>
    <t>November</t>
  </si>
  <si>
    <t>December</t>
  </si>
  <si>
    <t>Name of Contract  :</t>
  </si>
  <si>
    <t>Dear Ladies and/or Gentlemen,</t>
  </si>
  <si>
    <t xml:space="preserve">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t>
  </si>
  <si>
    <t xml:space="preserve"> or such other sums as may be determined in accordance with the terms and conditions of the Bidding Documents.</t>
  </si>
  <si>
    <t>_____________</t>
  </si>
  <si>
    <t xml:space="preserve">The above amounts are in accordance with the price schedules attached herewith and are made part of this bid.  </t>
  </si>
  <si>
    <t xml:space="preserve">Price Schedules </t>
  </si>
  <si>
    <t>In line with the requirements of the Bidding documents, we enclose herewith the following Price Schedules, duly filled - in as per your proforma:</t>
  </si>
  <si>
    <t>Schedule 1</t>
  </si>
  <si>
    <t>Plant and Equipment to be supplied.</t>
  </si>
  <si>
    <t>Schedule 2</t>
  </si>
  <si>
    <t>Local Transportation, In-transit Insurance, loading and unloading</t>
  </si>
  <si>
    <t>Schedule 3</t>
  </si>
  <si>
    <t>Installation Charges.</t>
  </si>
  <si>
    <t>Schedule 4</t>
  </si>
  <si>
    <r>
      <t xml:space="preserve">Training charges for training to be imparted. </t>
    </r>
    <r>
      <rPr>
        <b/>
        <sz val="11"/>
        <rFont val="Book Antiqua"/>
        <family val="1"/>
      </rPr>
      <t>Not applicable</t>
    </r>
  </si>
  <si>
    <t>Schedule 5</t>
  </si>
  <si>
    <t>Taxes and Duties not included in Schedule 1&amp;3</t>
  </si>
  <si>
    <t>Schedule 6</t>
  </si>
  <si>
    <t>Grand Summary [Schedule 1to 5]</t>
  </si>
  <si>
    <r>
      <t>Break-up of Type Test Charges for Type Tests to be conducted-</t>
    </r>
    <r>
      <rPr>
        <b/>
        <sz val="11"/>
        <rFont val="Book Antiqua"/>
        <family val="1"/>
      </rPr>
      <t>Not applicable</t>
    </r>
  </si>
  <si>
    <t>We are aware that the Price Schedules do not generally give a full description of the Work to be performed under each item and we shall be deemed to have read the Technical Specifications and other sections of the Bidding Documents and Drawings to ascertain the full scope of Work included in each item while filling-in the rates and prices. We agree that the entered rates and prices shall be deemed to include for the full scope as aforesaid, including overheads and profit.</t>
  </si>
  <si>
    <t>We declare that as specified in Clause 11.5, Section –II:ITB, Vol.-I of the Bidding Documents, prices quoted by us in the Price Schedules shall be subject to Price Adjustment during the execution of Contract in accordance with Appendix-2 (Price Adjustment) to the Contract Agreement.</t>
  </si>
  <si>
    <t>We understand that in the price schedules, where there are errors between the total of the amounts given under the column for the price Breakdown and the amount given under the Total Price, the former shall prevail and the latter will be corrected accordingly. We further understand that where there are discrepancies between amounts stated in figures and amounts stated in words, the amount stated in words shall prevail. Similarly, any discrepancy in the total bid price and that of the summation of Schedule price (price indicated in a Schedule indicating the total of that schedule), the total bid price shall be corrected to reflect the actual summation of the Schedule prices.</t>
  </si>
  <si>
    <t>We declare that items left blank in the Schedules will be deemed to have been included in other items. The TOTAL for each Schedule and the TOTAL of Grand Summary shall be deemed to be the total price for executing the Facilities and sections thereof in complete accordance with the Contract, whether or not each individual item has been priced.</t>
  </si>
  <si>
    <t>We confirm that except as otherwise specifically provided our Bid Prices in this Second Envelope include all taxes, duties, levies and charges as may be assessed on us/our Associate (applicable for Foreign Bidder), our Sub-Contractor/Sub-Vendor or their employees by all municipal, state or national government authorities in connection with the Facilities, in and outside of India.</t>
  </si>
  <si>
    <r>
      <t xml:space="preserve">100% of applicable Taxes and Duties i.e </t>
    </r>
    <r>
      <rPr>
        <b/>
        <sz val="11"/>
        <rFont val="Book Antiqua"/>
        <family val="1"/>
      </rPr>
      <t>GST</t>
    </r>
    <r>
      <rPr>
        <sz val="11"/>
        <rFont val="Book Antiqua"/>
        <family val="1"/>
      </rPr>
      <t>, which are payable by the Employer under the Contract, shall be reimbursed by the Employer on production of satisfactory documentary evidence by the Contractor in accordance with the provisions of the Bidding Documents.</t>
    </r>
  </si>
  <si>
    <t>We further understand that notwithstanding 3.0 above, in case of award on us, you shall also bear and pay/reimburse to us, GST applicable on supplies by us to you, imposed on the Plant &amp; Equipment including Mandatory Spare Parts to be incorporated into the Facilities including  Type Test charges for Type test to be conducted  specified in Schedule No. 1,  Installation Services specified in Schedule No. 3 and  Charges for Training to be imparted  specified in Schedule No. 4 of the Price Schedule in this Second Envelope; by the Indian Laws.</t>
  </si>
  <si>
    <t>We confirm that we have also registered/we shall also get registered in the GST Network with a GSTIN, in all the states where the project is located and the states from which we shall make our supply of goods.</t>
  </si>
  <si>
    <t># (For Joint Venture only) We, the partners of Joint Venture submitting this bid, do agree and confirm that in case of Award of Contract on the Joint Venture, we shall be jointly and severally liable and responsible for the execution of the Contract in accordance with Contract terms and conditions.</t>
  </si>
  <si>
    <t xml:space="preserve">We, hereby, declare that only the persons or firms interested in this proposal as principals are named here and that no other persons or firms other than those mentioned herein have any interest in this proposal or in the Contract to be entered into, if the award is made on us, that this proposal is made without any connection with any other person, firm or party likewise submitting a proposal is in all respects for and in good faith, without collusion or fraud. </t>
  </si>
  <si>
    <t>Signature :</t>
  </si>
  <si>
    <t>Common Seal :</t>
  </si>
  <si>
    <t>Please provide additional information of the Bidder</t>
  </si>
  <si>
    <t>Business Address                       :</t>
  </si>
  <si>
    <t>Country of Incorporation         :</t>
  </si>
  <si>
    <t>State/Province to be indicated :</t>
  </si>
  <si>
    <t>Name of Principal Officer         :</t>
  </si>
  <si>
    <t xml:space="preserve">     </t>
  </si>
  <si>
    <t>Address of  Principal Officer    :</t>
  </si>
  <si>
    <t>STATEMENT OF QUOTED / CORRECTED PRICES</t>
  </si>
  <si>
    <t>All Figures are in Rupees</t>
  </si>
  <si>
    <t>Bidder</t>
  </si>
  <si>
    <t>Price Component</t>
  </si>
  <si>
    <t>Quoted Price</t>
  </si>
  <si>
    <t>Corrected Price</t>
  </si>
  <si>
    <r>
      <t>TOTAL SCHEDULE NO. 1:</t>
    </r>
    <r>
      <rPr>
        <sz val="11"/>
        <rFont val="Book Antiqua"/>
        <family val="1"/>
      </rPr>
      <t>Ex-Works Price of</t>
    </r>
    <r>
      <rPr>
        <b/>
        <sz val="11"/>
        <rFont val="Book Antiqua"/>
        <family val="1"/>
      </rPr>
      <t xml:space="preserve"> </t>
    </r>
    <r>
      <rPr>
        <sz val="11"/>
        <rFont val="Book Antiqua"/>
        <family val="1"/>
      </rPr>
      <t>Plant and Equipment including Type Test Charges</t>
    </r>
  </si>
  <si>
    <r>
      <t>TOTAL SCHEDULE NO.2:</t>
    </r>
    <r>
      <rPr>
        <sz val="11"/>
        <rFont val="Book Antiqua"/>
        <family val="1"/>
      </rPr>
      <t xml:space="preserve"> Local Transportation, Insurance and other Incidental Services.</t>
    </r>
  </si>
  <si>
    <r>
      <t xml:space="preserve">TOTAL SCHEDULE NO.3: </t>
    </r>
    <r>
      <rPr>
        <sz val="11"/>
        <rFont val="Book Antiqua"/>
        <family val="1"/>
      </rPr>
      <t>Installation Charges</t>
    </r>
  </si>
  <si>
    <r>
      <t xml:space="preserve">TOTAL SCHEDULE NO.4: </t>
    </r>
    <r>
      <rPr>
        <sz val="11"/>
        <rFont val="Book Antiqua"/>
        <family val="1"/>
      </rPr>
      <t>Training Charges</t>
    </r>
  </si>
  <si>
    <t>Not Applicable</t>
  </si>
  <si>
    <r>
      <t>TOTAL BID PRICE:  (</t>
    </r>
    <r>
      <rPr>
        <sz val="11"/>
        <rFont val="Book Antiqua"/>
        <family val="1"/>
      </rPr>
      <t>Excluding Taxes &amp; Duties</t>
    </r>
    <r>
      <rPr>
        <b/>
        <sz val="11"/>
        <rFont val="Book Antiqua"/>
        <family val="1"/>
      </rPr>
      <t>)</t>
    </r>
  </si>
  <si>
    <t xml:space="preserve">DISCOUNT  </t>
  </si>
  <si>
    <r>
      <t xml:space="preserve">NET BID PRICE </t>
    </r>
    <r>
      <rPr>
        <sz val="11"/>
        <rFont val="Book Antiqua"/>
        <family val="1"/>
      </rPr>
      <t>(Excluding Taxes &amp; Duties)</t>
    </r>
  </si>
  <si>
    <t>TAXES &amp; DUTIES PAYABLE ADDITIONALLY</t>
  </si>
  <si>
    <t>A) EXCISE DUTY</t>
  </si>
  <si>
    <t>B) CENTRAL SALES TAX</t>
  </si>
  <si>
    <t>C) VAT</t>
  </si>
  <si>
    <t xml:space="preserve">D) ENTRY TAX / OCTROI </t>
  </si>
  <si>
    <t xml:space="preserve">E) OTHERS </t>
  </si>
  <si>
    <t>F)    TOTAL TAXES &amp; DUTIES</t>
  </si>
  <si>
    <t>TOTAL BID PRICE (INCLUDING TAXES &amp; DUTIES)</t>
  </si>
  <si>
    <r>
      <t xml:space="preserve">TOTAL SCHEDULE NO.7: </t>
    </r>
    <r>
      <rPr>
        <sz val="11"/>
        <rFont val="Book Antiqua"/>
        <family val="1"/>
      </rPr>
      <t>Type Test Charges
[Total of this Schedule is included in Schedule-1 above]</t>
    </r>
  </si>
  <si>
    <t>I)</t>
  </si>
  <si>
    <t>Bidder  has indicated the following taxes and duties additionally applicable for their bid:</t>
  </si>
  <si>
    <t xml:space="preserve">Excise Duty </t>
  </si>
  <si>
    <t xml:space="preserve">CST </t>
  </si>
  <si>
    <t xml:space="preserve">VAT </t>
  </si>
  <si>
    <t>Entry Tax/ Octroi</t>
  </si>
  <si>
    <t xml:space="preserve">Others </t>
  </si>
  <si>
    <t>II)</t>
  </si>
  <si>
    <t>With regard to Entry Tax, it may be  mentioned that the substations covered under the subject pacakge falls in State of MP, where an entry tax @ 2% of Purchase Price is applicable. In view of the above, the taxes and duties inter-alia including entry tax applicable for the bids are calculated :</t>
  </si>
  <si>
    <t>a)</t>
  </si>
  <si>
    <t>Ex-Works Price of Direct Supplies (after discount, if any)</t>
  </si>
  <si>
    <t>Rs.</t>
  </si>
  <si>
    <t>b)</t>
  </si>
  <si>
    <t>Excise Duty, as applicable on (a) above at the rate :</t>
  </si>
  <si>
    <t>c)</t>
  </si>
  <si>
    <t>Amount on which Sales Tax is applicable</t>
  </si>
  <si>
    <t>d)</t>
  </si>
  <si>
    <t>CST, as applicable on (a) + ED (b) above at the rate :</t>
  </si>
  <si>
    <t>e)</t>
  </si>
  <si>
    <t>VAT, as applicable on (a) + ED (b) above at the rate :</t>
  </si>
  <si>
    <t>f)</t>
  </si>
  <si>
    <t>Others [……………………………………………]</t>
  </si>
  <si>
    <t>g)</t>
  </si>
  <si>
    <t>Purchase Price for Entry Tax (Total Ex-Works+F&amp;I+ED+CST+Others)</t>
  </si>
  <si>
    <t>h)</t>
  </si>
  <si>
    <t>Entry Tax, as applicable on (e) above at the rate :</t>
  </si>
  <si>
    <t>Statement of Quoted / Corrected Prices</t>
  </si>
  <si>
    <t>Page</t>
  </si>
  <si>
    <t>Spec. No.</t>
  </si>
  <si>
    <t>B) CENTRAL SALES TAX /VAT</t>
  </si>
  <si>
    <t xml:space="preserve">C) ENTRY TAX / OCTROI </t>
  </si>
  <si>
    <t xml:space="preserve">D) OTHERS </t>
  </si>
  <si>
    <t>E)    TOTAL TAXES &amp; DUTIES</t>
  </si>
  <si>
    <t>Excise Duty</t>
  </si>
  <si>
    <t>CST /VAT</t>
  </si>
  <si>
    <t>Entry Tax / Octroi</t>
  </si>
  <si>
    <t>Bidder has offered following discount(s)</t>
  </si>
  <si>
    <t>III)</t>
  </si>
  <si>
    <r>
      <t xml:space="preserve">With regard to Entry Tax, it may be  mentioned that the substations covered under the subject pacakge falls in State of MP, where an entry tax </t>
    </r>
    <r>
      <rPr>
        <b/>
        <sz val="11"/>
        <color indexed="12"/>
        <rFont val="Book Antiqua"/>
        <family val="1"/>
      </rPr>
      <t>@ 1%</t>
    </r>
    <r>
      <rPr>
        <sz val="11"/>
        <rFont val="Book Antiqua"/>
        <family val="1"/>
      </rPr>
      <t xml:space="preserve"> of Purchase Price is applicable. In view of the above, the taxes and duties inter-alia including entry tax applicable for the bids are calculated :</t>
    </r>
  </si>
  <si>
    <t>Details of dicounts</t>
  </si>
  <si>
    <t>Gross LS</t>
  </si>
  <si>
    <t>Gross %</t>
  </si>
  <si>
    <t>Excise Duty @ 10.3% of (a) above</t>
  </si>
  <si>
    <t>CST / VAT @ 2% of Ex-Works of Direct Supplies (a) + ED (b) above</t>
  </si>
  <si>
    <t>Sch-1 Direct LS</t>
  </si>
  <si>
    <t>Sch-1 Direct %</t>
  </si>
  <si>
    <t>Sch-1 BO LS</t>
  </si>
  <si>
    <t>Sch-1 BO %</t>
  </si>
  <si>
    <t>Sch-2 LS</t>
  </si>
  <si>
    <t>Sch-2 %</t>
  </si>
  <si>
    <r>
      <t xml:space="preserve">Entry Tax </t>
    </r>
    <r>
      <rPr>
        <b/>
        <sz val="11"/>
        <color indexed="12"/>
        <rFont val="Book Antiqua"/>
        <family val="1"/>
      </rPr>
      <t>@ 1%</t>
    </r>
    <r>
      <rPr>
        <sz val="11"/>
        <rFont val="Book Antiqua"/>
        <family val="1"/>
      </rPr>
      <t xml:space="preserve"> of (e) above</t>
    </r>
  </si>
  <si>
    <t>Sch-3 LS</t>
  </si>
  <si>
    <t>Sch-3 %</t>
  </si>
  <si>
    <t>Sch-7 LS</t>
  </si>
  <si>
    <t>Sch-7 %</t>
  </si>
  <si>
    <t>Different Manner</t>
  </si>
  <si>
    <t>Text for Discount</t>
  </si>
  <si>
    <t>One</t>
  </si>
  <si>
    <t>Two</t>
  </si>
  <si>
    <t>Three</t>
  </si>
  <si>
    <t>Four</t>
  </si>
  <si>
    <t>Five</t>
  </si>
  <si>
    <t>Six</t>
  </si>
  <si>
    <t>Seven</t>
  </si>
  <si>
    <t>Eight</t>
  </si>
  <si>
    <t>Nine</t>
  </si>
  <si>
    <t>Ten</t>
  </si>
  <si>
    <t>Eleven</t>
  </si>
  <si>
    <t>Twelve</t>
  </si>
  <si>
    <t>Thirteen</t>
  </si>
  <si>
    <t>Fourteen</t>
  </si>
  <si>
    <t>Fifteen</t>
  </si>
  <si>
    <t>Sixteen</t>
  </si>
  <si>
    <t>Seventeen</t>
  </si>
  <si>
    <t>Eighteen</t>
  </si>
  <si>
    <t>Nineteen</t>
  </si>
  <si>
    <t>Twenty</t>
  </si>
  <si>
    <t>Twenty One</t>
  </si>
  <si>
    <t>Twenty Two</t>
  </si>
  <si>
    <t>Twenty Three</t>
  </si>
  <si>
    <t>Twenty Four</t>
  </si>
  <si>
    <t>Twenty Five</t>
  </si>
  <si>
    <t>Twenty Six</t>
  </si>
  <si>
    <t>Twenty Seven</t>
  </si>
  <si>
    <t>Twenty Eight</t>
  </si>
  <si>
    <t>Twenty Nine</t>
  </si>
  <si>
    <t>Thirty</t>
  </si>
  <si>
    <t>Thirty One</t>
  </si>
  <si>
    <t>Thirty Two</t>
  </si>
  <si>
    <t>Thirty Three</t>
  </si>
  <si>
    <t>Thirty Four</t>
  </si>
  <si>
    <t>Thirty Five</t>
  </si>
  <si>
    <t>Thirty Six</t>
  </si>
  <si>
    <t>Thirty Seven</t>
  </si>
  <si>
    <t>Thirty Eight</t>
  </si>
  <si>
    <t>Thirty Nine</t>
  </si>
  <si>
    <t>Forty</t>
  </si>
  <si>
    <t>Forty One</t>
  </si>
  <si>
    <t>Forty Two</t>
  </si>
  <si>
    <t>Forty Three</t>
  </si>
  <si>
    <t>Forty Four</t>
  </si>
  <si>
    <t>Forty Five</t>
  </si>
  <si>
    <t>Forty Six</t>
  </si>
  <si>
    <t>Forty Seven</t>
  </si>
  <si>
    <t>Forty Eight</t>
  </si>
  <si>
    <t>Forty Nine</t>
  </si>
  <si>
    <t>Fifty</t>
  </si>
  <si>
    <t>Fifty One</t>
  </si>
  <si>
    <t>Fifty Two</t>
  </si>
  <si>
    <t>Fifty Three</t>
  </si>
  <si>
    <t>Fifty Four</t>
  </si>
  <si>
    <t>Fifty Five</t>
  </si>
  <si>
    <t>Fifty Six</t>
  </si>
  <si>
    <t>Fifty Seven</t>
  </si>
  <si>
    <t>Fifty Eight</t>
  </si>
  <si>
    <t>Fifty Nine</t>
  </si>
  <si>
    <t>Sixty</t>
  </si>
  <si>
    <t>Sixty One</t>
  </si>
  <si>
    <t>Sixty Two</t>
  </si>
  <si>
    <t>Sixty Three</t>
  </si>
  <si>
    <t>Sixty Four</t>
  </si>
  <si>
    <t>Sixty Five</t>
  </si>
  <si>
    <t>Sixty Six</t>
  </si>
  <si>
    <t>Sixty Seven</t>
  </si>
  <si>
    <t>Sixty Eight</t>
  </si>
  <si>
    <t>Sixty Nine</t>
  </si>
  <si>
    <t xml:space="preserve">Seventy </t>
  </si>
  <si>
    <t>Seventy One</t>
  </si>
  <si>
    <t>Seventy Two</t>
  </si>
  <si>
    <t>Seventy Three</t>
  </si>
  <si>
    <t>Seventy Four</t>
  </si>
  <si>
    <t>Seventy Five</t>
  </si>
  <si>
    <t>Seventy Six</t>
  </si>
  <si>
    <t>Seventy Seven</t>
  </si>
  <si>
    <t>Seventy Eight</t>
  </si>
  <si>
    <t>Seventy Nine</t>
  </si>
  <si>
    <t xml:space="preserve">Eighty </t>
  </si>
  <si>
    <t>Eighty One</t>
  </si>
  <si>
    <t>Eighty Two</t>
  </si>
  <si>
    <t>Eighty Three</t>
  </si>
  <si>
    <t>Eighty Four</t>
  </si>
  <si>
    <t>Eighty Five</t>
  </si>
  <si>
    <t>Eighty Six</t>
  </si>
  <si>
    <t>Eighty Seven</t>
  </si>
  <si>
    <t>Eighty Eight</t>
  </si>
  <si>
    <t>Eighty Nine</t>
  </si>
  <si>
    <t xml:space="preserve">Ninety </t>
  </si>
  <si>
    <t>Ninety One</t>
  </si>
  <si>
    <t>Ninety Two</t>
  </si>
  <si>
    <t>Ninety Three</t>
  </si>
  <si>
    <t>Ninety Four</t>
  </si>
  <si>
    <t>Ninety Five</t>
  </si>
  <si>
    <t>Ninety Six</t>
  </si>
  <si>
    <t>Ninety Seven</t>
  </si>
  <si>
    <t>Ninety Eight</t>
  </si>
  <si>
    <t>Ninety Nine</t>
  </si>
  <si>
    <t xml:space="preserve">One Hundred </t>
  </si>
  <si>
    <t>“Construction of Two nos. of 230kV bays for TANTRANSCO at 400kV Pugalur HVAC POWERGRID S/S” under consultancy services to TANTRANSCO”</t>
  </si>
  <si>
    <t>Ref. No:  SRTS-II/C&amp;M/WC-4777/2026
SPECIFICATION No.: SR2/NT/W-AIS/DOM/C00/26/04775</t>
  </si>
  <si>
    <t>245kV, 1600A, 50KA Circuit Breaker (3-Phase) with support structure</t>
  </si>
  <si>
    <t>245 kV, 1600A, 50KA, 1-Phase CurrentTransformer with 120% extended current rating</t>
  </si>
  <si>
    <t>245kV, 1600A, 50 KA, 3-phase Double Break Isolator with one E/S</t>
  </si>
  <si>
    <t>245kV, 1600A, 50 KA, 3-phase Double Break Isolator with two E/S</t>
  </si>
  <si>
    <t>245kV, 1600A, 50 KA, 3-phase Double Break Tandem Isolator without E/S</t>
  </si>
  <si>
    <t>216kV Surge Arrester (1-phase)</t>
  </si>
  <si>
    <t>245 kV, 1 phase Bus Post Insulator (except for Line Traps)</t>
  </si>
  <si>
    <t>245KV, 2 CORE, 1-PH CT</t>
  </si>
  <si>
    <t>245KV, 1PH, VOLTAGE TRANSFORMER</t>
  </si>
  <si>
    <t>245 kV, 4400pf Capacitive Voltage Transformer (1- Phase)</t>
  </si>
  <si>
    <t>220kV Circuit Breaker Relay Panel with Auto Reclose (with Automation)</t>
  </si>
  <si>
    <t>220kV Line Protection Panel (with Automation)</t>
  </si>
  <si>
    <t>220kV, 1600A, 0.5mH, 50 kA Line Trap</t>
  </si>
  <si>
    <t>245 kV ,1 phase Bus Post Insulators for Line Traps</t>
  </si>
  <si>
    <t>Coupling device for PLCC</t>
  </si>
  <si>
    <t>Carrier Equipment Analog type (for Speech+Data &amp; Speech+Protection)</t>
  </si>
  <si>
    <t>Protection Coupler (Analog)</t>
  </si>
  <si>
    <t>Digital Protection Coupler</t>
  </si>
  <si>
    <t>HF CABLE 75 OHMS FOR PLCC</t>
  </si>
  <si>
    <t>Lighting Panel type ACP-2 as per technical specification</t>
  </si>
  <si>
    <t>Sub Lighting panel (outdoor) type SLP (Switchyard and Street Lighting)</t>
  </si>
  <si>
    <t>Led Flood Light Luminariestype Fl-1 (150W) As Per Technicalspecification</t>
  </si>
  <si>
    <t>Lighting Fixture Led Luminaires Type Fl2 As Per Tech. Specifications</t>
  </si>
  <si>
    <t>Illumination System for switchyard panel room of 6 m length</t>
  </si>
  <si>
    <t>Air conditioning system for Switchyard Panel Room of 6m length</t>
  </si>
  <si>
    <t>Fire Detection and Alarm System for Switchyard Panel Room of 6 m length</t>
  </si>
  <si>
    <t>4.5 kg CO2 type Portable Fire extinguisher</t>
  </si>
  <si>
    <t>Foundation bolts including nuts, checknut and washers for Lattice and pipe structures</t>
  </si>
  <si>
    <t>Fabrication, galvanising and supply of Lattice/Pipe Structures (MS Steel), to be designed during detailed engineering, for towers</t>
  </si>
  <si>
    <t>Fabrication, galvanising and supply ofEquipment Support (Lattice/Pipe) Structures including stiffeners, top &amp; bottomplates, earthing supports etc</t>
  </si>
  <si>
    <t>Fabrication, galvanising and supply of fasteners ( nuts, bolts and washers )including step bolts for lattice and pipe structures with galvanization</t>
  </si>
  <si>
    <t>1.1KV  PVC POWER CABLE</t>
  </si>
  <si>
    <t>1.1KV  PVC CONTROL CABLE</t>
  </si>
  <si>
    <t>220KV SUSPENSION INSULATOR STRING AND ASSOCIATED HARDWARE FITTINGSWITH DROP CLAMP SUITABLE FOR TWIN CONDUCTOR</t>
  </si>
  <si>
    <t>220KV TENSION INSULATOR STRING AND ASSOCIATED HARDWARE FITTINGS WITHTURN BUCKLE SUITABLE FOR SINGLE CONDUCTOR</t>
  </si>
  <si>
    <t>40 MM MS ROD FOR MAIN EARTHMAT</t>
  </si>
  <si>
    <t>COLOR IP CAMERA, WITH PAN, TILT AND ZOOM FACILITIES, ALONGWITH ALL REQUIRED ITEMS, ACCESSORIES, LINE INTERFACE UNITS, FIBER</t>
  </si>
  <si>
    <t>Spare - 245kV CB</t>
  </si>
  <si>
    <t>Spare -245kV Isolator</t>
  </si>
  <si>
    <t>Spare -245kV Surge Arrestor</t>
  </si>
  <si>
    <t>Spare -245kV CT</t>
  </si>
  <si>
    <t>Spare -245kV CVT</t>
  </si>
  <si>
    <t>Spare -Relays</t>
  </si>
  <si>
    <t>Spare - SAS</t>
  </si>
  <si>
    <t>Spare - PLCC</t>
  </si>
  <si>
    <t>KM</t>
  </si>
  <si>
    <t>Augmentation of existing 220kV bus bar protection scheme.(No. of bays as per
specification)-(with Automation)</t>
  </si>
  <si>
    <t>Augmentation of Substation automation System for 220kV bay as perTechnical
Specification</t>
  </si>
  <si>
    <t>Erection Hardware for 220kV layout (Double Main and Transfer Scheme)-Line
Bay, Bus Work etc., as per technical specification</t>
  </si>
  <si>
    <t>245kV, 1600A, 50 KA, 3-phase DoubleBreak Isolator with two E/S</t>
  </si>
  <si>
    <t>245kV, 1600A, 50 KA, 3-phase DoubleBreak Tandem Isolator without E/S</t>
  </si>
  <si>
    <t>245KV, 1PH VOLTAGE TRANSFORMER</t>
  </si>
  <si>
    <t>Augmentation of existing 220kV bus bar protection scheme.(No. of bays as per specification)-(with Automation)</t>
  </si>
  <si>
    <t>Augmentation of Substation automation System for 220kV bay as per Technical Specification</t>
  </si>
  <si>
    <t>COUPLING DEVICE FOR PLCC</t>
  </si>
  <si>
    <t>Erection Hardware for 220kV layout (Double Main and Transfer Scheme)-Line Bay, Bus Work etc., as per technical specification</t>
  </si>
  <si>
    <t>Excavation in all kind of soil including  rock  for all leads and lifts, backfilling, disposal of surplus earth within a lead up to2Km as per technical specification. The surplus earth shall be roughly graded .</t>
  </si>
  <si>
    <t>Excavation in hard rock which require blasting (including chemical blasting and rock excavated using specialized tools) for allfoundation works including stacking, measuring, disposal etc.for all leads and lifts as per technical specification.</t>
  </si>
  <si>
    <t>Site filling and leveling (low lying area to be filled by borrowed earth)</t>
  </si>
  <si>
    <t>Providing and laying of Plain Cement Concrete (PCC) (1:4:8)</t>
  </si>
  <si>
    <t>Providing and laying of Plain Cement Concrete (PCC) (1:2:4)</t>
  </si>
  <si>
    <t>Providing and laying Plain Cement Concrete 1:5:10 (1 cement : 5 sand : 10 brick aggregate)</t>
  </si>
  <si>
    <t>Providing and laying of Reinforced Cement Concrete M25 mix including pre cast, shuttering, Grouting of pockets &amp; underpinning butexcluding steel reinforcement</t>
  </si>
  <si>
    <t>Steel Reinforcement</t>
  </si>
  <si>
    <t>Misc. Structural steel including rails, embedments, edge protection angles, gratings etc. but excluding the reinforcement</t>
  </si>
  <si>
    <t>Stone spreading in switchyard excluding PCC</t>
  </si>
  <si>
    <t>Antiweed treatment</t>
  </si>
  <si>
    <t>Removing,cleaning and washing of existing stones and respreading of stones in switchyard excluding PCC</t>
  </si>
  <si>
    <t>200 kV Panel Room - Civil Works.All civil works as per drawing and specifications complete, including - brickwork, finishing
(external and internal), windows etc. However,excavation, PCC, RCC and reinforcement shall be paid separately as per BPS.</t>
  </si>
  <si>
    <t>Cable Trench including all types of crossings, all metallic works and sump pit including concrte and reinforcement steel Section 3-3</t>
  </si>
  <si>
    <t>Cable Trench including all types of crossings, all metallic works and sump pit including concrte and reinforcement steel Section 4-4</t>
  </si>
  <si>
    <t>Supplying, filling and compacting stone boulders mixed with sand under foundations, roads, cable trenches, drains etc in layers notexceeding 250mm thickness including ramming, watering compacting</t>
  </si>
  <si>
    <t>RCC culvert crossings including supplying and laying hume pipe 250mm dia of grade (NP-3) excluding concrete as per specification.</t>
  </si>
  <si>
    <t>RCC culvert crossings including supplying and laying hume pipe 300mm dia of grade (NP-3) excluding concrete as per specification.</t>
  </si>
  <si>
    <t>RCC culvert crossings including supplying and laying hume pipe 450mm dia of grade (NP-3) excluding concrete as per specification.</t>
  </si>
  <si>
    <t>set</t>
  </si>
  <si>
    <t xml:space="preserve">M3 </t>
  </si>
  <si>
    <t xml:space="preserve">M2 </t>
  </si>
  <si>
    <t xml:space="preserv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</si>
</sst>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 #,##0.00_ ;_ * \-#,##0.00_ ;_ * &quot;-&quot;??_ ;_ @_ "/>
    <numFmt numFmtId="164" formatCode="_(* #,##0.00_);_(* \(#,##0.00\);_(* &quot;-&quot;??_);_(@_)"/>
    <numFmt numFmtId="165" formatCode="_-&quot;£&quot;* #,##0.00_-;\-&quot;£&quot;* #,##0.00_-;_-&quot;£&quot;* &quot;-&quot;??_-;_-@_-"/>
    <numFmt numFmtId="166" formatCode="0.0"/>
    <numFmt numFmtId="167" formatCode="0.000"/>
    <numFmt numFmtId="168" formatCode="_(* #,##0.00_);_(* \(#,##0.00\);_(* \-??_);_(@_)"/>
    <numFmt numFmtId="169" formatCode="_(* #,##0_);_(* \(#,##0\);_(* \-??_);_(@_)"/>
    <numFmt numFmtId="170" formatCode="_(* #,##0.0_);_(* \(#,##0.0\);_(* \-??_);_(@_)"/>
    <numFmt numFmtId="171" formatCode="#,##0.0"/>
    <numFmt numFmtId="172" formatCode="0.00_)"/>
    <numFmt numFmtId="173" formatCode="&quot;\&quot;#,##0.00;[Red]\-&quot;\&quot;#,##0.00"/>
    <numFmt numFmtId="174" formatCode="#,##0.000_);\(#,##0.000\)"/>
    <numFmt numFmtId="175" formatCode="0.0_)"/>
    <numFmt numFmtId="176" formatCode=";;"/>
    <numFmt numFmtId="177" formatCode="&quot; &quot;@"/>
    <numFmt numFmtId="178" formatCode="[$-409]dd\-mmm\-yy;@"/>
    <numFmt numFmtId="179" formatCode="_(* #,##0_);_(* \(#,##0\);_(* &quot;-&quot;??_);_(@_)"/>
    <numFmt numFmtId="180" formatCode="0.0000%"/>
    <numFmt numFmtId="181" formatCode="0.0000000000%"/>
    <numFmt numFmtId="182" formatCode="_ * #,##0_ ;_ * \-#,##0_ ;_ * &quot;-&quot;??_ ;_ @_ "/>
  </numFmts>
  <fonts count="97">
    <font>
      <sz val="11"/>
      <name val="Book Antiqua"/>
      <family val="1"/>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2"/>
      <name val="Book Antiqua"/>
      <family val="1"/>
    </font>
    <font>
      <b/>
      <sz val="12"/>
      <name val="Book Antiqua"/>
      <family val="1"/>
    </font>
    <font>
      <sz val="14"/>
      <name val="AngsanaUPC"/>
      <family val="1"/>
    </font>
    <font>
      <sz val="12"/>
      <name val="¹ÙÅÁÃ¼"/>
      <charset val="129"/>
    </font>
    <font>
      <sz val="10"/>
      <color indexed="10"/>
      <name val="Arial"/>
      <family val="2"/>
    </font>
    <font>
      <u/>
      <sz val="9"/>
      <color indexed="12"/>
      <name val="Arial"/>
      <family val="2"/>
    </font>
    <font>
      <sz val="7"/>
      <name val="Small Fonts"/>
      <family val="2"/>
    </font>
    <font>
      <b/>
      <sz val="10"/>
      <name val="Arial CE"/>
      <family val="2"/>
      <charset val="238"/>
    </font>
    <font>
      <u/>
      <sz val="9"/>
      <color indexed="36"/>
      <name val="Arial"/>
      <family val="2"/>
    </font>
    <font>
      <sz val="10"/>
      <name val="MS Sans Serif"/>
      <family val="2"/>
    </font>
    <font>
      <b/>
      <sz val="11"/>
      <name val="Book Antiqua"/>
      <family val="1"/>
    </font>
    <font>
      <sz val="11"/>
      <name val="Book Antiqua"/>
      <family val="1"/>
    </font>
    <font>
      <sz val="10"/>
      <name val="Book Antiqua"/>
      <family val="1"/>
    </font>
    <font>
      <sz val="12"/>
      <name val="Arial"/>
      <family val="2"/>
    </font>
    <font>
      <b/>
      <sz val="12"/>
      <color indexed="12"/>
      <name val="Book Antiqua"/>
      <family val="1"/>
    </font>
    <font>
      <b/>
      <u/>
      <sz val="12"/>
      <name val="Book Antiqua"/>
      <family val="1"/>
    </font>
    <font>
      <b/>
      <sz val="16"/>
      <color indexed="12"/>
      <name val="Book Antiqua"/>
      <family val="1"/>
    </font>
    <font>
      <b/>
      <sz val="10"/>
      <name val="Book Antiqua"/>
      <family val="1"/>
    </font>
    <font>
      <sz val="11"/>
      <color indexed="12"/>
      <name val="Book Antiqua"/>
      <family val="1"/>
    </font>
    <font>
      <b/>
      <sz val="16"/>
      <color indexed="12"/>
      <name val="Arial"/>
      <family val="2"/>
    </font>
    <font>
      <b/>
      <sz val="11"/>
      <color indexed="9"/>
      <name val="Book Antiqua"/>
      <family val="1"/>
    </font>
    <font>
      <b/>
      <sz val="11"/>
      <color indexed="10"/>
      <name val="Book Antiqua"/>
      <family val="1"/>
    </font>
    <font>
      <sz val="8"/>
      <name val="Book Antiqua"/>
      <family val="1"/>
    </font>
    <font>
      <b/>
      <sz val="14"/>
      <color indexed="9"/>
      <name val="Book Antiqua"/>
      <family val="1"/>
    </font>
    <font>
      <sz val="11"/>
      <color indexed="9"/>
      <name val="Book Antiqua"/>
      <family val="1"/>
    </font>
    <font>
      <sz val="10"/>
      <name val="Book Antiqua"/>
      <family val="1"/>
    </font>
    <font>
      <sz val="8"/>
      <name val="Book Antiqua"/>
      <family val="1"/>
    </font>
    <font>
      <sz val="10"/>
      <name val="Arial"/>
      <family val="2"/>
    </font>
    <font>
      <sz val="12"/>
      <color indexed="9"/>
      <name val="Book Antiqua"/>
      <family val="1"/>
    </font>
    <font>
      <b/>
      <sz val="11"/>
      <color indexed="12"/>
      <name val="Book Antiqua"/>
      <family val="1"/>
    </font>
    <font>
      <sz val="10"/>
      <color indexed="9"/>
      <name val="Book Antiqua"/>
      <family val="1"/>
    </font>
    <font>
      <b/>
      <sz val="14"/>
      <name val="Book Antiqua"/>
      <family val="1"/>
    </font>
    <font>
      <i/>
      <sz val="11"/>
      <name val="Book Antiqua"/>
      <family val="1"/>
    </font>
    <font>
      <b/>
      <sz val="12"/>
      <color indexed="9"/>
      <name val="Book Antiqua"/>
      <family val="1"/>
    </font>
    <font>
      <sz val="10"/>
      <color indexed="9"/>
      <name val="Arial"/>
      <family val="2"/>
    </font>
    <font>
      <b/>
      <vertAlign val="superscript"/>
      <sz val="11"/>
      <name val="Book Antiqua"/>
      <family val="1"/>
    </font>
    <font>
      <b/>
      <sz val="12"/>
      <color indexed="16"/>
      <name val="Book Antiqua"/>
      <family val="1"/>
    </font>
    <font>
      <sz val="18"/>
      <color indexed="10"/>
      <name val="Book Antiqua"/>
      <family val="1"/>
    </font>
    <font>
      <b/>
      <sz val="14"/>
      <color indexed="12"/>
      <name val="Book Antiqua"/>
      <family val="1"/>
    </font>
    <font>
      <b/>
      <vertAlign val="superscript"/>
      <sz val="12"/>
      <color indexed="12"/>
      <name val="Book Antiqua"/>
      <family val="1"/>
    </font>
    <font>
      <sz val="11"/>
      <name val="Book Antiqua"/>
      <family val="1"/>
    </font>
    <font>
      <sz val="10"/>
      <color indexed="9"/>
      <name val="Wingdings 3"/>
      <family val="1"/>
      <charset val="2"/>
    </font>
    <font>
      <sz val="1"/>
      <color indexed="9"/>
      <name val="Book Antiqua"/>
      <family val="1"/>
    </font>
    <font>
      <vertAlign val="superscript"/>
      <sz val="12"/>
      <name val="Book Antiqua"/>
      <family val="1"/>
    </font>
    <font>
      <sz val="11"/>
      <name val="Arial"/>
      <family val="2"/>
    </font>
    <font>
      <sz val="12"/>
      <name val="Times New Roman"/>
      <family val="1"/>
    </font>
    <font>
      <sz val="14"/>
      <name val="Arial"/>
      <family val="2"/>
    </font>
    <font>
      <b/>
      <sz val="12.5"/>
      <name val="Arial"/>
      <family val="2"/>
    </font>
    <font>
      <sz val="12.5"/>
      <name val="Arial"/>
      <family val="2"/>
    </font>
    <font>
      <sz val="11"/>
      <color indexed="8"/>
      <name val="Book Antiqua"/>
      <family val="1"/>
    </font>
    <font>
      <sz val="12"/>
      <color indexed="8"/>
      <name val="Book Antiqua"/>
      <family val="1"/>
    </font>
    <font>
      <sz val="9"/>
      <name val="Book Antiqua"/>
      <family val="1"/>
    </font>
    <font>
      <sz val="12"/>
      <color indexed="9"/>
      <name val="Arial"/>
      <family val="2"/>
    </font>
    <font>
      <sz val="14"/>
      <name val="AngsanaUPC"/>
      <family val="1"/>
    </font>
    <font>
      <sz val="10"/>
      <color indexed="10"/>
      <name val="Arial"/>
      <family val="2"/>
    </font>
    <font>
      <u/>
      <sz val="9"/>
      <color indexed="12"/>
      <name val="Arial"/>
      <family val="2"/>
    </font>
    <font>
      <sz val="7"/>
      <name val="Small Fonts"/>
      <family val="2"/>
    </font>
    <font>
      <u/>
      <sz val="9"/>
      <color indexed="36"/>
      <name val="Arial"/>
      <family val="2"/>
    </font>
    <font>
      <b/>
      <sz val="12"/>
      <color indexed="10"/>
      <name val="Book Antiqua"/>
      <family val="1"/>
    </font>
    <font>
      <b/>
      <sz val="12"/>
      <name val="Times New Roman"/>
      <family val="1"/>
    </font>
    <font>
      <sz val="11"/>
      <color indexed="8"/>
      <name val="Calibri"/>
      <family val="2"/>
    </font>
    <font>
      <sz val="12"/>
      <name val="Calibri"/>
      <family val="2"/>
    </font>
    <font>
      <sz val="14"/>
      <name val="AngsanaUPC"/>
      <family val="1"/>
      <charset val="222"/>
    </font>
    <font>
      <strike/>
      <sz val="11"/>
      <name val="Book Antiqua"/>
      <family val="1"/>
    </font>
    <font>
      <b/>
      <sz val="11"/>
      <name val="Cambria"/>
      <family val="1"/>
    </font>
    <font>
      <b/>
      <sz val="12"/>
      <name val="Cambria"/>
      <family val="1"/>
    </font>
    <font>
      <b/>
      <sz val="10"/>
      <name val="Cambria"/>
      <family val="1"/>
    </font>
    <font>
      <sz val="10"/>
      <name val="Cambria"/>
      <family val="1"/>
    </font>
    <font>
      <sz val="11"/>
      <name val="Cambria"/>
      <family val="1"/>
    </font>
    <font>
      <sz val="14"/>
      <name val="Book Antiqua"/>
      <family val="1"/>
    </font>
    <font>
      <sz val="14"/>
      <color indexed="8"/>
      <name val="Book Antiqua"/>
      <family val="1"/>
    </font>
    <font>
      <sz val="16"/>
      <name val="Book Antiqua"/>
      <family val="1"/>
    </font>
    <font>
      <b/>
      <sz val="12"/>
      <color rgb="FF002060"/>
      <name val="Book Antiqua"/>
      <family val="1"/>
    </font>
    <font>
      <b/>
      <sz val="12"/>
      <color theme="1"/>
      <name val="Book Antiqua"/>
      <family val="1"/>
    </font>
    <font>
      <sz val="12"/>
      <color theme="1"/>
      <name val="Book Antiqua"/>
      <family val="1"/>
    </font>
    <font>
      <b/>
      <sz val="14"/>
      <color rgb="FF002060"/>
      <name val="Book Antiqua"/>
      <family val="1"/>
    </font>
    <font>
      <b/>
      <sz val="11"/>
      <color rgb="FFFF0000"/>
      <name val="Book Antiqua"/>
      <family val="1"/>
    </font>
    <font>
      <b/>
      <sz val="12"/>
      <color indexed="17"/>
      <name val="Book Antiqua"/>
      <family val="1"/>
    </font>
    <font>
      <sz val="10"/>
      <name val="Arial"/>
      <family val="2"/>
    </font>
    <font>
      <u/>
      <sz val="10"/>
      <color rgb="FF0000FF"/>
      <name val="Arial"/>
      <family val="2"/>
    </font>
    <font>
      <sz val="10"/>
      <color rgb="FF000000"/>
      <name val="Times New Roman"/>
      <family val="1"/>
    </font>
    <font>
      <b/>
      <sz val="20"/>
      <name val="Book Antiqua"/>
      <family val="1"/>
    </font>
    <font>
      <sz val="11"/>
      <name val="Calibri"/>
      <family val="2"/>
    </font>
    <font>
      <sz val="11"/>
      <color theme="1"/>
      <name val="Calibri"/>
      <family val="2"/>
    </font>
    <font>
      <b/>
      <sz val="18"/>
      <name val="Book Antiqua"/>
      <family val="1"/>
    </font>
    <font>
      <b/>
      <sz val="14"/>
      <color theme="1"/>
      <name val="Book Antiqua"/>
      <family val="1"/>
    </font>
    <font>
      <b/>
      <sz val="11"/>
      <color rgb="FF333333"/>
      <name val="Calibri"/>
      <family val="2"/>
      <charset val="1"/>
    </font>
    <font>
      <sz val="10.5"/>
      <name val="Book Antiqua"/>
      <family val="1"/>
    </font>
    <font>
      <sz val="11"/>
      <color rgb="FF000000"/>
      <name val="Calibri"/>
      <family val="2"/>
    </font>
    <font>
      <sz val="11"/>
      <color rgb="FF000000"/>
      <name val="Verdana"/>
      <family val="2"/>
    </font>
    <font>
      <sz val="11"/>
      <name val="Verdana"/>
      <family val="2"/>
    </font>
  </fonts>
  <fills count="22">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indexed="44"/>
        <bgColor indexed="64"/>
      </patternFill>
    </fill>
    <fill>
      <patternFill patternType="solid">
        <fgColor indexed="40"/>
        <bgColor indexed="64"/>
      </patternFill>
    </fill>
    <fill>
      <patternFill patternType="solid">
        <fgColor indexed="12"/>
        <bgColor indexed="64"/>
      </patternFill>
    </fill>
    <fill>
      <patternFill patternType="solid">
        <fgColor indexed="50"/>
        <bgColor indexed="64"/>
      </patternFill>
    </fill>
    <fill>
      <patternFill patternType="solid">
        <fgColor indexed="4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BDF2BD"/>
        <bgColor indexed="64"/>
      </patternFill>
    </fill>
    <fill>
      <patternFill patternType="solid">
        <fgColor rgb="FFFFFFFF"/>
        <bgColor rgb="FF000000"/>
      </patternFill>
    </fill>
    <fill>
      <patternFill patternType="solid">
        <fgColor theme="9" tint="0.59999389629810485"/>
        <bgColor indexed="64"/>
      </patternFill>
    </fill>
    <fill>
      <patternFill patternType="solid">
        <fgColor rgb="FFBDF2BD"/>
        <bgColor rgb="FF000000"/>
      </patternFill>
    </fill>
    <fill>
      <patternFill patternType="solid">
        <fgColor theme="5" tint="0.79998168889431442"/>
        <bgColor indexed="64"/>
      </patternFill>
    </fill>
  </fills>
  <borders count="45">
    <border>
      <left/>
      <right/>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41">
    <xf numFmtId="0" fontId="0" fillId="0" borderId="0"/>
    <xf numFmtId="9" fontId="8" fillId="0" borderId="0"/>
    <xf numFmtId="9" fontId="59" fillId="0" borderId="0"/>
    <xf numFmtId="9" fontId="8" fillId="0" borderId="0"/>
    <xf numFmtId="9" fontId="68" fillId="0" borderId="0"/>
    <xf numFmtId="9" fontId="8" fillId="0" borderId="0"/>
    <xf numFmtId="165" fontId="3" fillId="0" borderId="0" applyFont="0" applyFill="0" applyBorder="0" applyAlignment="0" applyProtection="0"/>
    <xf numFmtId="175" fontId="3" fillId="0" borderId="0" applyFont="0" applyFill="0" applyBorder="0" applyAlignment="0" applyProtection="0"/>
    <xf numFmtId="174" fontId="3" fillId="0" borderId="0" applyFont="0" applyFill="0" applyBorder="0" applyAlignment="0" applyProtection="0"/>
    <xf numFmtId="176" fontId="3" fillId="0" borderId="0" applyFont="0" applyFill="0" applyBorder="0" applyAlignment="0" applyProtection="0"/>
    <xf numFmtId="0" fontId="9" fillId="0" borderId="0"/>
    <xf numFmtId="164" fontId="3" fillId="0" borderId="0" applyFont="0" applyFill="0" applyBorder="0" applyAlignment="0" applyProtection="0"/>
    <xf numFmtId="173" fontId="3" fillId="0" borderId="0"/>
    <xf numFmtId="173" fontId="33" fillId="0" borderId="0"/>
    <xf numFmtId="173" fontId="3" fillId="0" borderId="0"/>
    <xf numFmtId="173" fontId="33" fillId="0" borderId="0"/>
    <xf numFmtId="173" fontId="3" fillId="0" borderId="0"/>
    <xf numFmtId="173" fontId="33" fillId="0" borderId="0"/>
    <xf numFmtId="173" fontId="3" fillId="0" borderId="0"/>
    <xf numFmtId="173" fontId="33" fillId="0" borderId="0"/>
    <xf numFmtId="173" fontId="3" fillId="0" borderId="0"/>
    <xf numFmtId="173" fontId="33" fillId="0" borderId="0"/>
    <xf numFmtId="173" fontId="3" fillId="0" borderId="0"/>
    <xf numFmtId="173" fontId="33" fillId="0" borderId="0"/>
    <xf numFmtId="173" fontId="3" fillId="0" borderId="0"/>
    <xf numFmtId="173" fontId="33" fillId="0" borderId="0"/>
    <xf numFmtId="173" fontId="3" fillId="0" borderId="0"/>
    <xf numFmtId="173" fontId="33" fillId="0" borderId="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64" fontId="33" fillId="0" borderId="0" applyFont="0" applyFill="0" applyBorder="0" applyAlignment="0" applyProtection="0"/>
    <xf numFmtId="171" fontId="10" fillId="0" borderId="1">
      <alignment horizontal="right"/>
    </xf>
    <xf numFmtId="171" fontId="60" fillId="0" borderId="1">
      <alignment horizontal="right"/>
    </xf>
    <xf numFmtId="171" fontId="10" fillId="0" borderId="1">
      <alignment horizontal="right"/>
    </xf>
    <xf numFmtId="0" fontId="5" fillId="0" borderId="2" applyNumberFormat="0" applyAlignment="0" applyProtection="0">
      <alignment horizontal="left" vertical="center"/>
    </xf>
    <xf numFmtId="0" fontId="5" fillId="0" borderId="3">
      <alignment horizontal="left" vertical="center"/>
    </xf>
    <xf numFmtId="0" fontId="11" fillId="0" borderId="0" applyNumberFormat="0" applyFill="0" applyBorder="0" applyAlignment="0" applyProtection="0">
      <alignment vertical="top"/>
      <protection locked="0"/>
    </xf>
    <xf numFmtId="0" fontId="6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7" fontId="12" fillId="0" borderId="0"/>
    <xf numFmtId="37" fontId="62" fillId="0" borderId="0"/>
    <xf numFmtId="37" fontId="12" fillId="0" borderId="0"/>
    <xf numFmtId="167" fontId="3" fillId="0" borderId="0"/>
    <xf numFmtId="167" fontId="33" fillId="0" borderId="0"/>
    <xf numFmtId="0" fontId="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3" fillId="0" borderId="0"/>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66" fillId="0" borderId="0"/>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xf numFmtId="0" fontId="3" fillId="0" borderId="0" applyNumberFormat="0" applyFont="0" applyFill="0" applyBorder="0" applyAlignment="0" applyProtection="0">
      <alignment vertical="top"/>
    </xf>
    <xf numFmtId="0" fontId="17" fillId="0" borderId="0"/>
    <xf numFmtId="0" fontId="33" fillId="0" borderId="0" applyNumberFormat="0" applyFont="0" applyFill="0" applyBorder="0" applyAlignment="0" applyProtection="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7" fillId="0" borderId="0"/>
    <xf numFmtId="0" fontId="33" fillId="0" borderId="0"/>
    <xf numFmtId="0" fontId="33" fillId="0" borderId="0"/>
    <xf numFmtId="0" fontId="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18" fillId="0" borderId="0"/>
    <xf numFmtId="0" fontId="17" fillId="0" borderId="0"/>
    <xf numFmtId="0" fontId="31" fillId="0" borderId="0"/>
    <xf numFmtId="0" fontId="3" fillId="0" borderId="0"/>
    <xf numFmtId="0" fontId="33" fillId="0" borderId="0" applyNumberFormat="0" applyFont="0" applyFill="0" applyBorder="0" applyAlignment="0" applyProtection="0">
      <alignment vertical="top"/>
    </xf>
    <xf numFmtId="0" fontId="17" fillId="0" borderId="0" applyNumberFormat="0" applyFill="0" applyBorder="0" applyProtection="0">
      <alignment vertical="top"/>
    </xf>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3" fillId="0" borderId="0" applyNumberFormat="0" applyFont="0" applyFill="0" applyBorder="0" applyAlignment="0" applyProtection="0">
      <alignment vertical="top"/>
    </xf>
    <xf numFmtId="0" fontId="3" fillId="0" borderId="0"/>
    <xf numFmtId="0" fontId="17" fillId="0" borderId="0"/>
    <xf numFmtId="0" fontId="17" fillId="0" borderId="0"/>
    <xf numFmtId="0" fontId="3" fillId="0" borderId="0"/>
    <xf numFmtId="0" fontId="3" fillId="0" borderId="0"/>
    <xf numFmtId="0" fontId="33" fillId="0" borderId="0"/>
    <xf numFmtId="0" fontId="3" fillId="0" borderId="0" applyNumberFormat="0" applyFont="0" applyFill="0" applyBorder="0" applyAlignment="0" applyProtection="0">
      <alignment vertical="top"/>
    </xf>
    <xf numFmtId="0" fontId="3" fillId="0" borderId="0" applyNumberFormat="0" applyFont="0" applyFill="0" applyBorder="0" applyAlignment="0" applyProtection="0">
      <alignment vertical="top"/>
    </xf>
    <xf numFmtId="0" fontId="3" fillId="0" borderId="0"/>
    <xf numFmtId="9" fontId="33" fillId="0" borderId="0" applyFill="0" applyBorder="0" applyAlignment="0" applyProtection="0"/>
    <xf numFmtId="9" fontId="33" fillId="0" borderId="0" applyFill="0" applyBorder="0" applyAlignment="0" applyProtection="0"/>
    <xf numFmtId="0" fontId="13" fillId="0" borderId="0" applyFont="0"/>
    <xf numFmtId="0" fontId="14"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xf numFmtId="0" fontId="66" fillId="0" borderId="0"/>
    <xf numFmtId="0" fontId="84" fillId="0" borderId="0">
      <alignment vertical="center"/>
    </xf>
    <xf numFmtId="168" fontId="3" fillId="0" borderId="0">
      <protection locked="0"/>
    </xf>
    <xf numFmtId="0" fontId="3" fillId="0" borderId="0">
      <protection locked="0"/>
    </xf>
    <xf numFmtId="0" fontId="85" fillId="0" borderId="0">
      <protection locked="0"/>
    </xf>
    <xf numFmtId="0" fontId="66" fillId="0" borderId="0"/>
    <xf numFmtId="0" fontId="19" fillId="0" borderId="0"/>
    <xf numFmtId="0" fontId="86" fillId="0" borderId="0"/>
    <xf numFmtId="0" fontId="3" fillId="0" borderId="0">
      <alignment vertical="center"/>
    </xf>
    <xf numFmtId="0" fontId="2" fillId="0" borderId="0"/>
    <xf numFmtId="0" fontId="84" fillId="0" borderId="0">
      <alignment vertical="center"/>
    </xf>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296">
    <xf numFmtId="0" fontId="0" fillId="0" borderId="0" xfId="0"/>
    <xf numFmtId="0" fontId="17" fillId="0" borderId="0" xfId="0" applyFont="1" applyAlignment="1">
      <alignment vertical="center"/>
    </xf>
    <xf numFmtId="0" fontId="17" fillId="0" borderId="0" xfId="0" applyFont="1" applyAlignment="1">
      <alignment horizontal="justify" vertical="center" wrapText="1"/>
    </xf>
    <xf numFmtId="0" fontId="17" fillId="0" borderId="0" xfId="0" applyFont="1" applyAlignment="1">
      <alignment horizontal="left" vertical="center"/>
    </xf>
    <xf numFmtId="0" fontId="16" fillId="0" borderId="4" xfId="0" applyFont="1" applyBorder="1" applyAlignment="1">
      <alignment horizontal="center" vertical="center" wrapText="1"/>
    </xf>
    <xf numFmtId="0" fontId="17" fillId="0" borderId="0" xfId="0" applyFont="1" applyAlignment="1">
      <alignment horizontal="center" vertical="center"/>
    </xf>
    <xf numFmtId="0" fontId="16" fillId="0" borderId="5" xfId="0" applyFont="1" applyBorder="1" applyAlignment="1">
      <alignment vertical="center"/>
    </xf>
    <xf numFmtId="0" fontId="16" fillId="0" borderId="5" xfId="0" applyFont="1" applyBorder="1" applyAlignment="1">
      <alignment horizontal="right" vertical="center"/>
    </xf>
    <xf numFmtId="0" fontId="16" fillId="0" borderId="4" xfId="0" applyFont="1" applyBorder="1" applyAlignment="1">
      <alignment horizontal="center" vertical="center"/>
    </xf>
    <xf numFmtId="0" fontId="17" fillId="0" borderId="4" xfId="0" applyFont="1" applyBorder="1" applyAlignment="1">
      <alignment vertical="center"/>
    </xf>
    <xf numFmtId="0" fontId="16" fillId="0" borderId="0" xfId="0" applyFont="1" applyAlignment="1">
      <alignment horizontal="center" vertical="center"/>
    </xf>
    <xf numFmtId="14" fontId="17" fillId="0" borderId="0" xfId="0" applyNumberFormat="1" applyFont="1" applyAlignment="1">
      <alignment horizontal="left" vertical="center"/>
    </xf>
    <xf numFmtId="0" fontId="17" fillId="0" borderId="0" xfId="0" applyFont="1" applyAlignment="1">
      <alignment horizontal="justify" vertical="center"/>
    </xf>
    <xf numFmtId="0" fontId="16" fillId="0" borderId="4" xfId="199" applyNumberFormat="1" applyFont="1" applyFill="1" applyBorder="1" applyAlignment="1" applyProtection="1">
      <alignment vertical="center" wrapText="1"/>
    </xf>
    <xf numFmtId="0" fontId="19" fillId="0" borderId="0" xfId="203" applyFont="1" applyAlignment="1" applyProtection="1">
      <alignment vertical="center"/>
      <protection hidden="1"/>
    </xf>
    <xf numFmtId="0" fontId="19" fillId="0" borderId="0" xfId="203" applyFont="1" applyProtection="1">
      <protection hidden="1"/>
    </xf>
    <xf numFmtId="0" fontId="3" fillId="0" borderId="0" xfId="203" applyProtection="1">
      <protection hidden="1"/>
    </xf>
    <xf numFmtId="0" fontId="6" fillId="0" borderId="0" xfId="203" applyFont="1" applyAlignment="1" applyProtection="1">
      <alignment vertical="center"/>
      <protection hidden="1"/>
    </xf>
    <xf numFmtId="0" fontId="6" fillId="0" borderId="6" xfId="203" applyFont="1" applyBorder="1" applyAlignment="1" applyProtection="1">
      <alignment vertical="center"/>
      <protection hidden="1"/>
    </xf>
    <xf numFmtId="0" fontId="6" fillId="0" borderId="7" xfId="203" applyFont="1" applyBorder="1" applyAlignment="1" applyProtection="1">
      <alignment vertical="center"/>
      <protection hidden="1"/>
    </xf>
    <xf numFmtId="0" fontId="3" fillId="0" borderId="0" xfId="203"/>
    <xf numFmtId="0" fontId="6" fillId="0" borderId="8" xfId="203" applyFont="1" applyBorder="1" applyAlignment="1" applyProtection="1">
      <alignment vertical="center"/>
      <protection hidden="1"/>
    </xf>
    <xf numFmtId="0" fontId="6" fillId="0" borderId="5" xfId="203" applyFont="1" applyBorder="1" applyAlignment="1" applyProtection="1">
      <alignment vertical="center"/>
      <protection hidden="1"/>
    </xf>
    <xf numFmtId="0" fontId="6" fillId="0" borderId="9" xfId="203" applyFont="1" applyBorder="1" applyAlignment="1" applyProtection="1">
      <alignment vertical="center"/>
      <protection hidden="1"/>
    </xf>
    <xf numFmtId="0" fontId="23" fillId="0" borderId="7" xfId="203" applyFont="1" applyBorder="1" applyAlignment="1" applyProtection="1">
      <alignment vertical="center"/>
      <protection hidden="1"/>
    </xf>
    <xf numFmtId="0" fontId="3" fillId="0" borderId="0" xfId="203" applyAlignment="1" applyProtection="1">
      <alignment vertical="center"/>
      <protection hidden="1"/>
    </xf>
    <xf numFmtId="0" fontId="18" fillId="0" borderId="7" xfId="203" applyFont="1" applyBorder="1" applyAlignment="1" applyProtection="1">
      <alignment vertical="center"/>
      <protection hidden="1"/>
    </xf>
    <xf numFmtId="0" fontId="25" fillId="0" borderId="0" xfId="203" applyFont="1" applyAlignment="1" applyProtection="1">
      <alignment vertical="center"/>
      <protection hidden="1"/>
    </xf>
    <xf numFmtId="0" fontId="18" fillId="0" borderId="9" xfId="203" applyFont="1" applyBorder="1" applyAlignment="1" applyProtection="1">
      <alignment vertical="center"/>
      <protection hidden="1"/>
    </xf>
    <xf numFmtId="0" fontId="6" fillId="0" borderId="10" xfId="203" applyFont="1" applyBorder="1" applyAlignment="1" applyProtection="1">
      <alignment vertical="center"/>
      <protection hidden="1"/>
    </xf>
    <xf numFmtId="0" fontId="18" fillId="0" borderId="0" xfId="203" applyFont="1" applyAlignment="1" applyProtection="1">
      <alignment vertical="center"/>
      <protection hidden="1"/>
    </xf>
    <xf numFmtId="0" fontId="16" fillId="0" borderId="0" xfId="204" applyFont="1" applyAlignment="1" applyProtection="1">
      <alignment vertical="center"/>
      <protection hidden="1"/>
    </xf>
    <xf numFmtId="0" fontId="17" fillId="0" borderId="0" xfId="204" applyAlignment="1" applyProtection="1">
      <alignment vertical="center"/>
      <protection hidden="1"/>
    </xf>
    <xf numFmtId="0" fontId="17" fillId="0" borderId="0" xfId="204" applyAlignment="1" applyProtection="1">
      <alignment vertical="top"/>
      <protection hidden="1"/>
    </xf>
    <xf numFmtId="0" fontId="17" fillId="0" borderId="0" xfId="0" applyFont="1" applyAlignment="1" applyProtection="1">
      <alignment vertical="center"/>
      <protection hidden="1"/>
    </xf>
    <xf numFmtId="0" fontId="16" fillId="0" borderId="0" xfId="0" applyFont="1" applyAlignment="1">
      <alignment horizontal="justify" vertical="center"/>
    </xf>
    <xf numFmtId="0" fontId="16" fillId="0" borderId="0" xfId="0" applyFont="1" applyAlignment="1">
      <alignment horizontal="right" vertical="center"/>
    </xf>
    <xf numFmtId="0" fontId="17" fillId="0" borderId="0" xfId="0" applyFont="1"/>
    <xf numFmtId="0" fontId="6" fillId="0" borderId="0" xfId="203" applyFont="1" applyAlignment="1" applyProtection="1">
      <alignment vertical="top"/>
      <protection hidden="1"/>
    </xf>
    <xf numFmtId="0" fontId="26" fillId="0" borderId="0" xfId="203" applyFont="1" applyAlignment="1" applyProtection="1">
      <alignment horizontal="center" vertical="center"/>
      <protection hidden="1"/>
    </xf>
    <xf numFmtId="0" fontId="16" fillId="0" borderId="0" xfId="203" applyFont="1" applyAlignment="1" applyProtection="1">
      <alignment vertical="center"/>
      <protection hidden="1"/>
    </xf>
    <xf numFmtId="0" fontId="17" fillId="0" borderId="0" xfId="203" applyFont="1" applyAlignment="1" applyProtection="1">
      <alignment vertical="center"/>
      <protection hidden="1"/>
    </xf>
    <xf numFmtId="0" fontId="16" fillId="0" borderId="0" xfId="206" applyFont="1" applyAlignment="1" applyProtection="1">
      <alignment vertical="top"/>
      <protection hidden="1"/>
    </xf>
    <xf numFmtId="0" fontId="17" fillId="0" borderId="0" xfId="203" applyFont="1" applyAlignment="1" applyProtection="1">
      <alignment vertical="top"/>
      <protection hidden="1"/>
    </xf>
    <xf numFmtId="0" fontId="26" fillId="0" borderId="0" xfId="203" applyFont="1" applyAlignment="1" applyProtection="1">
      <alignment vertical="center"/>
      <protection hidden="1"/>
    </xf>
    <xf numFmtId="177" fontId="16" fillId="0" borderId="11" xfId="203" applyNumberFormat="1" applyFont="1" applyBorder="1" applyAlignment="1" applyProtection="1">
      <alignment horizontal="center" vertical="center"/>
      <protection hidden="1"/>
    </xf>
    <xf numFmtId="0" fontId="17" fillId="0" borderId="12" xfId="203" applyFont="1" applyBorder="1" applyAlignment="1" applyProtection="1">
      <alignment horizontal="center" vertical="center"/>
      <protection hidden="1"/>
    </xf>
    <xf numFmtId="0" fontId="17" fillId="0" borderId="13" xfId="203" applyFont="1" applyBorder="1" applyAlignment="1" applyProtection="1">
      <alignment vertical="center"/>
      <protection hidden="1"/>
    </xf>
    <xf numFmtId="0" fontId="16" fillId="0" borderId="0" xfId="203" applyFont="1" applyAlignment="1" applyProtection="1">
      <alignment vertical="center" wrapText="1"/>
      <protection hidden="1"/>
    </xf>
    <xf numFmtId="4" fontId="16" fillId="0" borderId="0" xfId="203" applyNumberFormat="1" applyFont="1" applyAlignment="1" applyProtection="1">
      <alignment vertical="center"/>
      <protection hidden="1"/>
    </xf>
    <xf numFmtId="0" fontId="17" fillId="0" borderId="0" xfId="203" applyFont="1" applyAlignment="1" applyProtection="1">
      <alignment horizontal="right" vertical="center"/>
      <protection hidden="1"/>
    </xf>
    <xf numFmtId="0" fontId="7" fillId="0" borderId="0" xfId="203" applyFont="1" applyAlignment="1" applyProtection="1">
      <alignment horizontal="center" vertical="top"/>
      <protection hidden="1"/>
    </xf>
    <xf numFmtId="0" fontId="16" fillId="0" borderId="5" xfId="203" applyFont="1" applyBorder="1" applyAlignment="1" applyProtection="1">
      <alignment vertical="top"/>
      <protection hidden="1"/>
    </xf>
    <xf numFmtId="0" fontId="16" fillId="0" borderId="11" xfId="203" applyFont="1" applyBorder="1" applyAlignment="1" applyProtection="1">
      <alignment horizontal="justify" vertical="top" wrapText="1"/>
      <protection hidden="1"/>
    </xf>
    <xf numFmtId="0" fontId="16" fillId="0" borderId="11" xfId="203" applyFont="1" applyBorder="1" applyAlignment="1" applyProtection="1">
      <alignment horizontal="right" vertical="center" wrapText="1" indent="5"/>
      <protection hidden="1"/>
    </xf>
    <xf numFmtId="0" fontId="17" fillId="0" borderId="13" xfId="203" applyFont="1" applyBorder="1" applyAlignment="1" applyProtection="1">
      <alignment horizontal="center" vertical="center"/>
      <protection hidden="1"/>
    </xf>
    <xf numFmtId="0" fontId="17" fillId="0" borderId="0" xfId="203" applyFont="1" applyAlignment="1" applyProtection="1">
      <alignment horizontal="left" vertical="center"/>
      <protection hidden="1"/>
    </xf>
    <xf numFmtId="0" fontId="6" fillId="0" borderId="0" xfId="203" applyFont="1" applyAlignment="1" applyProtection="1">
      <alignment horizontal="right"/>
      <protection hidden="1"/>
    </xf>
    <xf numFmtId="0" fontId="16" fillId="0" borderId="5" xfId="0" applyFont="1" applyBorder="1" applyAlignment="1">
      <alignment horizontal="left" vertical="center"/>
    </xf>
    <xf numFmtId="0" fontId="16" fillId="0" borderId="5" xfId="0" applyFont="1" applyBorder="1" applyAlignment="1">
      <alignment horizontal="justify" vertical="center"/>
    </xf>
    <xf numFmtId="0" fontId="16" fillId="0" borderId="5" xfId="0" applyFont="1" applyBorder="1" applyAlignment="1">
      <alignment horizontal="center" vertical="center"/>
    </xf>
    <xf numFmtId="0" fontId="17" fillId="0" borderId="0" xfId="204" applyAlignment="1" applyProtection="1">
      <alignment horizontal="left" vertical="center" indent="1"/>
      <protection hidden="1"/>
    </xf>
    <xf numFmtId="0" fontId="17" fillId="0" borderId="0" xfId="0" applyFont="1" applyAlignment="1" applyProtection="1">
      <alignment horizontal="left" vertical="center" indent="1"/>
      <protection hidden="1"/>
    </xf>
    <xf numFmtId="0" fontId="17" fillId="0" borderId="0" xfId="203" applyFont="1" applyAlignment="1" applyProtection="1">
      <alignment horizontal="left" vertical="center" indent="1"/>
      <protection hidden="1"/>
    </xf>
    <xf numFmtId="0" fontId="17" fillId="0" borderId="0" xfId="206" applyFont="1" applyAlignment="1" applyProtection="1">
      <alignment horizontal="left" vertical="center" indent="1"/>
      <protection hidden="1"/>
    </xf>
    <xf numFmtId="0" fontId="17" fillId="0" borderId="5" xfId="0" applyFont="1" applyBorder="1" applyAlignment="1">
      <alignment horizontal="left" vertical="center"/>
    </xf>
    <xf numFmtId="0" fontId="17" fillId="0" borderId="0" xfId="0" applyFont="1" applyAlignment="1" applyProtection="1">
      <alignment horizontal="left" vertical="center"/>
      <protection hidden="1"/>
    </xf>
    <xf numFmtId="0" fontId="16" fillId="0" borderId="0" xfId="204" applyFont="1" applyAlignment="1" applyProtection="1">
      <alignment horizontal="left" vertical="center"/>
      <protection hidden="1"/>
    </xf>
    <xf numFmtId="4" fontId="16" fillId="0" borderId="11" xfId="203" applyNumberFormat="1" applyFont="1" applyBorder="1" applyAlignment="1" applyProtection="1">
      <alignment vertical="center"/>
      <protection hidden="1"/>
    </xf>
    <xf numFmtId="4" fontId="16" fillId="0" borderId="11" xfId="203" applyNumberFormat="1" applyFont="1" applyBorder="1" applyAlignment="1" applyProtection="1">
      <alignment vertical="center" wrapText="1"/>
      <protection hidden="1"/>
    </xf>
    <xf numFmtId="0" fontId="16" fillId="0" borderId="4" xfId="199" applyNumberFormat="1" applyFont="1" applyFill="1" applyBorder="1" applyAlignment="1" applyProtection="1">
      <alignment horizontal="center" vertical="center"/>
    </xf>
    <xf numFmtId="0" fontId="16" fillId="0" borderId="4" xfId="199" applyNumberFormat="1" applyFont="1" applyFill="1" applyBorder="1" applyAlignment="1" applyProtection="1">
      <alignment horizontal="center" vertical="center" wrapText="1"/>
    </xf>
    <xf numFmtId="0" fontId="27" fillId="0" borderId="0" xfId="0" applyFont="1" applyAlignment="1">
      <alignment vertical="center" wrapText="1"/>
    </xf>
    <xf numFmtId="0" fontId="16" fillId="0" borderId="0" xfId="0" applyFont="1" applyAlignment="1">
      <alignment horizontal="left" vertical="top"/>
    </xf>
    <xf numFmtId="0" fontId="16" fillId="0" borderId="11" xfId="203" applyFont="1" applyBorder="1" applyAlignment="1" applyProtection="1">
      <alignment horizontal="center" vertical="center" wrapText="1"/>
      <protection hidden="1"/>
    </xf>
    <xf numFmtId="0" fontId="17" fillId="0" borderId="0" xfId="203" applyFont="1" applyAlignment="1" applyProtection="1">
      <alignment horizontal="center" vertical="center"/>
      <protection hidden="1"/>
    </xf>
    <xf numFmtId="0" fontId="16" fillId="0" borderId="0" xfId="203" applyFont="1" applyAlignment="1" applyProtection="1">
      <alignment horizontal="left" vertical="center" wrapText="1"/>
      <protection hidden="1"/>
    </xf>
    <xf numFmtId="0" fontId="16" fillId="0" borderId="0" xfId="203" applyFont="1" applyAlignment="1" applyProtection="1">
      <alignment horizontal="right" vertical="center" wrapText="1"/>
      <protection hidden="1"/>
    </xf>
    <xf numFmtId="0" fontId="30" fillId="0" borderId="0" xfId="0" applyFont="1"/>
    <xf numFmtId="0" fontId="16" fillId="0" borderId="5" xfId="0" applyFont="1" applyBorder="1" applyAlignment="1" applyProtection="1">
      <alignment horizontal="left" vertical="center"/>
      <protection hidden="1"/>
    </xf>
    <xf numFmtId="0" fontId="16" fillId="0" borderId="5" xfId="0" applyFont="1" applyBorder="1" applyAlignment="1" applyProtection="1">
      <alignment horizontal="justify" vertical="center"/>
      <protection hidden="1"/>
    </xf>
    <xf numFmtId="0" fontId="16" fillId="0" borderId="5" xfId="0" applyFont="1" applyBorder="1" applyAlignment="1" applyProtection="1">
      <alignment horizontal="center" vertical="center"/>
      <protection hidden="1"/>
    </xf>
    <xf numFmtId="0" fontId="16" fillId="0" borderId="5" xfId="0" applyFont="1" applyBorder="1" applyAlignment="1" applyProtection="1">
      <alignment vertical="center"/>
      <protection hidden="1"/>
    </xf>
    <xf numFmtId="0" fontId="16" fillId="0" borderId="5" xfId="0" applyFont="1" applyBorder="1" applyAlignment="1" applyProtection="1">
      <alignment horizontal="right" vertical="center"/>
      <protection hidden="1"/>
    </xf>
    <xf numFmtId="0" fontId="3" fillId="0" borderId="0" xfId="201" applyNumberFormat="1" applyFont="1" applyFill="1" applyBorder="1" applyAlignment="1" applyProtection="1">
      <alignment vertical="center"/>
      <protection hidden="1"/>
    </xf>
    <xf numFmtId="0" fontId="3" fillId="0" borderId="0" xfId="201" applyNumberFormat="1" applyFont="1" applyFill="1" applyBorder="1" applyAlignment="1" applyProtection="1">
      <alignment vertical="top"/>
      <protection hidden="1"/>
    </xf>
    <xf numFmtId="0" fontId="17" fillId="0" borderId="0" xfId="0" applyFont="1" applyAlignment="1" applyProtection="1">
      <alignment horizontal="justify" vertical="center"/>
      <protection hidden="1"/>
    </xf>
    <xf numFmtId="0" fontId="17" fillId="0" borderId="0" xfId="0" applyFont="1" applyAlignment="1" applyProtection="1">
      <alignment horizontal="center" vertical="center"/>
      <protection hidden="1"/>
    </xf>
    <xf numFmtId="0" fontId="17" fillId="0" borderId="0" xfId="199" applyNumberFormat="1" applyFill="1" applyBorder="1" applyAlignment="1" applyProtection="1">
      <alignment vertical="center"/>
      <protection hidden="1"/>
    </xf>
    <xf numFmtId="0" fontId="17" fillId="0" borderId="0" xfId="199" applyNumberFormat="1" applyFill="1" applyBorder="1" applyAlignment="1" applyProtection="1">
      <alignment vertical="center" wrapText="1"/>
      <protection hidden="1"/>
    </xf>
    <xf numFmtId="0" fontId="6" fillId="0" borderId="0" xfId="201" applyFont="1" applyAlignment="1" applyProtection="1">
      <alignment vertical="center"/>
      <protection hidden="1"/>
    </xf>
    <xf numFmtId="0" fontId="6" fillId="0" borderId="0" xfId="201" applyFont="1" applyAlignment="1" applyProtection="1">
      <alignment vertical="center" wrapText="1"/>
      <protection hidden="1"/>
    </xf>
    <xf numFmtId="0" fontId="7" fillId="0" borderId="0" xfId="201" applyFont="1" applyAlignment="1" applyProtection="1">
      <alignment vertical="center"/>
      <protection hidden="1"/>
    </xf>
    <xf numFmtId="0" fontId="16" fillId="0" borderId="0" xfId="0" applyFont="1" applyAlignment="1" applyProtection="1">
      <alignment horizontal="justify" vertical="center"/>
      <protection hidden="1"/>
    </xf>
    <xf numFmtId="0" fontId="16"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8" fillId="0" borderId="0" xfId="201" applyNumberFormat="1" applyFont="1" applyFill="1" applyBorder="1" applyAlignment="1" applyProtection="1">
      <alignment vertical="center"/>
      <protection hidden="1"/>
    </xf>
    <xf numFmtId="2" fontId="17" fillId="0" borderId="4" xfId="0" applyNumberFormat="1" applyFont="1" applyBorder="1" applyAlignment="1">
      <alignment horizontal="right" vertical="center"/>
    </xf>
    <xf numFmtId="0" fontId="16" fillId="0" borderId="0" xfId="0" applyFont="1" applyAlignment="1">
      <alignment horizontal="left" vertical="center" indent="1"/>
    </xf>
    <xf numFmtId="0" fontId="16" fillId="0" borderId="0" xfId="203" applyFont="1" applyAlignment="1" applyProtection="1">
      <alignment horizontal="left" vertical="center" indent="1"/>
      <protection hidden="1"/>
    </xf>
    <xf numFmtId="0" fontId="16" fillId="0" borderId="0" xfId="204" applyFont="1" applyAlignment="1" applyProtection="1">
      <alignment horizontal="center" vertical="center"/>
      <protection hidden="1"/>
    </xf>
    <xf numFmtId="0" fontId="16" fillId="0" borderId="4" xfId="0" applyFont="1" applyBorder="1" applyAlignment="1" applyProtection="1">
      <alignment horizontal="left" vertical="center" wrapText="1"/>
      <protection hidden="1"/>
    </xf>
    <xf numFmtId="169" fontId="16" fillId="0" borderId="4" xfId="0" applyNumberFormat="1" applyFont="1" applyBorder="1" applyAlignment="1" applyProtection="1">
      <alignment horizontal="center" vertical="center" wrapText="1"/>
      <protection hidden="1"/>
    </xf>
    <xf numFmtId="0" fontId="16" fillId="0" borderId="0" xfId="0" applyFont="1" applyAlignment="1" applyProtection="1">
      <alignment horizontal="left" vertical="center" indent="1"/>
      <protection hidden="1"/>
    </xf>
    <xf numFmtId="0" fontId="16" fillId="0" borderId="0" xfId="204" applyFont="1" applyAlignment="1" applyProtection="1">
      <alignment horizontal="left" vertical="top"/>
      <protection hidden="1"/>
    </xf>
    <xf numFmtId="178" fontId="16" fillId="0" borderId="0" xfId="0" applyNumberFormat="1" applyFont="1" applyAlignment="1">
      <alignment horizontal="left" vertical="center" indent="1"/>
    </xf>
    <xf numFmtId="178" fontId="16" fillId="0" borderId="0" xfId="0" applyNumberFormat="1" applyFont="1" applyAlignment="1" applyProtection="1">
      <alignment horizontal="justify" vertical="center"/>
      <protection hidden="1"/>
    </xf>
    <xf numFmtId="178" fontId="16" fillId="0" borderId="0" xfId="0" applyNumberFormat="1" applyFont="1" applyAlignment="1" applyProtection="1">
      <alignment horizontal="left" vertical="center" indent="1"/>
      <protection hidden="1"/>
    </xf>
    <xf numFmtId="0" fontId="3" fillId="0" borderId="0" xfId="197" applyAlignment="1" applyProtection="1">
      <alignment vertical="center"/>
      <protection hidden="1"/>
    </xf>
    <xf numFmtId="0" fontId="3" fillId="0" borderId="0" xfId="197" applyProtection="1">
      <protection hidden="1"/>
    </xf>
    <xf numFmtId="1" fontId="17" fillId="0" borderId="0" xfId="207" applyNumberFormat="1" applyFont="1" applyAlignment="1" applyProtection="1">
      <alignment vertical="center" wrapText="1"/>
      <protection hidden="1"/>
    </xf>
    <xf numFmtId="1" fontId="16" fillId="0" borderId="0" xfId="207" applyNumberFormat="1" applyFont="1" applyAlignment="1" applyProtection="1">
      <alignment horizontal="center" vertical="center" wrapText="1"/>
      <protection hidden="1"/>
    </xf>
    <xf numFmtId="0" fontId="16" fillId="0" borderId="0" xfId="207" applyFont="1" applyAlignment="1" applyProtection="1">
      <alignment horizontal="center" vertical="center" wrapText="1"/>
      <protection hidden="1"/>
    </xf>
    <xf numFmtId="0" fontId="3" fillId="0" borderId="0" xfId="207" applyProtection="1">
      <protection hidden="1"/>
    </xf>
    <xf numFmtId="4" fontId="16" fillId="0" borderId="0" xfId="207" applyNumberFormat="1" applyFont="1" applyAlignment="1" applyProtection="1">
      <alignment horizontal="center" vertical="center" wrapText="1"/>
      <protection hidden="1"/>
    </xf>
    <xf numFmtId="0" fontId="18" fillId="0" borderId="0" xfId="207" applyFont="1" applyProtection="1">
      <protection hidden="1"/>
    </xf>
    <xf numFmtId="4" fontId="16" fillId="0" borderId="4" xfId="207" applyNumberFormat="1" applyFont="1" applyBorder="1" applyAlignment="1" applyProtection="1">
      <alignment horizontal="center" vertical="center" wrapText="1"/>
      <protection hidden="1"/>
    </xf>
    <xf numFmtId="1" fontId="16" fillId="0" borderId="4" xfId="207" applyNumberFormat="1" applyFont="1" applyBorder="1" applyAlignment="1" applyProtection="1">
      <alignment vertical="center" wrapText="1"/>
      <protection hidden="1"/>
    </xf>
    <xf numFmtId="4" fontId="16" fillId="0" borderId="4" xfId="207" applyNumberFormat="1" applyFont="1" applyBorder="1" applyAlignment="1" applyProtection="1">
      <alignment horizontal="right" vertical="center" wrapText="1"/>
      <protection hidden="1"/>
    </xf>
    <xf numFmtId="4" fontId="16" fillId="0" borderId="14" xfId="207" applyNumberFormat="1" applyFont="1" applyBorder="1" applyAlignment="1" applyProtection="1">
      <alignment horizontal="right" vertical="center" wrapText="1"/>
      <protection hidden="1"/>
    </xf>
    <xf numFmtId="4" fontId="17" fillId="0" borderId="15" xfId="207" applyNumberFormat="1" applyFont="1" applyBorder="1" applyAlignment="1" applyProtection="1">
      <alignment horizontal="right" vertical="center" wrapText="1"/>
      <protection hidden="1"/>
    </xf>
    <xf numFmtId="0" fontId="18" fillId="0" borderId="0" xfId="207" applyFont="1" applyAlignment="1" applyProtection="1">
      <alignment vertical="center"/>
      <protection hidden="1"/>
    </xf>
    <xf numFmtId="1" fontId="17" fillId="0" borderId="4" xfId="207" applyNumberFormat="1" applyFont="1" applyBorder="1" applyAlignment="1" applyProtection="1">
      <alignment horizontal="center" vertical="center" wrapText="1"/>
      <protection hidden="1"/>
    </xf>
    <xf numFmtId="0" fontId="16" fillId="0" borderId="14" xfId="207" applyFont="1" applyBorder="1" applyAlignment="1" applyProtection="1">
      <alignment vertical="center" wrapText="1"/>
      <protection hidden="1"/>
    </xf>
    <xf numFmtId="0" fontId="16" fillId="0" borderId="15" xfId="207" applyFont="1" applyBorder="1" applyAlignment="1" applyProtection="1">
      <alignment vertical="center" wrapText="1"/>
      <protection hidden="1"/>
    </xf>
    <xf numFmtId="4" fontId="17" fillId="0" borderId="4" xfId="207" applyNumberFormat="1" applyFont="1" applyBorder="1" applyAlignment="1" applyProtection="1">
      <alignment vertical="center" wrapText="1"/>
      <protection hidden="1"/>
    </xf>
    <xf numFmtId="4" fontId="16" fillId="0" borderId="14" xfId="207" applyNumberFormat="1" applyFont="1" applyBorder="1" applyAlignment="1" applyProtection="1">
      <alignment vertical="center" wrapText="1"/>
      <protection hidden="1"/>
    </xf>
    <xf numFmtId="4" fontId="17" fillId="0" borderId="15" xfId="207" applyNumberFormat="1" applyFont="1" applyBorder="1" applyAlignment="1" applyProtection="1">
      <alignment vertical="center" wrapText="1"/>
      <protection hidden="1"/>
    </xf>
    <xf numFmtId="3" fontId="18" fillId="0" borderId="0" xfId="207" applyNumberFormat="1" applyFont="1" applyProtection="1">
      <protection hidden="1"/>
    </xf>
    <xf numFmtId="4" fontId="17" fillId="0" borderId="4" xfId="207" applyNumberFormat="1" applyFont="1" applyBorder="1" applyAlignment="1" applyProtection="1">
      <alignment horizontal="right" vertical="center" wrapText="1"/>
      <protection hidden="1"/>
    </xf>
    <xf numFmtId="4" fontId="16" fillId="0" borderId="4" xfId="207" applyNumberFormat="1" applyFont="1" applyBorder="1" applyAlignment="1" applyProtection="1">
      <alignment vertical="center" wrapText="1"/>
      <protection hidden="1"/>
    </xf>
    <xf numFmtId="4" fontId="16" fillId="0" borderId="15" xfId="207" applyNumberFormat="1" applyFont="1" applyBorder="1" applyAlignment="1" applyProtection="1">
      <alignment vertical="center" wrapText="1"/>
      <protection hidden="1"/>
    </xf>
    <xf numFmtId="0" fontId="16" fillId="2" borderId="14" xfId="207" applyFont="1" applyFill="1" applyBorder="1" applyAlignment="1" applyProtection="1">
      <alignment vertical="center" wrapText="1"/>
      <protection hidden="1"/>
    </xf>
    <xf numFmtId="0" fontId="17" fillId="0" borderId="15" xfId="207" applyFont="1" applyBorder="1" applyAlignment="1" applyProtection="1">
      <alignment vertical="center" wrapText="1"/>
      <protection hidden="1"/>
    </xf>
    <xf numFmtId="4" fontId="17" fillId="0" borderId="14" xfId="207" applyNumberFormat="1" applyFont="1" applyBorder="1" applyAlignment="1" applyProtection="1">
      <alignment vertical="center" wrapText="1"/>
      <protection hidden="1"/>
    </xf>
    <xf numFmtId="179" fontId="18" fillId="0" borderId="0" xfId="207" applyNumberFormat="1" applyFont="1" applyProtection="1">
      <protection hidden="1"/>
    </xf>
    <xf numFmtId="0" fontId="17" fillId="0" borderId="15" xfId="207" applyFont="1" applyBorder="1" applyAlignment="1" applyProtection="1">
      <alignment horizontal="center" vertical="center" wrapText="1"/>
      <protection hidden="1"/>
    </xf>
    <xf numFmtId="3" fontId="17" fillId="0" borderId="14" xfId="207" applyNumberFormat="1" applyFont="1" applyBorder="1" applyAlignment="1" applyProtection="1">
      <alignment horizontal="right" vertical="center" wrapText="1"/>
      <protection hidden="1"/>
    </xf>
    <xf numFmtId="3" fontId="16" fillId="0" borderId="14" xfId="207" applyNumberFormat="1" applyFont="1" applyBorder="1" applyAlignment="1" applyProtection="1">
      <alignment horizontal="right" vertical="center" wrapText="1"/>
      <protection hidden="1"/>
    </xf>
    <xf numFmtId="4" fontId="16" fillId="0" borderId="15" xfId="11" applyNumberFormat="1" applyFont="1" applyBorder="1" applyAlignment="1" applyProtection="1">
      <alignment horizontal="right" vertical="center" wrapText="1"/>
      <protection hidden="1"/>
    </xf>
    <xf numFmtId="4" fontId="16" fillId="0" borderId="14" xfId="11" applyNumberFormat="1" applyFont="1" applyBorder="1" applyAlignment="1" applyProtection="1">
      <alignment horizontal="right" vertical="center" wrapText="1"/>
      <protection hidden="1"/>
    </xf>
    <xf numFmtId="4" fontId="16" fillId="0" borderId="14" xfId="207" applyNumberFormat="1" applyFont="1" applyBorder="1" applyAlignment="1" applyProtection="1">
      <alignment horizontal="center" vertical="center" wrapText="1"/>
      <protection hidden="1"/>
    </xf>
    <xf numFmtId="4" fontId="16" fillId="0" borderId="15" xfId="207" applyNumberFormat="1" applyFont="1" applyBorder="1" applyAlignment="1" applyProtection="1">
      <alignment horizontal="right" vertical="center" wrapText="1"/>
      <protection hidden="1"/>
    </xf>
    <xf numFmtId="1" fontId="16" fillId="0" borderId="6" xfId="207" applyNumberFormat="1" applyFont="1" applyBorder="1" applyAlignment="1" applyProtection="1">
      <alignment horizontal="center" vertical="center" wrapText="1"/>
      <protection hidden="1"/>
    </xf>
    <xf numFmtId="0" fontId="17" fillId="0" borderId="0" xfId="207" applyFont="1" applyAlignment="1" applyProtection="1">
      <alignment horizontal="justify" vertical="center" wrapText="1"/>
      <protection hidden="1"/>
    </xf>
    <xf numFmtId="1" fontId="17" fillId="0" borderId="6" xfId="207" applyNumberFormat="1" applyFont="1" applyBorder="1" applyAlignment="1" applyProtection="1">
      <alignment horizontal="left" vertical="center" wrapText="1" indent="3"/>
      <protection hidden="1"/>
    </xf>
    <xf numFmtId="3" fontId="17" fillId="0" borderId="7" xfId="207" applyNumberFormat="1" applyFont="1" applyBorder="1" applyAlignment="1" applyProtection="1">
      <alignment horizontal="right" vertical="center" wrapText="1"/>
      <protection hidden="1"/>
    </xf>
    <xf numFmtId="4" fontId="17" fillId="0" borderId="7" xfId="207" applyNumberFormat="1" applyFont="1" applyBorder="1" applyAlignment="1" applyProtection="1">
      <alignment horizontal="right" vertical="center" wrapText="1"/>
      <protection hidden="1"/>
    </xf>
    <xf numFmtId="4" fontId="17" fillId="0" borderId="0" xfId="207" applyNumberFormat="1" applyFont="1" applyAlignment="1" applyProtection="1">
      <alignment vertical="center" wrapText="1"/>
      <protection hidden="1"/>
    </xf>
    <xf numFmtId="1" fontId="16" fillId="0" borderId="6" xfId="207" applyNumberFormat="1" applyFont="1" applyBorder="1" applyAlignment="1" applyProtection="1">
      <alignment horizontal="center" vertical="top" wrapText="1"/>
      <protection hidden="1"/>
    </xf>
    <xf numFmtId="0" fontId="34" fillId="0" borderId="0" xfId="203" applyFont="1" applyAlignment="1" applyProtection="1">
      <alignment vertical="top"/>
      <protection hidden="1"/>
    </xf>
    <xf numFmtId="0" fontId="31" fillId="0" borderId="0" xfId="196" applyProtection="1">
      <protection hidden="1"/>
    </xf>
    <xf numFmtId="0" fontId="35" fillId="0" borderId="0" xfId="196" applyFont="1" applyAlignment="1" applyProtection="1">
      <alignment horizontal="center" vertical="center" wrapText="1"/>
      <protection hidden="1"/>
    </xf>
    <xf numFmtId="0" fontId="17" fillId="0" borderId="0" xfId="196" applyFont="1" applyAlignment="1" applyProtection="1">
      <alignment vertical="center"/>
      <protection hidden="1"/>
    </xf>
    <xf numFmtId="0" fontId="16" fillId="0" borderId="0" xfId="196" applyFont="1" applyAlignment="1" applyProtection="1">
      <alignment horizontal="center" vertical="center"/>
      <protection hidden="1"/>
    </xf>
    <xf numFmtId="0" fontId="17" fillId="0" borderId="0" xfId="196" applyFont="1" applyAlignment="1" applyProtection="1">
      <alignment horizontal="justify" vertical="center"/>
      <protection hidden="1"/>
    </xf>
    <xf numFmtId="0" fontId="31" fillId="0" borderId="0" xfId="196" applyAlignment="1" applyProtection="1">
      <alignment vertical="center"/>
      <protection hidden="1"/>
    </xf>
    <xf numFmtId="0" fontId="17" fillId="0" borderId="0" xfId="196" applyFont="1" applyAlignment="1" applyProtection="1">
      <alignment horizontal="center" vertical="center"/>
      <protection hidden="1"/>
    </xf>
    <xf numFmtId="0" fontId="17" fillId="0" borderId="0" xfId="196" applyFont="1" applyProtection="1">
      <protection hidden="1"/>
    </xf>
    <xf numFmtId="0" fontId="17" fillId="0" borderId="0" xfId="196" applyFont="1" applyAlignment="1" applyProtection="1">
      <alignment vertical="center" wrapText="1"/>
      <protection hidden="1"/>
    </xf>
    <xf numFmtId="0" fontId="17" fillId="0" borderId="16" xfId="196" applyFont="1" applyBorder="1" applyAlignment="1" applyProtection="1">
      <alignment vertical="center"/>
      <protection hidden="1"/>
    </xf>
    <xf numFmtId="0" fontId="17" fillId="0" borderId="17" xfId="196" applyFont="1" applyBorder="1" applyAlignment="1" applyProtection="1">
      <alignment vertical="center"/>
      <protection hidden="1"/>
    </xf>
    <xf numFmtId="0" fontId="17" fillId="0" borderId="18" xfId="196" applyFont="1" applyBorder="1" applyAlignment="1" applyProtection="1">
      <alignment vertical="center"/>
      <protection hidden="1"/>
    </xf>
    <xf numFmtId="0" fontId="17" fillId="0" borderId="19" xfId="196" applyFont="1" applyBorder="1" applyAlignment="1" applyProtection="1">
      <alignment vertical="center"/>
      <protection hidden="1"/>
    </xf>
    <xf numFmtId="0" fontId="17" fillId="0" borderId="20" xfId="196" applyFont="1" applyBorder="1" applyAlignment="1" applyProtection="1">
      <alignment vertical="center"/>
      <protection hidden="1"/>
    </xf>
    <xf numFmtId="0" fontId="17" fillId="0" borderId="21" xfId="196" applyFont="1" applyBorder="1" applyAlignment="1" applyProtection="1">
      <alignment vertical="center"/>
      <protection hidden="1"/>
    </xf>
    <xf numFmtId="0" fontId="17" fillId="0" borderId="8" xfId="196" applyFont="1" applyBorder="1" applyAlignment="1" applyProtection="1">
      <alignment vertical="center"/>
      <protection hidden="1"/>
    </xf>
    <xf numFmtId="0" fontId="17" fillId="0" borderId="9" xfId="196" applyFont="1" applyBorder="1" applyAlignment="1" applyProtection="1">
      <alignment vertical="center"/>
      <protection hidden="1"/>
    </xf>
    <xf numFmtId="0" fontId="17" fillId="0" borderId="14" xfId="196" applyFont="1" applyBorder="1" applyAlignment="1" applyProtection="1">
      <alignment horizontal="left" vertical="center"/>
      <protection hidden="1"/>
    </xf>
    <xf numFmtId="0" fontId="17" fillId="0" borderId="15" xfId="196" applyFont="1" applyBorder="1" applyAlignment="1" applyProtection="1">
      <alignment horizontal="left" vertical="center"/>
      <protection hidden="1"/>
    </xf>
    <xf numFmtId="0" fontId="17" fillId="0" borderId="0" xfId="196" applyFont="1" applyAlignment="1" applyProtection="1">
      <alignment horizontal="left" vertical="center"/>
      <protection hidden="1"/>
    </xf>
    <xf numFmtId="0" fontId="16" fillId="0" borderId="0" xfId="199" applyNumberFormat="1" applyFont="1" applyFill="1" applyBorder="1" applyAlignment="1" applyProtection="1">
      <alignment horizontal="left" vertical="center"/>
    </xf>
    <xf numFmtId="0" fontId="16" fillId="0" borderId="0" xfId="204" applyFont="1" applyAlignment="1" applyProtection="1">
      <alignment vertical="top"/>
      <protection hidden="1"/>
    </xf>
    <xf numFmtId="0" fontId="36" fillId="0" borderId="0" xfId="196" applyFont="1" applyAlignment="1" applyProtection="1">
      <alignment vertical="center"/>
      <protection hidden="1"/>
    </xf>
    <xf numFmtId="0" fontId="36" fillId="0" borderId="0" xfId="196" applyFont="1" applyProtection="1">
      <protection hidden="1"/>
    </xf>
    <xf numFmtId="0" fontId="30" fillId="0" borderId="0" xfId="0" applyFont="1" applyProtection="1">
      <protection hidden="1"/>
    </xf>
    <xf numFmtId="0" fontId="30" fillId="0" borderId="0" xfId="0" applyFont="1" applyAlignment="1">
      <alignment vertical="center"/>
    </xf>
    <xf numFmtId="0" fontId="16" fillId="0" borderId="0" xfId="0" applyFont="1" applyAlignment="1" applyProtection="1">
      <alignment horizontal="left" vertical="center"/>
      <protection hidden="1"/>
    </xf>
    <xf numFmtId="3" fontId="23" fillId="0" borderId="13" xfId="203" applyNumberFormat="1" applyFont="1" applyBorder="1" applyAlignment="1" applyProtection="1">
      <alignment horizontal="justify" vertical="center" wrapText="1"/>
      <protection hidden="1"/>
    </xf>
    <xf numFmtId="0" fontId="16" fillId="0" borderId="0" xfId="0" applyFont="1" applyAlignment="1" applyProtection="1">
      <alignment vertical="center"/>
      <protection hidden="1"/>
    </xf>
    <xf numFmtId="0" fontId="16" fillId="0" borderId="0" xfId="0" applyFont="1" applyAlignment="1" applyProtection="1">
      <alignment horizontal="center" vertical="center"/>
      <protection hidden="1"/>
    </xf>
    <xf numFmtId="0" fontId="30" fillId="0" borderId="0" xfId="0" applyFont="1" applyAlignment="1">
      <alignment horizontal="left" vertical="center"/>
    </xf>
    <xf numFmtId="10" fontId="30" fillId="0" borderId="0" xfId="0" applyNumberFormat="1" applyFont="1" applyAlignment="1">
      <alignment horizontal="center" vertical="center"/>
    </xf>
    <xf numFmtId="0" fontId="26" fillId="0" borderId="0" xfId="0" applyFont="1" applyAlignment="1">
      <alignment vertical="center"/>
    </xf>
    <xf numFmtId="0" fontId="30" fillId="0" borderId="0" xfId="204" applyFont="1" applyAlignment="1" applyProtection="1">
      <alignment vertical="center"/>
      <protection hidden="1"/>
    </xf>
    <xf numFmtId="0" fontId="30" fillId="0" borderId="0" xfId="0" applyFont="1" applyAlignment="1" applyProtection="1">
      <alignment vertical="center"/>
      <protection hidden="1"/>
    </xf>
    <xf numFmtId="0" fontId="26" fillId="0" borderId="0" xfId="199" applyNumberFormat="1" applyFont="1" applyFill="1" applyBorder="1" applyAlignment="1" applyProtection="1">
      <alignment horizontal="center" vertical="center" wrapText="1"/>
      <protection hidden="1"/>
    </xf>
    <xf numFmtId="0" fontId="26" fillId="0" borderId="0" xfId="0" applyFont="1" applyAlignment="1">
      <alignment horizontal="center" vertical="center"/>
    </xf>
    <xf numFmtId="0" fontId="26" fillId="0" borderId="0" xfId="0" applyFont="1" applyAlignment="1" applyProtection="1">
      <alignment horizontal="center" vertical="center"/>
      <protection hidden="1"/>
    </xf>
    <xf numFmtId="0" fontId="30" fillId="0" borderId="0" xfId="0" applyFont="1" applyAlignment="1" applyProtection="1">
      <alignment horizontal="left" vertical="center"/>
      <protection hidden="1"/>
    </xf>
    <xf numFmtId="0" fontId="30" fillId="0" borderId="0" xfId="0" applyFont="1" applyAlignment="1" applyProtection="1">
      <alignment horizontal="justify" vertical="center"/>
      <protection hidden="1"/>
    </xf>
    <xf numFmtId="0" fontId="30" fillId="0" borderId="0" xfId="0" applyFont="1" applyAlignment="1" applyProtection="1">
      <alignment horizontal="center" vertical="center"/>
      <protection hidden="1"/>
    </xf>
    <xf numFmtId="0" fontId="30" fillId="0" borderId="0" xfId="0" applyFont="1" applyAlignment="1" applyProtection="1">
      <alignment horizontal="left" vertical="center" indent="1"/>
      <protection hidden="1"/>
    </xf>
    <xf numFmtId="0" fontId="30" fillId="0" borderId="0" xfId="204" applyFont="1" applyAlignment="1" applyProtection="1">
      <alignment horizontal="left" vertical="center" indent="1"/>
      <protection hidden="1"/>
    </xf>
    <xf numFmtId="0" fontId="30" fillId="0" borderId="0" xfId="204" applyFont="1" applyAlignment="1" applyProtection="1">
      <alignment horizontal="left" vertical="center"/>
      <protection hidden="1"/>
    </xf>
    <xf numFmtId="0" fontId="26" fillId="0" borderId="0" xfId="204" applyFont="1" applyAlignment="1" applyProtection="1">
      <alignment vertical="center"/>
      <protection hidden="1"/>
    </xf>
    <xf numFmtId="0" fontId="26" fillId="0" borderId="0" xfId="0" applyFont="1" applyAlignment="1" applyProtection="1">
      <alignment horizontal="left" vertical="center"/>
      <protection hidden="1"/>
    </xf>
    <xf numFmtId="0" fontId="26" fillId="0" borderId="0" xfId="0" applyFont="1" applyAlignment="1" applyProtection="1">
      <alignment vertical="center"/>
      <protection hidden="1"/>
    </xf>
    <xf numFmtId="0" fontId="26" fillId="0" borderId="0" xfId="0" applyFont="1" applyAlignment="1" applyProtection="1">
      <alignment horizontal="right" vertical="center"/>
      <protection hidden="1"/>
    </xf>
    <xf numFmtId="0" fontId="30" fillId="0" borderId="0" xfId="209" applyFont="1" applyFill="1" applyBorder="1" applyAlignment="1" applyProtection="1">
      <alignment vertical="center" wrapText="1"/>
      <protection hidden="1"/>
    </xf>
    <xf numFmtId="0" fontId="30" fillId="0" borderId="0" xfId="209" applyNumberFormat="1" applyFont="1" applyFill="1" applyBorder="1" applyAlignment="1" applyProtection="1">
      <alignment horizontal="center" vertical="center" wrapText="1"/>
      <protection hidden="1"/>
    </xf>
    <xf numFmtId="3" fontId="30" fillId="0" borderId="0" xfId="209" applyNumberFormat="1" applyFont="1" applyFill="1" applyBorder="1" applyAlignment="1" applyProtection="1">
      <alignment horizontal="left" vertical="center" wrapText="1"/>
      <protection hidden="1"/>
    </xf>
    <xf numFmtId="0" fontId="30" fillId="0" borderId="0" xfId="209" applyFont="1" applyFill="1" applyBorder="1" applyAlignment="1" applyProtection="1">
      <alignment horizontal="center" vertical="center" wrapText="1"/>
      <protection hidden="1"/>
    </xf>
    <xf numFmtId="166" fontId="26" fillId="0" borderId="0" xfId="209" applyNumberFormat="1" applyFont="1" applyFill="1" applyBorder="1" applyAlignment="1" applyProtection="1">
      <alignment horizontal="center" vertical="center" wrapText="1"/>
      <protection hidden="1"/>
    </xf>
    <xf numFmtId="166" fontId="30" fillId="0" borderId="0" xfId="209" applyNumberFormat="1" applyFont="1" applyFill="1" applyBorder="1" applyAlignment="1" applyProtection="1">
      <alignment horizontal="center" vertical="center" wrapText="1"/>
      <protection hidden="1"/>
    </xf>
    <xf numFmtId="0" fontId="30" fillId="0" borderId="0" xfId="209" applyNumberFormat="1" applyFont="1" applyFill="1" applyBorder="1" applyAlignment="1" applyProtection="1">
      <alignment vertical="center" wrapText="1"/>
      <protection hidden="1"/>
    </xf>
    <xf numFmtId="0" fontId="30" fillId="0" borderId="0" xfId="209" applyFont="1" applyFill="1" applyBorder="1" applyAlignment="1" applyProtection="1">
      <alignment horizontal="left" vertical="center" wrapText="1"/>
      <protection hidden="1"/>
    </xf>
    <xf numFmtId="0" fontId="26" fillId="0" borderId="0" xfId="209" applyFont="1" applyFill="1" applyBorder="1" applyAlignment="1" applyProtection="1">
      <alignment vertical="center" wrapText="1"/>
      <protection hidden="1"/>
    </xf>
    <xf numFmtId="10" fontId="30" fillId="0" borderId="0" xfId="0" applyNumberFormat="1" applyFont="1" applyAlignment="1" applyProtection="1">
      <alignment horizontal="center" vertical="center"/>
      <protection hidden="1"/>
    </xf>
    <xf numFmtId="0" fontId="26" fillId="0" borderId="0" xfId="0" applyFont="1" applyAlignment="1" applyProtection="1">
      <alignment horizontal="center" vertical="center" wrapText="1"/>
      <protection hidden="1"/>
    </xf>
    <xf numFmtId="0" fontId="30" fillId="0" borderId="0" xfId="203" applyFont="1" applyAlignment="1" applyProtection="1">
      <alignment vertical="center"/>
      <protection hidden="1"/>
    </xf>
    <xf numFmtId="0" fontId="30" fillId="0" borderId="0" xfId="203" applyFont="1" applyAlignment="1" applyProtection="1">
      <alignment horizontal="right" vertical="center"/>
      <protection hidden="1"/>
    </xf>
    <xf numFmtId="0" fontId="30" fillId="0" borderId="0" xfId="203" applyFont="1" applyAlignment="1" applyProtection="1">
      <alignment horizontal="left" vertical="center"/>
      <protection hidden="1"/>
    </xf>
    <xf numFmtId="180" fontId="30" fillId="0" borderId="0" xfId="0" applyNumberFormat="1" applyFont="1" applyAlignment="1" applyProtection="1">
      <alignment horizontal="center" vertical="center"/>
      <protection hidden="1"/>
    </xf>
    <xf numFmtId="2" fontId="30" fillId="0" borderId="0" xfId="204" applyNumberFormat="1" applyFont="1" applyAlignment="1" applyProtection="1">
      <alignment vertical="center"/>
      <protection hidden="1"/>
    </xf>
    <xf numFmtId="2" fontId="30" fillId="0" borderId="0" xfId="0" applyNumberFormat="1" applyFont="1" applyProtection="1">
      <protection hidden="1"/>
    </xf>
    <xf numFmtId="0" fontId="26" fillId="0" borderId="0" xfId="0" applyFont="1" applyAlignment="1" applyProtection="1">
      <alignment horizontal="left" vertical="center" wrapText="1"/>
      <protection hidden="1"/>
    </xf>
    <xf numFmtId="0" fontId="26" fillId="0" borderId="0" xfId="209" applyFont="1" applyFill="1" applyBorder="1" applyAlignment="1" applyProtection="1">
      <alignment vertical="center"/>
      <protection hidden="1"/>
    </xf>
    <xf numFmtId="0" fontId="30" fillId="0" borderId="0" xfId="209" applyNumberFormat="1" applyFont="1" applyFill="1" applyBorder="1" applyAlignment="1" applyProtection="1">
      <alignment horizontal="right" vertical="center" wrapText="1"/>
      <protection hidden="1"/>
    </xf>
    <xf numFmtId="2" fontId="30" fillId="0" borderId="0" xfId="0" applyNumberFormat="1" applyFont="1" applyAlignment="1" applyProtection="1">
      <alignment horizontal="right" vertical="center" wrapText="1"/>
      <protection hidden="1"/>
    </xf>
    <xf numFmtId="2" fontId="30" fillId="0" borderId="0" xfId="0" applyNumberFormat="1" applyFont="1" applyAlignment="1" applyProtection="1">
      <alignment horizontal="right" vertical="center"/>
      <protection hidden="1"/>
    </xf>
    <xf numFmtId="0" fontId="30" fillId="0" borderId="0" xfId="209" applyFont="1" applyFill="1" applyBorder="1" applyAlignment="1" applyProtection="1">
      <alignment horizontal="justify" vertical="center" wrapText="1"/>
      <protection hidden="1"/>
    </xf>
    <xf numFmtId="169" fontId="30" fillId="0" borderId="0" xfId="0" applyNumberFormat="1" applyFont="1" applyAlignment="1" applyProtection="1">
      <alignment horizontal="right" vertical="center" wrapText="1"/>
      <protection hidden="1"/>
    </xf>
    <xf numFmtId="2" fontId="30" fillId="0" borderId="0" xfId="0" applyNumberFormat="1" applyFont="1" applyAlignment="1" applyProtection="1">
      <alignment vertical="center" wrapText="1"/>
      <protection hidden="1"/>
    </xf>
    <xf numFmtId="0" fontId="30" fillId="0" borderId="0" xfId="0" applyFont="1" applyAlignment="1" applyProtection="1">
      <alignment vertical="center" wrapText="1"/>
      <protection hidden="1"/>
    </xf>
    <xf numFmtId="0" fontId="30" fillId="0" borderId="0" xfId="209" applyNumberFormat="1" applyFont="1" applyFill="1" applyBorder="1" applyAlignment="1" applyProtection="1">
      <alignment horizontal="left" vertical="center"/>
      <protection hidden="1"/>
    </xf>
    <xf numFmtId="168" fontId="30" fillId="0" borderId="0" xfId="0" applyNumberFormat="1" applyFont="1" applyAlignment="1" applyProtection="1">
      <alignment horizontal="right" vertical="center" wrapText="1"/>
      <protection hidden="1"/>
    </xf>
    <xf numFmtId="2" fontId="30" fillId="0" borderId="0" xfId="0" applyNumberFormat="1" applyFont="1" applyAlignment="1" applyProtection="1">
      <alignment vertical="center"/>
      <protection hidden="1"/>
    </xf>
    <xf numFmtId="2" fontId="30" fillId="0" borderId="0" xfId="11" applyNumberFormat="1" applyFont="1" applyFill="1" applyBorder="1" applyAlignment="1" applyProtection="1">
      <alignment horizontal="right" vertical="center" wrapText="1"/>
      <protection hidden="1"/>
    </xf>
    <xf numFmtId="169" fontId="30" fillId="0" borderId="0" xfId="11" applyNumberFormat="1" applyFont="1" applyFill="1" applyBorder="1" applyAlignment="1" applyProtection="1">
      <alignment horizontal="center" vertical="center"/>
      <protection hidden="1"/>
    </xf>
    <xf numFmtId="172" fontId="30" fillId="0" borderId="0" xfId="209" quotePrefix="1" applyNumberFormat="1" applyFont="1" applyFill="1" applyBorder="1" applyAlignment="1" applyProtection="1">
      <alignment horizontal="left" vertical="center" wrapText="1"/>
      <protection hidden="1"/>
    </xf>
    <xf numFmtId="172" fontId="30" fillId="0" borderId="0" xfId="209" applyNumberFormat="1" applyFont="1" applyFill="1" applyBorder="1" applyAlignment="1" applyProtection="1">
      <alignment horizontal="left" vertical="center" wrapText="1"/>
      <protection hidden="1"/>
    </xf>
    <xf numFmtId="166" fontId="30" fillId="0" borderId="0" xfId="209" applyNumberFormat="1" applyFont="1" applyFill="1" applyBorder="1" applyAlignment="1" applyProtection="1">
      <alignment horizontal="left" vertical="center" wrapText="1"/>
      <protection hidden="1"/>
    </xf>
    <xf numFmtId="0" fontId="30" fillId="0" borderId="0" xfId="209" applyFont="1" applyFill="1" applyBorder="1" applyAlignment="1" applyProtection="1">
      <alignment horizontal="right" vertical="center" wrapText="1"/>
      <protection hidden="1"/>
    </xf>
    <xf numFmtId="0" fontId="26" fillId="0" borderId="0" xfId="209" applyFont="1" applyFill="1" applyBorder="1" applyAlignment="1" applyProtection="1">
      <alignment horizontal="center" vertical="center" wrapText="1"/>
      <protection hidden="1"/>
    </xf>
    <xf numFmtId="0" fontId="30" fillId="0" borderId="0" xfId="209" applyNumberFormat="1" applyFont="1" applyFill="1" applyBorder="1" applyAlignment="1" applyProtection="1">
      <alignment horizontal="center" vertical="center"/>
      <protection hidden="1"/>
    </xf>
    <xf numFmtId="0" fontId="30" fillId="0" borderId="0" xfId="209" applyNumberFormat="1" applyFont="1" applyFill="1" applyBorder="1" applyAlignment="1" applyProtection="1">
      <alignment horizontal="right" vertical="center"/>
      <protection hidden="1"/>
    </xf>
    <xf numFmtId="0" fontId="30" fillId="0" borderId="0" xfId="0" applyFont="1" applyAlignment="1">
      <alignment horizontal="center"/>
    </xf>
    <xf numFmtId="0" fontId="30" fillId="0" borderId="0" xfId="0" applyFont="1" applyAlignment="1">
      <alignment horizontal="center" vertical="center"/>
    </xf>
    <xf numFmtId="0" fontId="30" fillId="0" borderId="0" xfId="0" applyFont="1" applyAlignment="1">
      <alignment horizontal="center" vertical="center" wrapText="1"/>
    </xf>
    <xf numFmtId="0" fontId="30" fillId="0" borderId="0" xfId="0" applyFont="1" applyAlignment="1">
      <alignment vertical="center" wrapText="1"/>
    </xf>
    <xf numFmtId="0" fontId="17" fillId="0" borderId="13" xfId="203" applyFont="1" applyBorder="1" applyAlignment="1" applyProtection="1">
      <alignment horizontal="justify" vertical="top" wrapText="1"/>
      <protection hidden="1"/>
    </xf>
    <xf numFmtId="4" fontId="16" fillId="0" borderId="11" xfId="203" applyNumberFormat="1" applyFont="1" applyBorder="1" applyAlignment="1" applyProtection="1">
      <alignment horizontal="right" vertical="center"/>
      <protection hidden="1"/>
    </xf>
    <xf numFmtId="0" fontId="30" fillId="0" borderId="0" xfId="0" applyFont="1" applyAlignment="1" applyProtection="1">
      <alignment horizontal="right"/>
      <protection hidden="1"/>
    </xf>
    <xf numFmtId="0" fontId="27" fillId="0" borderId="0" xfId="0" applyFont="1" applyAlignment="1" applyProtection="1">
      <alignment vertical="center"/>
      <protection hidden="1"/>
    </xf>
    <xf numFmtId="2" fontId="27" fillId="0" borderId="0" xfId="0" applyNumberFormat="1" applyFont="1" applyAlignment="1" applyProtection="1">
      <alignment vertical="center"/>
      <protection hidden="1"/>
    </xf>
    <xf numFmtId="0" fontId="27" fillId="0" borderId="0" xfId="204" applyFont="1" applyAlignment="1" applyProtection="1">
      <alignment vertical="center" wrapText="1"/>
      <protection hidden="1"/>
    </xf>
    <xf numFmtId="4" fontId="16" fillId="0" borderId="4" xfId="11" applyNumberFormat="1" applyFont="1" applyBorder="1" applyAlignment="1" applyProtection="1">
      <alignment horizontal="right" vertical="center" wrapText="1"/>
      <protection hidden="1"/>
    </xf>
    <xf numFmtId="0" fontId="3" fillId="0" borderId="6" xfId="207" applyBorder="1" applyProtection="1">
      <protection hidden="1"/>
    </xf>
    <xf numFmtId="0" fontId="3" fillId="0" borderId="7" xfId="207" applyBorder="1" applyProtection="1">
      <protection hidden="1"/>
    </xf>
    <xf numFmtId="0" fontId="18" fillId="0" borderId="6" xfId="207" applyFont="1" applyBorder="1" applyProtection="1">
      <protection hidden="1"/>
    </xf>
    <xf numFmtId="0" fontId="18" fillId="0" borderId="7" xfId="207" applyFont="1" applyBorder="1" applyProtection="1">
      <protection hidden="1"/>
    </xf>
    <xf numFmtId="1" fontId="17" fillId="0" borderId="8" xfId="207" applyNumberFormat="1" applyFont="1" applyBorder="1" applyAlignment="1" applyProtection="1">
      <alignment horizontal="left" vertical="center" wrapText="1" indent="3"/>
      <protection hidden="1"/>
    </xf>
    <xf numFmtId="0" fontId="17" fillId="0" borderId="5" xfId="207" applyFont="1" applyBorder="1" applyAlignment="1" applyProtection="1">
      <alignment horizontal="justify" vertical="center" wrapText="1"/>
      <protection hidden="1"/>
    </xf>
    <xf numFmtId="4" fontId="17" fillId="0" borderId="9" xfId="207" applyNumberFormat="1" applyFont="1" applyBorder="1" applyAlignment="1" applyProtection="1">
      <alignment horizontal="justify" vertical="center" wrapText="1"/>
      <protection hidden="1"/>
    </xf>
    <xf numFmtId="0" fontId="17" fillId="0" borderId="0" xfId="0" applyFont="1" applyProtection="1">
      <protection hidden="1"/>
    </xf>
    <xf numFmtId="0" fontId="16" fillId="0" borderId="0" xfId="0" applyFont="1" applyProtection="1">
      <protection hidden="1"/>
    </xf>
    <xf numFmtId="0" fontId="39" fillId="0" borderId="0" xfId="203" applyFont="1" applyAlignment="1" applyProtection="1">
      <alignment vertical="top"/>
      <protection hidden="1"/>
    </xf>
    <xf numFmtId="2" fontId="39" fillId="0" borderId="0" xfId="203" applyNumberFormat="1" applyFont="1" applyAlignment="1" applyProtection="1">
      <alignment vertical="top"/>
      <protection hidden="1"/>
    </xf>
    <xf numFmtId="2" fontId="39" fillId="2" borderId="0" xfId="203" applyNumberFormat="1" applyFont="1" applyFill="1" applyAlignment="1" applyProtection="1">
      <alignment vertical="top"/>
      <protection hidden="1"/>
    </xf>
    <xf numFmtId="0" fontId="30" fillId="0" borderId="0" xfId="0" applyFont="1" applyAlignment="1" applyProtection="1">
      <alignment horizontal="right" vertical="center"/>
      <protection hidden="1"/>
    </xf>
    <xf numFmtId="0" fontId="40" fillId="0" borderId="0" xfId="207" applyFont="1" applyProtection="1">
      <protection hidden="1"/>
    </xf>
    <xf numFmtId="0" fontId="30" fillId="0" borderId="0" xfId="201" applyNumberFormat="1" applyFont="1" applyFill="1" applyBorder="1" applyAlignment="1" applyProtection="1">
      <alignment vertical="center" wrapText="1"/>
      <protection hidden="1"/>
    </xf>
    <xf numFmtId="0" fontId="40" fillId="3" borderId="0" xfId="207" applyFont="1" applyFill="1" applyProtection="1">
      <protection hidden="1"/>
    </xf>
    <xf numFmtId="4" fontId="17" fillId="4" borderId="7" xfId="207" applyNumberFormat="1" applyFont="1" applyFill="1" applyBorder="1" applyAlignment="1" applyProtection="1">
      <alignment horizontal="right" vertical="center" wrapText="1"/>
      <protection hidden="1"/>
    </xf>
    <xf numFmtId="0" fontId="20" fillId="0" borderId="18" xfId="203" applyFont="1" applyBorder="1" applyAlignment="1" applyProtection="1">
      <alignment horizontal="center" vertical="center"/>
      <protection hidden="1"/>
    </xf>
    <xf numFmtId="0" fontId="5" fillId="0" borderId="4" xfId="203" applyFont="1" applyBorder="1" applyAlignment="1" applyProtection="1">
      <alignment vertical="center"/>
      <protection hidden="1"/>
    </xf>
    <xf numFmtId="0" fontId="44" fillId="0" borderId="0" xfId="0" applyFont="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vertical="top"/>
      <protection hidden="1"/>
    </xf>
    <xf numFmtId="0" fontId="6" fillId="0" borderId="0" xfId="0" applyFont="1" applyAlignment="1" applyProtection="1">
      <alignment vertical="top"/>
      <protection hidden="1"/>
    </xf>
    <xf numFmtId="0" fontId="6" fillId="0" borderId="0" xfId="0" applyFont="1" applyAlignment="1" applyProtection="1">
      <alignment vertical="center"/>
      <protection hidden="1"/>
    </xf>
    <xf numFmtId="0" fontId="19" fillId="0" borderId="0" xfId="0" applyFont="1" applyProtection="1">
      <protection hidden="1"/>
    </xf>
    <xf numFmtId="0" fontId="16" fillId="0" borderId="0" xfId="0" applyFont="1" applyAlignment="1" applyProtection="1">
      <alignment horizontal="center" vertical="top"/>
      <protection hidden="1"/>
    </xf>
    <xf numFmtId="0" fontId="6" fillId="0" borderId="0" xfId="0" applyFont="1" applyAlignment="1" applyProtection="1">
      <alignment horizontal="justify" vertical="center"/>
      <protection hidden="1"/>
    </xf>
    <xf numFmtId="0" fontId="19" fillId="0" borderId="0" xfId="0" applyFont="1" applyAlignment="1" applyProtection="1">
      <alignment vertical="top" wrapText="1"/>
      <protection hidden="1"/>
    </xf>
    <xf numFmtId="166" fontId="7" fillId="0" borderId="0" xfId="0" quotePrefix="1" applyNumberFormat="1" applyFont="1" applyAlignment="1" applyProtection="1">
      <alignment horizontal="left" vertical="top" wrapText="1" indent="1"/>
      <protection hidden="1"/>
    </xf>
    <xf numFmtId="0" fontId="6" fillId="0" borderId="0" xfId="0" applyFont="1" applyAlignment="1" applyProtection="1">
      <alignment horizontal="justify" vertical="top"/>
      <protection hidden="1"/>
    </xf>
    <xf numFmtId="166" fontId="7" fillId="0" borderId="0" xfId="0" quotePrefix="1" applyNumberFormat="1" applyFont="1" applyAlignment="1" applyProtection="1">
      <alignment horizontal="left" vertical="top" wrapText="1"/>
      <protection hidden="1"/>
    </xf>
    <xf numFmtId="0" fontId="20" fillId="0" borderId="0" xfId="0" applyFont="1" applyAlignment="1" applyProtection="1">
      <alignment horizontal="justify" vertical="center"/>
      <protection hidden="1"/>
    </xf>
    <xf numFmtId="0" fontId="6" fillId="0" borderId="0" xfId="0" applyFont="1" applyAlignment="1" applyProtection="1">
      <alignment horizontal="right" vertical="top" wrapText="1"/>
      <protection hidden="1"/>
    </xf>
    <xf numFmtId="0" fontId="6" fillId="0" borderId="0" xfId="0" applyFont="1" applyAlignment="1" applyProtection="1">
      <alignment horizontal="center" vertical="top" wrapText="1"/>
      <protection hidden="1"/>
    </xf>
    <xf numFmtId="0" fontId="17" fillId="0" borderId="0" xfId="0" applyFont="1" applyAlignment="1" applyProtection="1">
      <alignment vertical="top"/>
      <protection hidden="1"/>
    </xf>
    <xf numFmtId="0" fontId="6" fillId="0" borderId="0" xfId="0" applyFont="1" applyAlignment="1" applyProtection="1">
      <alignment horizontal="justify"/>
      <protection hidden="1"/>
    </xf>
    <xf numFmtId="0" fontId="6" fillId="0" borderId="0" xfId="0" applyFont="1" applyProtection="1">
      <protection hidden="1"/>
    </xf>
    <xf numFmtId="0" fontId="20" fillId="0" borderId="0" xfId="0" applyFont="1" applyAlignment="1" applyProtection="1">
      <alignment horizontal="center" vertical="top"/>
      <protection hidden="1"/>
    </xf>
    <xf numFmtId="0" fontId="16" fillId="0" borderId="0" xfId="0" applyFont="1" applyAlignment="1" applyProtection="1">
      <alignment horizontal="left" vertical="center" wrapText="1"/>
      <protection hidden="1"/>
    </xf>
    <xf numFmtId="0" fontId="16" fillId="0" borderId="0" xfId="199" applyNumberFormat="1" applyFont="1" applyFill="1" applyBorder="1" applyAlignment="1" applyProtection="1">
      <alignment horizontal="center" vertical="center" wrapText="1"/>
      <protection hidden="1"/>
    </xf>
    <xf numFmtId="0" fontId="17" fillId="0" borderId="0" xfId="204" applyAlignment="1" applyProtection="1">
      <alignment horizontal="left" vertical="center"/>
      <protection hidden="1"/>
    </xf>
    <xf numFmtId="10" fontId="17" fillId="0" borderId="0" xfId="0" applyNumberFormat="1" applyFont="1" applyAlignment="1">
      <alignment horizontal="center" vertical="center"/>
    </xf>
    <xf numFmtId="0" fontId="16" fillId="0" borderId="0" xfId="0" applyFont="1" applyAlignment="1" applyProtection="1">
      <alignment horizontal="center" vertical="center" wrapText="1"/>
      <protection hidden="1"/>
    </xf>
    <xf numFmtId="169" fontId="16" fillId="0" borderId="0" xfId="0" applyNumberFormat="1" applyFont="1" applyAlignment="1" applyProtection="1">
      <alignment horizontal="center" vertical="center" wrapText="1"/>
      <protection hidden="1"/>
    </xf>
    <xf numFmtId="170" fontId="16" fillId="0" borderId="0" xfId="11" applyNumberFormat="1" applyFont="1" applyFill="1" applyBorder="1" applyAlignment="1" applyProtection="1">
      <alignment horizontal="left" vertical="center" wrapText="1" indent="1"/>
      <protection hidden="1"/>
    </xf>
    <xf numFmtId="0" fontId="16" fillId="0" borderId="0" xfId="0" applyFont="1" applyAlignment="1" applyProtection="1">
      <alignment vertical="center" wrapText="1"/>
      <protection hidden="1"/>
    </xf>
    <xf numFmtId="170" fontId="17" fillId="0" borderId="0" xfId="11" applyNumberFormat="1" applyFont="1" applyFill="1" applyBorder="1" applyAlignment="1" applyProtection="1">
      <alignment horizontal="right" vertical="center" wrapText="1" indent="1"/>
      <protection hidden="1"/>
    </xf>
    <xf numFmtId="0" fontId="17" fillId="0" borderId="0" xfId="0" applyFont="1" applyAlignment="1" applyProtection="1">
      <alignment vertical="center" wrapText="1"/>
      <protection hidden="1"/>
    </xf>
    <xf numFmtId="2" fontId="17" fillId="0" borderId="0" xfId="204" applyNumberFormat="1" applyAlignment="1" applyProtection="1">
      <alignment horizontal="right" vertical="center"/>
      <protection hidden="1"/>
    </xf>
    <xf numFmtId="2" fontId="17" fillId="0" borderId="0" xfId="204" applyNumberFormat="1" applyAlignment="1" applyProtection="1">
      <alignment vertical="center"/>
      <protection hidden="1"/>
    </xf>
    <xf numFmtId="170" fontId="17" fillId="0" borderId="0" xfId="11" applyNumberFormat="1" applyFont="1" applyFill="1" applyBorder="1" applyAlignment="1" applyProtection="1">
      <alignment horizontal="left" vertical="center" wrapText="1"/>
      <protection hidden="1"/>
    </xf>
    <xf numFmtId="166" fontId="16" fillId="0" borderId="0" xfId="204" applyNumberFormat="1" applyFont="1" applyAlignment="1" applyProtection="1">
      <alignment horizontal="center" vertical="center"/>
      <protection hidden="1"/>
    </xf>
    <xf numFmtId="170" fontId="16" fillId="0" borderId="0" xfId="11" applyNumberFormat="1" applyFont="1" applyFill="1" applyBorder="1" applyAlignment="1" applyProtection="1">
      <alignment horizontal="right" vertical="center" wrapText="1" indent="1"/>
      <protection hidden="1"/>
    </xf>
    <xf numFmtId="170" fontId="16" fillId="0" borderId="0" xfId="11" applyNumberFormat="1" applyFont="1" applyFill="1" applyBorder="1" applyAlignment="1" applyProtection="1">
      <alignment horizontal="left" vertical="center" wrapText="1"/>
      <protection hidden="1"/>
    </xf>
    <xf numFmtId="0" fontId="17" fillId="0" borderId="0" xfId="204" applyAlignment="1" applyProtection="1">
      <alignment horizontal="left" vertical="center" wrapText="1"/>
      <protection hidden="1"/>
    </xf>
    <xf numFmtId="0" fontId="17" fillId="0" borderId="0" xfId="204" applyAlignment="1" applyProtection="1">
      <alignment horizontal="right" vertical="center" wrapText="1"/>
      <protection hidden="1"/>
    </xf>
    <xf numFmtId="0" fontId="17" fillId="0" borderId="0" xfId="0" applyFont="1" applyAlignment="1" applyProtection="1">
      <alignment horizontal="left" vertical="center" wrapText="1"/>
      <protection hidden="1"/>
    </xf>
    <xf numFmtId="170" fontId="17" fillId="0" borderId="0" xfId="11" applyNumberFormat="1" applyFont="1" applyFill="1" applyBorder="1" applyAlignment="1" applyProtection="1">
      <alignment horizontal="right" vertical="center" wrapText="1"/>
      <protection hidden="1"/>
    </xf>
    <xf numFmtId="0" fontId="46" fillId="0" borderId="0" xfId="0" applyFont="1"/>
    <xf numFmtId="0" fontId="46" fillId="0" borderId="0" xfId="0" applyFont="1" applyAlignment="1">
      <alignment vertical="center"/>
    </xf>
    <xf numFmtId="0" fontId="46" fillId="0" borderId="0" xfId="0" applyFont="1" applyAlignment="1">
      <alignment horizontal="center" vertical="center"/>
    </xf>
    <xf numFmtId="0" fontId="46" fillId="0" borderId="0" xfId="204" applyFont="1" applyAlignment="1" applyProtection="1">
      <alignment vertical="center"/>
      <protection hidden="1"/>
    </xf>
    <xf numFmtId="0" fontId="47" fillId="0" borderId="0" xfId="211" applyFont="1" applyAlignment="1" applyProtection="1">
      <alignment horizontal="center"/>
      <protection hidden="1"/>
    </xf>
    <xf numFmtId="0" fontId="47" fillId="0" borderId="0" xfId="211" applyFont="1" applyProtection="1">
      <protection hidden="1"/>
    </xf>
    <xf numFmtId="0" fontId="47" fillId="0" borderId="0" xfId="197" applyFont="1" applyAlignment="1" applyProtection="1">
      <alignment horizontal="left" vertical="center"/>
      <protection hidden="1"/>
    </xf>
    <xf numFmtId="0" fontId="47" fillId="0" borderId="0" xfId="197" applyFont="1" applyProtection="1">
      <protection hidden="1"/>
    </xf>
    <xf numFmtId="0" fontId="47" fillId="0" borderId="0" xfId="197" applyFont="1" applyAlignment="1" applyProtection="1">
      <alignment vertical="center"/>
      <protection hidden="1"/>
    </xf>
    <xf numFmtId="0" fontId="47" fillId="0" borderId="0" xfId="197" applyFont="1" applyAlignment="1" applyProtection="1">
      <alignment horizontal="center" vertical="center"/>
      <protection hidden="1"/>
    </xf>
    <xf numFmtId="0" fontId="47" fillId="0" borderId="0" xfId="197" applyFont="1" applyAlignment="1" applyProtection="1">
      <alignment horizontal="left"/>
      <protection hidden="1"/>
    </xf>
    <xf numFmtId="0" fontId="47" fillId="0" borderId="0" xfId="197" applyFont="1" applyAlignment="1" applyProtection="1">
      <alignment horizontal="center"/>
      <protection hidden="1"/>
    </xf>
    <xf numFmtId="1" fontId="17" fillId="4" borderId="11" xfId="196" applyNumberFormat="1" applyFont="1" applyFill="1" applyBorder="1" applyAlignment="1" applyProtection="1">
      <alignment horizontal="center" vertical="center"/>
      <protection locked="0"/>
    </xf>
    <xf numFmtId="0" fontId="27" fillId="0" borderId="0" xfId="196" applyFont="1" applyAlignment="1" applyProtection="1">
      <alignment horizontal="center" vertical="center"/>
      <protection hidden="1"/>
    </xf>
    <xf numFmtId="0" fontId="48" fillId="0" borderId="0" xfId="196" applyFont="1" applyAlignment="1" applyProtection="1">
      <alignment vertical="center"/>
      <protection hidden="1"/>
    </xf>
    <xf numFmtId="0" fontId="31" fillId="0" borderId="0" xfId="196" applyAlignment="1" applyProtection="1">
      <alignment horizontal="center"/>
      <protection hidden="1"/>
    </xf>
    <xf numFmtId="0" fontId="17" fillId="0" borderId="0" xfId="0" applyFont="1" applyAlignment="1">
      <alignment horizontal="center"/>
    </xf>
    <xf numFmtId="1" fontId="17" fillId="0" borderId="0" xfId="0" applyNumberFormat="1" applyFont="1"/>
    <xf numFmtId="2" fontId="17" fillId="0" borderId="0" xfId="0" applyNumberFormat="1" applyFont="1"/>
    <xf numFmtId="1" fontId="17" fillId="0" borderId="0" xfId="0" applyNumberFormat="1" applyFont="1" applyAlignment="1">
      <alignment vertical="center"/>
    </xf>
    <xf numFmtId="10" fontId="16" fillId="0" borderId="0" xfId="0" applyNumberFormat="1" applyFont="1" applyAlignment="1">
      <alignment horizontal="center" vertical="center"/>
    </xf>
    <xf numFmtId="2" fontId="17" fillId="0" borderId="0" xfId="0" applyNumberFormat="1" applyFont="1" applyAlignment="1">
      <alignment horizontal="center" vertical="center"/>
    </xf>
    <xf numFmtId="180" fontId="17" fillId="0" borderId="0" xfId="0" applyNumberFormat="1" applyFont="1" applyAlignment="1">
      <alignment horizontal="center"/>
    </xf>
    <xf numFmtId="15" fontId="17" fillId="0" borderId="0" xfId="0" applyNumberFormat="1" applyFont="1"/>
    <xf numFmtId="2" fontId="16" fillId="0" borderId="0" xfId="0" applyNumberFormat="1" applyFont="1" applyAlignment="1" applyProtection="1">
      <alignment horizontal="center" vertical="center"/>
      <protection hidden="1"/>
    </xf>
    <xf numFmtId="2" fontId="17" fillId="0" borderId="0" xfId="0" applyNumberFormat="1" applyFont="1" applyAlignment="1" applyProtection="1">
      <alignment vertical="center" wrapText="1"/>
      <protection hidden="1"/>
    </xf>
    <xf numFmtId="169" fontId="17" fillId="0" borderId="0" xfId="0" applyNumberFormat="1" applyFont="1" applyAlignment="1" applyProtection="1">
      <alignment horizontal="right" vertical="center" wrapText="1"/>
      <protection hidden="1"/>
    </xf>
    <xf numFmtId="2" fontId="17" fillId="0" borderId="0" xfId="0" applyNumberFormat="1" applyFont="1" applyAlignment="1" applyProtection="1">
      <alignment vertical="center"/>
      <protection hidden="1"/>
    </xf>
    <xf numFmtId="2" fontId="17" fillId="0" borderId="0" xfId="0" applyNumberFormat="1" applyFont="1" applyAlignment="1">
      <alignment vertical="center"/>
    </xf>
    <xf numFmtId="2" fontId="17" fillId="0" borderId="0" xfId="11" applyNumberFormat="1" applyFont="1" applyFill="1" applyBorder="1" applyAlignment="1" applyProtection="1">
      <alignment horizontal="center" vertical="center"/>
      <protection hidden="1"/>
    </xf>
    <xf numFmtId="2" fontId="16" fillId="0" borderId="0" xfId="0" applyNumberFormat="1" applyFont="1" applyAlignment="1" applyProtection="1">
      <alignment vertical="center"/>
      <protection hidden="1"/>
    </xf>
    <xf numFmtId="0" fontId="17" fillId="0" borderId="0" xfId="0" applyFont="1" applyAlignment="1">
      <alignment horizontal="right" vertical="center"/>
    </xf>
    <xf numFmtId="180" fontId="17" fillId="0" borderId="0" xfId="0" applyNumberFormat="1" applyFont="1" applyAlignment="1">
      <alignment vertical="center"/>
    </xf>
    <xf numFmtId="0" fontId="16" fillId="0" borderId="0" xfId="0" applyFont="1" applyAlignment="1">
      <alignment horizontal="left" vertical="center"/>
    </xf>
    <xf numFmtId="2" fontId="16" fillId="0" borderId="0" xfId="0" applyNumberFormat="1" applyFont="1" applyAlignment="1">
      <alignment horizontal="center" vertical="center"/>
    </xf>
    <xf numFmtId="2" fontId="16" fillId="0" borderId="0" xfId="0" applyNumberFormat="1" applyFont="1" applyAlignment="1">
      <alignment vertical="center"/>
    </xf>
    <xf numFmtId="0" fontId="17" fillId="5" borderId="0" xfId="0" applyFont="1" applyFill="1"/>
    <xf numFmtId="0" fontId="16" fillId="0" borderId="0" xfId="0" applyFont="1" applyAlignment="1">
      <alignment vertical="center" wrapText="1"/>
    </xf>
    <xf numFmtId="0" fontId="46" fillId="0" borderId="0" xfId="199" applyNumberFormat="1" applyFont="1" applyFill="1" applyBorder="1" applyAlignment="1" applyProtection="1">
      <alignment vertical="center"/>
    </xf>
    <xf numFmtId="0" fontId="46" fillId="0" borderId="0" xfId="199" applyNumberFormat="1" applyFont="1" applyFill="1" applyBorder="1" applyAlignment="1" applyProtection="1">
      <alignment vertical="center" wrapText="1"/>
    </xf>
    <xf numFmtId="0" fontId="46" fillId="0" borderId="0" xfId="204" applyFont="1" applyAlignment="1" applyProtection="1">
      <alignment horizontal="left" vertical="center"/>
      <protection hidden="1"/>
    </xf>
    <xf numFmtId="0" fontId="17" fillId="5" borderId="0" xfId="0" applyFont="1" applyFill="1" applyAlignment="1">
      <alignment horizontal="left" vertical="center"/>
    </xf>
    <xf numFmtId="1" fontId="17" fillId="5" borderId="0" xfId="0" applyNumberFormat="1" applyFont="1" applyFill="1"/>
    <xf numFmtId="0" fontId="46" fillId="0" borderId="0" xfId="0" applyFont="1" applyProtection="1">
      <protection hidden="1"/>
    </xf>
    <xf numFmtId="0" fontId="27" fillId="0" borderId="0" xfId="204" applyFont="1" applyAlignment="1" applyProtection="1">
      <alignment horizontal="center" vertical="center" wrapText="1"/>
      <protection hidden="1"/>
    </xf>
    <xf numFmtId="0" fontId="16" fillId="0" borderId="0" xfId="0" applyFont="1" applyAlignment="1">
      <alignment horizontal="left" vertical="center" wrapText="1"/>
    </xf>
    <xf numFmtId="0" fontId="46" fillId="0" borderId="0" xfId="199" applyNumberFormat="1" applyFont="1" applyFill="1" applyBorder="1" applyAlignment="1" applyProtection="1">
      <alignment horizontal="center" vertical="center"/>
    </xf>
    <xf numFmtId="0" fontId="27" fillId="0" borderId="0" xfId="0" applyFont="1" applyAlignment="1">
      <alignment vertical="center"/>
    </xf>
    <xf numFmtId="0" fontId="16" fillId="0" borderId="0" xfId="209" applyFont="1" applyFill="1" applyBorder="1" applyAlignment="1">
      <alignment vertical="center" wrapText="1"/>
    </xf>
    <xf numFmtId="2" fontId="17" fillId="0" borderId="0" xfId="0" applyNumberFormat="1" applyFont="1" applyAlignment="1">
      <alignment horizontal="right" vertical="center"/>
    </xf>
    <xf numFmtId="2" fontId="17" fillId="6" borderId="4" xfId="0" applyNumberFormat="1" applyFont="1" applyFill="1" applyBorder="1" applyAlignment="1">
      <alignment horizontal="right" vertical="center"/>
    </xf>
    <xf numFmtId="0" fontId="17" fillId="6" borderId="4" xfId="0" applyFont="1" applyFill="1" applyBorder="1" applyAlignment="1">
      <alignment horizontal="center" vertical="top" wrapText="1"/>
    </xf>
    <xf numFmtId="0" fontId="16" fillId="6" borderId="14" xfId="209" applyFont="1" applyFill="1" applyBorder="1" applyAlignment="1">
      <alignment vertical="center" wrapText="1"/>
    </xf>
    <xf numFmtId="0" fontId="16" fillId="6" borderId="3" xfId="209" applyFont="1" applyFill="1" applyBorder="1" applyAlignment="1">
      <alignment vertical="center" wrapText="1"/>
    </xf>
    <xf numFmtId="0" fontId="16" fillId="6" borderId="15" xfId="209" applyFont="1" applyFill="1" applyBorder="1" applyAlignment="1">
      <alignment vertical="center" wrapText="1"/>
    </xf>
    <xf numFmtId="2" fontId="17" fillId="7" borderId="4" xfId="0" applyNumberFormat="1" applyFont="1" applyFill="1" applyBorder="1" applyAlignment="1">
      <alignment horizontal="right" vertical="center"/>
    </xf>
    <xf numFmtId="0" fontId="17" fillId="7" borderId="4" xfId="0" applyFont="1" applyFill="1" applyBorder="1" applyAlignment="1">
      <alignment vertical="center"/>
    </xf>
    <xf numFmtId="2" fontId="17" fillId="0" borderId="4" xfId="199" applyNumberFormat="1" applyFill="1" applyBorder="1" applyAlignment="1" applyProtection="1">
      <alignment horizontal="right" vertical="top"/>
      <protection hidden="1"/>
    </xf>
    <xf numFmtId="0" fontId="16" fillId="7" borderId="4" xfId="209" applyFont="1" applyFill="1" applyBorder="1" applyAlignment="1">
      <alignment vertical="center" wrapText="1"/>
    </xf>
    <xf numFmtId="0" fontId="16" fillId="0" borderId="5" xfId="193" applyFont="1" applyBorder="1" applyAlignment="1">
      <alignment horizontal="right" vertical="center"/>
    </xf>
    <xf numFmtId="0" fontId="17" fillId="0" borderId="0" xfId="193" applyFont="1" applyAlignment="1">
      <alignment vertical="center"/>
    </xf>
    <xf numFmtId="0" fontId="17" fillId="0" borderId="0" xfId="193" applyFont="1"/>
    <xf numFmtId="0" fontId="30" fillId="0" borderId="0" xfId="193" applyFont="1"/>
    <xf numFmtId="0" fontId="30" fillId="0" borderId="0" xfId="193" applyFont="1" applyAlignment="1">
      <alignment horizontal="center" vertical="center"/>
    </xf>
    <xf numFmtId="0" fontId="46" fillId="0" borderId="0" xfId="193" applyFont="1"/>
    <xf numFmtId="0" fontId="46" fillId="0" borderId="0" xfId="193" applyFont="1" applyAlignment="1">
      <alignment vertical="center"/>
    </xf>
    <xf numFmtId="0" fontId="16" fillId="0" borderId="0" xfId="193" applyFont="1" applyAlignment="1">
      <alignment horizontal="center" vertical="center"/>
    </xf>
    <xf numFmtId="0" fontId="46" fillId="0" borderId="0" xfId="193" applyFont="1" applyAlignment="1">
      <alignment horizontal="left" vertical="center"/>
    </xf>
    <xf numFmtId="0" fontId="30" fillId="0" borderId="0" xfId="193" applyFont="1" applyAlignment="1">
      <alignment horizontal="center"/>
    </xf>
    <xf numFmtId="0" fontId="16" fillId="0" borderId="0" xfId="195" applyFont="1" applyAlignment="1">
      <alignment horizontal="left" vertical="center"/>
    </xf>
    <xf numFmtId="0" fontId="17" fillId="0" borderId="0" xfId="193" applyFont="1" applyAlignment="1">
      <alignment horizontal="justify" vertical="center"/>
    </xf>
    <xf numFmtId="4" fontId="16" fillId="0" borderId="0" xfId="193" applyNumberFormat="1" applyFont="1" applyAlignment="1">
      <alignment vertical="center"/>
    </xf>
    <xf numFmtId="0" fontId="16" fillId="0" borderId="0" xfId="193" applyFont="1" applyAlignment="1">
      <alignment horizontal="justify" vertical="center"/>
    </xf>
    <xf numFmtId="0" fontId="30" fillId="0" borderId="0" xfId="193" applyFont="1" applyAlignment="1">
      <alignment vertical="center"/>
    </xf>
    <xf numFmtId="178" fontId="16" fillId="0" borderId="0" xfId="193" applyNumberFormat="1" applyFont="1" applyAlignment="1">
      <alignment vertical="center"/>
    </xf>
    <xf numFmtId="0" fontId="16" fillId="0" borderId="0" xfId="193" applyFont="1" applyAlignment="1">
      <alignment horizontal="right" vertical="center"/>
    </xf>
    <xf numFmtId="0" fontId="17" fillId="0" borderId="0" xfId="193" applyFont="1" applyAlignment="1">
      <alignment horizontal="left" vertical="center"/>
    </xf>
    <xf numFmtId="0" fontId="16" fillId="0" borderId="0" xfId="193" applyFont="1" applyAlignment="1">
      <alignment horizontal="left" vertical="center" indent="2"/>
    </xf>
    <xf numFmtId="0" fontId="16" fillId="0" borderId="0" xfId="193" applyFont="1" applyAlignment="1">
      <alignment horizontal="left" vertical="center" indent="1"/>
    </xf>
    <xf numFmtId="0" fontId="17" fillId="0" borderId="0" xfId="193" applyFont="1" applyAlignment="1">
      <alignment horizontal="left" vertical="center" indent="1"/>
    </xf>
    <xf numFmtId="0" fontId="17" fillId="0" borderId="0" xfId="203" applyFont="1" applyAlignment="1" applyProtection="1">
      <alignment horizontal="left" vertical="top"/>
      <protection hidden="1"/>
    </xf>
    <xf numFmtId="0" fontId="16" fillId="0" borderId="0" xfId="199" applyNumberFormat="1" applyFont="1" applyFill="1" applyBorder="1" applyAlignment="1" applyProtection="1">
      <alignment horizontal="justify" vertical="center"/>
      <protection hidden="1"/>
    </xf>
    <xf numFmtId="0" fontId="27" fillId="0" borderId="0" xfId="204" applyFont="1" applyAlignment="1" applyProtection="1">
      <alignment horizontal="justify" vertical="center" wrapText="1"/>
      <protection hidden="1"/>
    </xf>
    <xf numFmtId="0" fontId="0" fillId="0" borderId="0" xfId="0" applyAlignment="1">
      <alignment wrapText="1"/>
    </xf>
    <xf numFmtId="166" fontId="5" fillId="0" borderId="23" xfId="0" applyNumberFormat="1" applyFont="1" applyBorder="1" applyAlignment="1">
      <alignment horizontal="center" vertical="top" wrapText="1"/>
    </xf>
    <xf numFmtId="0" fontId="19" fillId="0" borderId="0" xfId="0" applyFont="1" applyAlignment="1">
      <alignment vertical="top"/>
    </xf>
    <xf numFmtId="39" fontId="19" fillId="0" borderId="4" xfId="11" applyNumberFormat="1" applyFont="1" applyFill="1" applyBorder="1" applyAlignment="1" applyProtection="1">
      <alignment horizontal="right" vertical="top" wrapText="1"/>
    </xf>
    <xf numFmtId="0" fontId="51" fillId="0" borderId="0" xfId="0" applyFont="1" applyAlignment="1">
      <alignment vertical="top"/>
    </xf>
    <xf numFmtId="0" fontId="52" fillId="0" borderId="0" xfId="0" applyFont="1" applyAlignment="1">
      <alignment vertical="top"/>
    </xf>
    <xf numFmtId="166" fontId="5" fillId="0" borderId="15" xfId="0" applyNumberFormat="1" applyFont="1" applyBorder="1" applyAlignment="1">
      <alignment horizontal="right" vertical="top" wrapText="1"/>
    </xf>
    <xf numFmtId="0" fontId="19" fillId="0" borderId="3" xfId="0" applyFont="1" applyBorder="1" applyAlignment="1">
      <alignment horizontal="center" vertical="top" wrapText="1"/>
    </xf>
    <xf numFmtId="0" fontId="19" fillId="0" borderId="15" xfId="0" applyFont="1" applyBorder="1" applyAlignment="1">
      <alignment horizontal="center" vertical="top" wrapText="1"/>
    </xf>
    <xf numFmtId="0" fontId="55" fillId="4" borderId="4" xfId="0" applyFont="1" applyFill="1" applyBorder="1" applyAlignment="1" applyProtection="1">
      <alignment vertical="center"/>
      <protection locked="0"/>
    </xf>
    <xf numFmtId="0" fontId="54" fillId="0" borderId="0" xfId="199" applyNumberFormat="1" applyFont="1" applyFill="1" applyBorder="1" applyProtection="1">
      <alignment vertical="top"/>
    </xf>
    <xf numFmtId="0" fontId="19" fillId="0" borderId="0" xfId="199" applyNumberFormat="1" applyFont="1" applyFill="1" applyBorder="1" applyProtection="1">
      <alignment vertical="top"/>
    </xf>
    <xf numFmtId="0" fontId="54" fillId="0" borderId="6" xfId="199" applyNumberFormat="1" applyFont="1" applyFill="1" applyBorder="1" applyProtection="1">
      <alignment vertical="top"/>
    </xf>
    <xf numFmtId="0" fontId="19" fillId="0" borderId="6" xfId="199" applyNumberFormat="1" applyFont="1" applyFill="1" applyBorder="1" applyProtection="1">
      <alignment vertical="top"/>
    </xf>
    <xf numFmtId="0" fontId="5" fillId="0" borderId="0" xfId="202" applyNumberFormat="1" applyFont="1" applyFill="1" applyBorder="1" applyAlignment="1" applyProtection="1">
      <alignment horizontal="center" vertical="top"/>
      <protection hidden="1"/>
    </xf>
    <xf numFmtId="0" fontId="33" fillId="0" borderId="0" xfId="202" applyNumberFormat="1" applyFont="1" applyFill="1" applyBorder="1" applyAlignment="1" applyProtection="1">
      <alignment vertical="top"/>
      <protection hidden="1"/>
    </xf>
    <xf numFmtId="0" fontId="17" fillId="0" borderId="0" xfId="202" applyFont="1" applyAlignment="1" applyProtection="1">
      <alignment vertical="top"/>
      <protection hidden="1"/>
    </xf>
    <xf numFmtId="0" fontId="17" fillId="0" borderId="0" xfId="202" applyFont="1" applyAlignment="1" applyProtection="1">
      <alignment vertical="center"/>
      <protection hidden="1"/>
    </xf>
    <xf numFmtId="0" fontId="17" fillId="0" borderId="0" xfId="202" applyFont="1" applyAlignment="1" applyProtection="1">
      <alignment vertical="center" wrapText="1"/>
      <protection hidden="1"/>
    </xf>
    <xf numFmtId="0" fontId="17" fillId="0" borderId="0" xfId="202" applyNumberFormat="1" applyFont="1" applyFill="1" applyBorder="1" applyAlignment="1" applyProtection="1">
      <alignment vertical="center"/>
      <protection hidden="1"/>
    </xf>
    <xf numFmtId="0" fontId="17" fillId="0" borderId="4" xfId="202" applyFont="1" applyBorder="1" applyAlignment="1" applyProtection="1">
      <alignment horizontal="center" vertical="top"/>
      <protection hidden="1"/>
    </xf>
    <xf numFmtId="4" fontId="17" fillId="4" borderId="4" xfId="202" applyNumberFormat="1" applyFont="1" applyFill="1" applyBorder="1" applyAlignment="1" applyProtection="1">
      <alignment horizontal="right" vertical="center"/>
      <protection locked="0"/>
    </xf>
    <xf numFmtId="10" fontId="17" fillId="4" borderId="4" xfId="202" applyNumberFormat="1" applyFont="1" applyFill="1" applyBorder="1" applyAlignment="1" applyProtection="1">
      <alignment horizontal="right" vertical="center"/>
      <protection locked="0"/>
    </xf>
    <xf numFmtId="0" fontId="50" fillId="0" borderId="0" xfId="202" applyNumberFormat="1" applyFont="1" applyFill="1" applyBorder="1" applyAlignment="1" applyProtection="1">
      <alignment vertical="top"/>
      <protection hidden="1"/>
    </xf>
    <xf numFmtId="0" fontId="17" fillId="0" borderId="11" xfId="202" applyFont="1" applyBorder="1" applyAlignment="1" applyProtection="1">
      <alignment horizontal="center" vertical="top"/>
      <protection hidden="1"/>
    </xf>
    <xf numFmtId="0" fontId="50" fillId="0" borderId="24" xfId="202" applyNumberFormat="1" applyFont="1" applyFill="1" applyBorder="1" applyAlignment="1" applyProtection="1">
      <alignment horizontal="right" vertical="top"/>
      <protection hidden="1"/>
    </xf>
    <xf numFmtId="0" fontId="16" fillId="0" borderId="12" xfId="202" applyFont="1" applyBorder="1" applyAlignment="1" applyProtection="1">
      <alignment horizontal="center" vertical="center" wrapText="1"/>
      <protection hidden="1"/>
    </xf>
    <xf numFmtId="0" fontId="17" fillId="0" borderId="18" xfId="202" applyNumberFormat="1" applyFont="1" applyFill="1" applyBorder="1" applyAlignment="1" applyProtection="1">
      <alignment horizontal="left" vertical="center" indent="3"/>
      <protection hidden="1"/>
    </xf>
    <xf numFmtId="0" fontId="50" fillId="0" borderId="22" xfId="202" applyNumberFormat="1" applyFont="1" applyFill="1" applyBorder="1" applyAlignment="1" applyProtection="1">
      <alignment vertical="top"/>
      <protection hidden="1"/>
    </xf>
    <xf numFmtId="0" fontId="17" fillId="0" borderId="22" xfId="202" applyFont="1" applyBorder="1" applyAlignment="1" applyProtection="1">
      <alignment horizontal="center" vertical="center"/>
      <protection hidden="1"/>
    </xf>
    <xf numFmtId="0" fontId="17" fillId="0" borderId="19" xfId="202" applyFont="1" applyBorder="1" applyAlignment="1" applyProtection="1">
      <alignment horizontal="right" vertical="center"/>
      <protection hidden="1"/>
    </xf>
    <xf numFmtId="4" fontId="17" fillId="4" borderId="25" xfId="202" applyNumberFormat="1" applyFont="1" applyFill="1" applyBorder="1" applyAlignment="1" applyProtection="1">
      <alignment horizontal="right" vertical="center" wrapText="1"/>
      <protection locked="0"/>
    </xf>
    <xf numFmtId="0" fontId="16" fillId="0" borderId="13" xfId="202" applyFont="1" applyBorder="1" applyAlignment="1" applyProtection="1">
      <alignment horizontal="center" vertical="center" wrapText="1"/>
      <protection hidden="1"/>
    </xf>
    <xf numFmtId="0" fontId="0" fillId="0" borderId="26" xfId="202" applyNumberFormat="1" applyFont="1" applyFill="1" applyBorder="1" applyAlignment="1" applyProtection="1">
      <alignment horizontal="left" vertical="center" indent="3"/>
      <protection hidden="1"/>
    </xf>
    <xf numFmtId="0" fontId="50" fillId="0" borderId="27" xfId="202" applyNumberFormat="1" applyFont="1" applyFill="1" applyBorder="1" applyAlignment="1" applyProtection="1">
      <alignment vertical="top"/>
      <protection hidden="1"/>
    </xf>
    <xf numFmtId="0" fontId="17" fillId="0" borderId="28" xfId="202" applyFont="1" applyBorder="1" applyAlignment="1" applyProtection="1">
      <alignment horizontal="right" vertical="center"/>
      <protection hidden="1"/>
    </xf>
    <xf numFmtId="4" fontId="17" fillId="4" borderId="29" xfId="202" applyNumberFormat="1" applyFont="1" applyFill="1" applyBorder="1" applyAlignment="1" applyProtection="1">
      <alignment horizontal="right" vertical="center" wrapText="1"/>
      <protection locked="0"/>
    </xf>
    <xf numFmtId="0" fontId="16" fillId="0" borderId="0" xfId="202" applyFont="1" applyAlignment="1" applyProtection="1">
      <alignment horizontal="center" vertical="center" wrapText="1"/>
      <protection hidden="1"/>
    </xf>
    <xf numFmtId="0" fontId="17" fillId="0" borderId="22" xfId="202" applyFont="1" applyBorder="1" applyAlignment="1" applyProtection="1">
      <alignment horizontal="right" vertical="center"/>
      <protection hidden="1"/>
    </xf>
    <xf numFmtId="10" fontId="17" fillId="4" borderId="25" xfId="202" applyNumberFormat="1" applyFont="1" applyFill="1" applyBorder="1" applyAlignment="1" applyProtection="1">
      <alignment horizontal="right" vertical="center" wrapText="1"/>
      <protection locked="0"/>
    </xf>
    <xf numFmtId="0" fontId="17" fillId="0" borderId="27" xfId="202" applyFont="1" applyBorder="1" applyAlignment="1" applyProtection="1">
      <alignment horizontal="right" vertical="center"/>
      <protection hidden="1"/>
    </xf>
    <xf numFmtId="10" fontId="17" fillId="4" borderId="29" xfId="202" applyNumberFormat="1" applyFont="1" applyFill="1" applyBorder="1" applyAlignment="1" applyProtection="1">
      <alignment horizontal="right" vertical="center" wrapText="1"/>
      <protection locked="0"/>
    </xf>
    <xf numFmtId="0" fontId="17" fillId="0" borderId="10" xfId="202" applyFont="1" applyBorder="1" applyAlignment="1" applyProtection="1">
      <alignment vertical="center"/>
      <protection hidden="1"/>
    </xf>
    <xf numFmtId="0" fontId="16" fillId="0" borderId="0" xfId="202" applyFont="1" applyBorder="1" applyAlignment="1" applyProtection="1">
      <alignment horizontal="center" vertical="center" wrapText="1"/>
      <protection hidden="1"/>
    </xf>
    <xf numFmtId="0" fontId="17" fillId="0" borderId="0" xfId="202" applyNumberFormat="1" applyFont="1" applyFill="1" applyBorder="1" applyAlignment="1" applyProtection="1">
      <alignment horizontal="left" vertical="center" indent="6"/>
      <protection hidden="1"/>
    </xf>
    <xf numFmtId="0" fontId="17" fillId="0" borderId="0" xfId="202" applyFont="1" applyBorder="1" applyAlignment="1" applyProtection="1">
      <alignment horizontal="justify" vertical="center"/>
      <protection hidden="1"/>
    </xf>
    <xf numFmtId="0" fontId="17" fillId="0" borderId="0" xfId="202" applyNumberFormat="1" applyFont="1" applyFill="1" applyBorder="1" applyAlignment="1" applyProtection="1">
      <alignment vertical="center" wrapText="1"/>
      <protection hidden="1"/>
    </xf>
    <xf numFmtId="0" fontId="17" fillId="0" borderId="0" xfId="194" applyFont="1" applyAlignment="1" applyProtection="1">
      <alignment vertical="center"/>
      <protection hidden="1"/>
    </xf>
    <xf numFmtId="166" fontId="17" fillId="0" borderId="0" xfId="0" applyNumberFormat="1" applyFont="1" applyAlignment="1" applyProtection="1">
      <alignment horizontal="center" vertical="center"/>
      <protection hidden="1"/>
    </xf>
    <xf numFmtId="0" fontId="18" fillId="0" borderId="0" xfId="194" applyProtection="1">
      <protection hidden="1"/>
    </xf>
    <xf numFmtId="178" fontId="16" fillId="0" borderId="0" xfId="194" applyNumberFormat="1" applyFont="1" applyAlignment="1" applyProtection="1">
      <alignment vertical="center"/>
      <protection hidden="1"/>
    </xf>
    <xf numFmtId="0" fontId="16" fillId="0" borderId="0" xfId="194" applyFont="1" applyAlignment="1" applyProtection="1">
      <alignment horizontal="right" vertical="center"/>
      <protection hidden="1"/>
    </xf>
    <xf numFmtId="0" fontId="16" fillId="0" borderId="0" xfId="194" applyFont="1" applyAlignment="1" applyProtection="1">
      <alignment horizontal="left" vertical="center" indent="2"/>
      <protection hidden="1"/>
    </xf>
    <xf numFmtId="0" fontId="17" fillId="0" borderId="0" xfId="194" applyFont="1" applyAlignment="1" applyProtection="1">
      <alignment horizontal="left" vertical="center" indent="1"/>
      <protection hidden="1"/>
    </xf>
    <xf numFmtId="0" fontId="0" fillId="0" borderId="0" xfId="0" applyAlignment="1" applyProtection="1">
      <alignment horizontal="center" vertical="center" wrapText="1"/>
      <protection hidden="1"/>
    </xf>
    <xf numFmtId="0" fontId="0" fillId="0" borderId="0" xfId="0" applyAlignment="1" applyProtection="1">
      <alignment vertical="center" wrapText="1"/>
      <protection hidden="1"/>
    </xf>
    <xf numFmtId="0" fontId="16" fillId="0" borderId="4" xfId="0" applyFont="1" applyBorder="1" applyAlignment="1" applyProtection="1">
      <alignment horizontal="center" vertical="center" wrapText="1"/>
      <protection hidden="1"/>
    </xf>
    <xf numFmtId="0" fontId="16" fillId="0" borderId="4" xfId="0" applyFont="1" applyBorder="1" applyAlignment="1" applyProtection="1">
      <alignment vertical="center" wrapText="1"/>
      <protection hidden="1"/>
    </xf>
    <xf numFmtId="0" fontId="16" fillId="0" borderId="4" xfId="0" quotePrefix="1" applyFont="1"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4" borderId="4" xfId="0" applyFill="1" applyBorder="1" applyAlignment="1" applyProtection="1">
      <alignment vertical="center"/>
      <protection locked="0"/>
    </xf>
    <xf numFmtId="2" fontId="0" fillId="4" borderId="4" xfId="0" applyNumberFormat="1" applyFill="1" applyBorder="1" applyAlignment="1" applyProtection="1">
      <alignment vertical="center"/>
      <protection locked="0"/>
    </xf>
    <xf numFmtId="10" fontId="0" fillId="4" borderId="4" xfId="0" applyNumberFormat="1" applyFill="1" applyBorder="1" applyAlignment="1" applyProtection="1">
      <alignment vertical="center"/>
      <protection locked="0"/>
    </xf>
    <xf numFmtId="0" fontId="0" fillId="0" borderId="4" xfId="0" applyBorder="1" applyAlignment="1" applyProtection="1">
      <alignment vertical="center"/>
      <protection hidden="1"/>
    </xf>
    <xf numFmtId="0" fontId="16" fillId="0" borderId="4" xfId="0" applyFont="1" applyBorder="1" applyAlignment="1" applyProtection="1">
      <alignment horizontal="center" vertical="center"/>
      <protection hidden="1"/>
    </xf>
    <xf numFmtId="0" fontId="16" fillId="0" borderId="4" xfId="0" applyFont="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16" fillId="0" borderId="0" xfId="0" quotePrefix="1" applyFont="1" applyAlignment="1" applyProtection="1">
      <alignment horizontal="center" vertical="center"/>
      <protection hidden="1"/>
    </xf>
    <xf numFmtId="2" fontId="16" fillId="0" borderId="0" xfId="204" applyNumberFormat="1" applyFont="1" applyAlignment="1" applyProtection="1">
      <alignment vertical="center"/>
      <protection hidden="1"/>
    </xf>
    <xf numFmtId="0" fontId="0" fillId="0" borderId="0" xfId="203" applyFont="1" applyAlignment="1" applyProtection="1">
      <alignment vertical="center"/>
      <protection hidden="1"/>
    </xf>
    <xf numFmtId="0" fontId="16" fillId="0" borderId="0" xfId="199" applyNumberFormat="1" applyFont="1" applyFill="1" applyBorder="1" applyAlignment="1" applyProtection="1">
      <alignment vertical="center"/>
      <protection hidden="1"/>
    </xf>
    <xf numFmtId="0" fontId="16" fillId="0" borderId="4" xfId="0" applyFont="1" applyBorder="1" applyAlignment="1">
      <alignment horizontal="left" vertical="top" wrapText="1"/>
    </xf>
    <xf numFmtId="0" fontId="6" fillId="0" borderId="4" xfId="0" applyFont="1" applyBorder="1" applyAlignment="1">
      <alignment vertical="top"/>
    </xf>
    <xf numFmtId="2" fontId="0" fillId="0" borderId="4" xfId="199" applyNumberFormat="1" applyFont="1" applyFill="1" applyBorder="1" applyAlignment="1" applyProtection="1">
      <alignment horizontal="right" vertical="top"/>
    </xf>
    <xf numFmtId="0" fontId="6" fillId="0" borderId="4" xfId="0" applyFont="1" applyBorder="1" applyAlignment="1" applyProtection="1">
      <alignment vertical="top"/>
      <protection locked="0"/>
    </xf>
    <xf numFmtId="0" fontId="7" fillId="0" borderId="4" xfId="204" applyFont="1" applyBorder="1" applyAlignment="1">
      <alignment vertical="center"/>
    </xf>
    <xf numFmtId="179" fontId="7" fillId="0" borderId="4" xfId="0" applyNumberFormat="1" applyFont="1" applyBorder="1" applyAlignment="1">
      <alignment vertical="center" wrapText="1"/>
    </xf>
    <xf numFmtId="0" fontId="7" fillId="0" borderId="4" xfId="0" applyFont="1" applyBorder="1" applyAlignment="1">
      <alignment horizontal="center" vertical="top" wrapText="1"/>
    </xf>
    <xf numFmtId="0" fontId="6" fillId="0" borderId="4" xfId="0" applyFont="1" applyBorder="1" applyAlignment="1">
      <alignment horizontal="right" vertical="top" wrapText="1"/>
    </xf>
    <xf numFmtId="0" fontId="6" fillId="0" borderId="4" xfId="0" applyFont="1" applyBorder="1" applyAlignment="1">
      <alignment horizontal="center" vertical="top"/>
    </xf>
    <xf numFmtId="3" fontId="6" fillId="0" borderId="4" xfId="11" applyNumberFormat="1" applyFont="1" applyFill="1" applyBorder="1" applyAlignment="1" applyProtection="1">
      <alignment horizontal="center" vertical="top"/>
    </xf>
    <xf numFmtId="0" fontId="6" fillId="6" borderId="4" xfId="0" applyFont="1" applyFill="1" applyBorder="1" applyAlignment="1">
      <alignment horizontal="center" vertical="top" wrapText="1"/>
    </xf>
    <xf numFmtId="0" fontId="6" fillId="6" borderId="4" xfId="204" applyFont="1" applyFill="1" applyBorder="1" applyAlignment="1">
      <alignment vertical="top" wrapText="1"/>
    </xf>
    <xf numFmtId="0" fontId="16" fillId="6" borderId="4" xfId="0" applyFont="1" applyFill="1" applyBorder="1" applyAlignment="1">
      <alignment horizontal="left" vertical="top" wrapText="1"/>
    </xf>
    <xf numFmtId="2" fontId="16" fillId="6" borderId="4" xfId="0" applyNumberFormat="1" applyFont="1" applyFill="1" applyBorder="1" applyAlignment="1">
      <alignment horizontal="right" vertical="top" wrapText="1"/>
    </xf>
    <xf numFmtId="4" fontId="16" fillId="6" borderId="4" xfId="11" applyNumberFormat="1" applyFont="1" applyFill="1" applyBorder="1" applyAlignment="1" applyProtection="1">
      <alignment vertical="top" wrapText="1"/>
    </xf>
    <xf numFmtId="4" fontId="19" fillId="0" borderId="4" xfId="0" applyNumberFormat="1" applyFont="1" applyBorder="1" applyAlignment="1">
      <alignment vertical="top" wrapText="1"/>
    </xf>
    <xf numFmtId="1" fontId="0" fillId="4" borderId="4" xfId="0" applyNumberFormat="1" applyFill="1" applyBorder="1" applyAlignment="1">
      <alignment vertical="center"/>
    </xf>
    <xf numFmtId="171" fontId="53" fillId="0" borderId="4" xfId="0" applyNumberFormat="1" applyFont="1" applyBorder="1" applyAlignment="1">
      <alignment horizontal="center" vertical="top" wrapText="1"/>
    </xf>
    <xf numFmtId="178" fontId="0" fillId="4" borderId="11" xfId="196" applyNumberFormat="1" applyFont="1" applyFill="1" applyBorder="1" applyAlignment="1" applyProtection="1">
      <alignment horizontal="center" vertical="center"/>
      <protection locked="0"/>
    </xf>
    <xf numFmtId="0" fontId="16" fillId="0" borderId="0" xfId="204" applyFont="1" applyAlignment="1" applyProtection="1">
      <alignment vertical="center" wrapText="1"/>
      <protection hidden="1"/>
    </xf>
    <xf numFmtId="0" fontId="58" fillId="0" borderId="0" xfId="0" applyFont="1" applyAlignment="1">
      <alignment vertical="top"/>
    </xf>
    <xf numFmtId="0" fontId="17" fillId="0" borderId="0" xfId="202" applyFont="1" applyBorder="1" applyAlignment="1" applyProtection="1">
      <alignment horizontal="center" vertical="center"/>
      <protection hidden="1"/>
    </xf>
    <xf numFmtId="1" fontId="17" fillId="0" borderId="0" xfId="208" applyNumberFormat="1" applyFont="1" applyAlignment="1" applyProtection="1">
      <alignment vertical="center" wrapText="1"/>
      <protection hidden="1"/>
    </xf>
    <xf numFmtId="1" fontId="16" fillId="0" borderId="0" xfId="208" applyNumberFormat="1" applyFont="1" applyAlignment="1" applyProtection="1">
      <alignment horizontal="center" vertical="center" wrapText="1"/>
      <protection hidden="1"/>
    </xf>
    <xf numFmtId="0" fontId="16" fillId="0" borderId="0" xfId="208" applyFont="1" applyAlignment="1" applyProtection="1">
      <alignment horizontal="center" vertical="center" wrapText="1"/>
      <protection hidden="1"/>
    </xf>
    <xf numFmtId="0" fontId="33" fillId="0" borderId="0" xfId="208" applyProtection="1">
      <protection hidden="1"/>
    </xf>
    <xf numFmtId="4" fontId="16" fillId="0" borderId="0" xfId="208" applyNumberFormat="1" applyFont="1" applyAlignment="1" applyProtection="1">
      <alignment horizontal="center" vertical="center" wrapText="1"/>
      <protection hidden="1"/>
    </xf>
    <xf numFmtId="0" fontId="18" fillId="0" borderId="0" xfId="208" applyFont="1" applyProtection="1">
      <protection hidden="1"/>
    </xf>
    <xf numFmtId="1" fontId="16" fillId="0" borderId="4" xfId="208" applyNumberFormat="1" applyFont="1" applyBorder="1" applyAlignment="1" applyProtection="1">
      <alignment vertical="center" wrapText="1"/>
      <protection hidden="1"/>
    </xf>
    <xf numFmtId="4" fontId="16" fillId="0" borderId="4" xfId="208" applyNumberFormat="1" applyFont="1" applyBorder="1" applyAlignment="1" applyProtection="1">
      <alignment horizontal="right" vertical="center" wrapText="1"/>
      <protection hidden="1"/>
    </xf>
    <xf numFmtId="4" fontId="16" fillId="0" borderId="14" xfId="208" applyNumberFormat="1" applyFont="1" applyBorder="1" applyAlignment="1" applyProtection="1">
      <alignment horizontal="right" vertical="center" wrapText="1"/>
      <protection hidden="1"/>
    </xf>
    <xf numFmtId="4" fontId="17" fillId="0" borderId="15" xfId="208" applyNumberFormat="1" applyFont="1" applyBorder="1" applyAlignment="1" applyProtection="1">
      <alignment horizontal="right" vertical="center" wrapText="1"/>
      <protection hidden="1"/>
    </xf>
    <xf numFmtId="0" fontId="18" fillId="0" borderId="0" xfId="208" applyFont="1" applyAlignment="1" applyProtection="1">
      <alignment vertical="center"/>
      <protection hidden="1"/>
    </xf>
    <xf numFmtId="1" fontId="17" fillId="0" borderId="4" xfId="208" applyNumberFormat="1" applyFont="1" applyBorder="1" applyAlignment="1" applyProtection="1">
      <alignment horizontal="center" vertical="center" wrapText="1"/>
      <protection hidden="1"/>
    </xf>
    <xf numFmtId="0" fontId="16" fillId="0" borderId="14" xfId="208" applyFont="1" applyBorder="1" applyAlignment="1" applyProtection="1">
      <alignment vertical="center" wrapText="1"/>
      <protection hidden="1"/>
    </xf>
    <xf numFmtId="0" fontId="16" fillId="0" borderId="15" xfId="208" applyFont="1" applyBorder="1" applyAlignment="1" applyProtection="1">
      <alignment vertical="center" wrapText="1"/>
      <protection hidden="1"/>
    </xf>
    <xf numFmtId="4" fontId="17" fillId="0" borderId="4" xfId="208" applyNumberFormat="1" applyFont="1" applyBorder="1" applyAlignment="1" applyProtection="1">
      <alignment vertical="center" wrapText="1"/>
      <protection hidden="1"/>
    </xf>
    <xf numFmtId="4" fontId="16" fillId="0" borderId="14" xfId="208" applyNumberFormat="1" applyFont="1" applyBorder="1" applyAlignment="1" applyProtection="1">
      <alignment vertical="center" wrapText="1"/>
      <protection hidden="1"/>
    </xf>
    <xf numFmtId="4" fontId="17" fillId="0" borderId="15" xfId="208" applyNumberFormat="1" applyFont="1" applyBorder="1" applyAlignment="1" applyProtection="1">
      <alignment vertical="center" wrapText="1"/>
      <protection hidden="1"/>
    </xf>
    <xf numFmtId="3" fontId="18" fillId="0" borderId="0" xfId="208" applyNumberFormat="1" applyFont="1" applyProtection="1">
      <protection hidden="1"/>
    </xf>
    <xf numFmtId="4" fontId="17" fillId="0" borderId="4" xfId="208" applyNumberFormat="1" applyFont="1" applyBorder="1" applyAlignment="1" applyProtection="1">
      <alignment horizontal="right" vertical="center" wrapText="1"/>
      <protection hidden="1"/>
    </xf>
    <xf numFmtId="4" fontId="16" fillId="0" borderId="4" xfId="208" applyNumberFormat="1" applyFont="1" applyBorder="1" applyAlignment="1" applyProtection="1">
      <alignment vertical="center" wrapText="1"/>
      <protection hidden="1"/>
    </xf>
    <xf numFmtId="4" fontId="16" fillId="0" borderId="15" xfId="208" applyNumberFormat="1" applyFont="1" applyBorder="1" applyAlignment="1" applyProtection="1">
      <alignment vertical="center" wrapText="1"/>
      <protection hidden="1"/>
    </xf>
    <xf numFmtId="0" fontId="16" fillId="2" borderId="14" xfId="208" applyFont="1" applyFill="1" applyBorder="1" applyAlignment="1" applyProtection="1">
      <alignment vertical="center" wrapText="1"/>
      <protection hidden="1"/>
    </xf>
    <xf numFmtId="0" fontId="17" fillId="0" borderId="15" xfId="208" applyFont="1" applyBorder="1" applyAlignment="1" applyProtection="1">
      <alignment vertical="center" wrapText="1"/>
      <protection hidden="1"/>
    </xf>
    <xf numFmtId="4" fontId="17" fillId="0" borderId="14" xfId="208" applyNumberFormat="1" applyFont="1" applyBorder="1" applyAlignment="1" applyProtection="1">
      <alignment vertical="center" wrapText="1"/>
      <protection hidden="1"/>
    </xf>
    <xf numFmtId="2" fontId="18" fillId="0" borderId="0" xfId="208" applyNumberFormat="1" applyFont="1" applyProtection="1">
      <protection hidden="1"/>
    </xf>
    <xf numFmtId="179" fontId="18" fillId="0" borderId="0" xfId="208" applyNumberFormat="1" applyFont="1" applyProtection="1">
      <protection hidden="1"/>
    </xf>
    <xf numFmtId="0" fontId="17" fillId="0" borderId="15" xfId="208" applyFont="1" applyBorder="1" applyAlignment="1" applyProtection="1">
      <alignment horizontal="center" vertical="center" wrapText="1"/>
      <protection hidden="1"/>
    </xf>
    <xf numFmtId="3" fontId="17" fillId="0" borderId="4" xfId="208" applyNumberFormat="1" applyFont="1" applyBorder="1" applyAlignment="1" applyProtection="1">
      <alignment horizontal="right" vertical="center" wrapText="1"/>
      <protection hidden="1"/>
    </xf>
    <xf numFmtId="3" fontId="17" fillId="0" borderId="14" xfId="208" applyNumberFormat="1" applyFont="1" applyBorder="1" applyAlignment="1" applyProtection="1">
      <alignment horizontal="right" vertical="center" wrapText="1"/>
      <protection hidden="1"/>
    </xf>
    <xf numFmtId="3" fontId="16" fillId="0" borderId="14" xfId="208" applyNumberFormat="1" applyFont="1" applyBorder="1" applyAlignment="1" applyProtection="1">
      <alignment horizontal="right" vertical="center" wrapText="1"/>
      <protection hidden="1"/>
    </xf>
    <xf numFmtId="4" fontId="16" fillId="0" borderId="15" xfId="38" applyNumberFormat="1" applyFont="1" applyBorder="1" applyAlignment="1" applyProtection="1">
      <alignment horizontal="right" vertical="center" wrapText="1"/>
      <protection hidden="1"/>
    </xf>
    <xf numFmtId="3" fontId="16" fillId="0" borderId="4" xfId="38" applyNumberFormat="1" applyFont="1" applyBorder="1" applyAlignment="1" applyProtection="1">
      <alignment horizontal="right" vertical="center" wrapText="1"/>
      <protection hidden="1"/>
    </xf>
    <xf numFmtId="4" fontId="16" fillId="0" borderId="14" xfId="38" applyNumberFormat="1" applyFont="1" applyBorder="1" applyAlignment="1" applyProtection="1">
      <alignment horizontal="right" vertical="center" wrapText="1"/>
      <protection hidden="1"/>
    </xf>
    <xf numFmtId="4" fontId="16" fillId="0" borderId="14" xfId="208" applyNumberFormat="1" applyFont="1" applyBorder="1" applyAlignment="1" applyProtection="1">
      <alignment horizontal="center" vertical="center" wrapText="1"/>
      <protection hidden="1"/>
    </xf>
    <xf numFmtId="4" fontId="16" fillId="0" borderId="15" xfId="208" applyNumberFormat="1" applyFont="1" applyBorder="1" applyAlignment="1" applyProtection="1">
      <alignment horizontal="right" vertical="center" wrapText="1"/>
      <protection hidden="1"/>
    </xf>
    <xf numFmtId="1" fontId="17" fillId="0" borderId="30" xfId="208" applyNumberFormat="1" applyFont="1" applyBorder="1" applyAlignment="1" applyProtection="1">
      <alignment horizontal="center" vertical="center" wrapText="1"/>
      <protection hidden="1"/>
    </xf>
    <xf numFmtId="0" fontId="16" fillId="0" borderId="10" xfId="208" applyFont="1" applyBorder="1" applyAlignment="1" applyProtection="1">
      <alignment vertical="center" wrapText="1"/>
      <protection hidden="1"/>
    </xf>
    <xf numFmtId="4" fontId="17" fillId="0" borderId="10" xfId="208" applyNumberFormat="1" applyFont="1" applyBorder="1" applyAlignment="1" applyProtection="1">
      <alignment vertical="center" wrapText="1"/>
      <protection hidden="1"/>
    </xf>
    <xf numFmtId="4" fontId="16" fillId="0" borderId="10" xfId="208" applyNumberFormat="1" applyFont="1" applyBorder="1" applyAlignment="1" applyProtection="1">
      <alignment vertical="center" wrapText="1"/>
      <protection hidden="1"/>
    </xf>
    <xf numFmtId="4" fontId="17" fillId="0" borderId="31" xfId="208" applyNumberFormat="1" applyFont="1" applyBorder="1" applyAlignment="1" applyProtection="1">
      <alignment vertical="center" wrapText="1"/>
      <protection hidden="1"/>
    </xf>
    <xf numFmtId="1" fontId="16" fillId="0" borderId="6" xfId="208" applyNumberFormat="1" applyFont="1" applyBorder="1" applyAlignment="1" applyProtection="1">
      <alignment horizontal="center" vertical="center" wrapText="1"/>
      <protection hidden="1"/>
    </xf>
    <xf numFmtId="0" fontId="17" fillId="0" borderId="0" xfId="208" applyFont="1" applyAlignment="1" applyProtection="1">
      <alignment horizontal="justify" vertical="center" wrapText="1"/>
      <protection hidden="1"/>
    </xf>
    <xf numFmtId="2" fontId="0" fillId="0" borderId="6" xfId="208" applyNumberFormat="1" applyFont="1" applyBorder="1" applyAlignment="1" applyProtection="1">
      <alignment horizontal="left" vertical="center" wrapText="1" indent="3"/>
      <protection hidden="1"/>
    </xf>
    <xf numFmtId="0" fontId="0" fillId="0" borderId="0" xfId="208" applyFont="1" applyAlignment="1" applyProtection="1">
      <alignment vertical="center" wrapText="1"/>
      <protection hidden="1"/>
    </xf>
    <xf numFmtId="2" fontId="17" fillId="0" borderId="0" xfId="208" applyNumberFormat="1" applyFont="1" applyAlignment="1" applyProtection="1">
      <alignment horizontal="left" vertical="center" wrapText="1"/>
      <protection hidden="1"/>
    </xf>
    <xf numFmtId="0" fontId="0" fillId="0" borderId="0" xfId="208" applyFont="1" applyAlignment="1" applyProtection="1">
      <alignment horizontal="justify" vertical="center" wrapText="1"/>
      <protection hidden="1"/>
    </xf>
    <xf numFmtId="3" fontId="17" fillId="0" borderId="7" xfId="208" applyNumberFormat="1" applyFont="1" applyBorder="1" applyAlignment="1" applyProtection="1">
      <alignment horizontal="right" vertical="center" wrapText="1"/>
      <protection hidden="1"/>
    </xf>
    <xf numFmtId="10" fontId="17" fillId="0" borderId="0" xfId="208" applyNumberFormat="1" applyFont="1" applyAlignment="1" applyProtection="1">
      <alignment horizontal="left" vertical="center" wrapText="1"/>
      <protection hidden="1"/>
    </xf>
    <xf numFmtId="4" fontId="17" fillId="0" borderId="7" xfId="208" applyNumberFormat="1" applyFont="1" applyBorder="1" applyAlignment="1" applyProtection="1">
      <alignment horizontal="right" vertical="center" wrapText="1"/>
      <protection hidden="1"/>
    </xf>
    <xf numFmtId="1" fontId="16" fillId="0" borderId="6" xfId="208" applyNumberFormat="1" applyFont="1" applyBorder="1" applyAlignment="1" applyProtection="1">
      <alignment horizontal="center" vertical="top" wrapText="1"/>
      <protection hidden="1"/>
    </xf>
    <xf numFmtId="1" fontId="17" fillId="0" borderId="6" xfId="208" applyNumberFormat="1" applyFont="1" applyBorder="1" applyAlignment="1" applyProtection="1">
      <alignment horizontal="left" vertical="center" wrapText="1" indent="3"/>
      <protection hidden="1"/>
    </xf>
    <xf numFmtId="0" fontId="17" fillId="0" borderId="0" xfId="208" applyFont="1" applyAlignment="1" applyProtection="1">
      <alignment vertical="center" wrapText="1"/>
      <protection hidden="1"/>
    </xf>
    <xf numFmtId="10" fontId="16" fillId="7" borderId="0" xfId="208" applyNumberFormat="1" applyFont="1" applyFill="1" applyAlignment="1" applyProtection="1">
      <alignment vertical="center" wrapText="1"/>
      <protection locked="0" hidden="1"/>
    </xf>
    <xf numFmtId="1" fontId="0" fillId="0" borderId="6" xfId="208" applyNumberFormat="1" applyFont="1" applyBorder="1" applyAlignment="1" applyProtection="1">
      <alignment horizontal="left" vertical="center" wrapText="1" indent="3"/>
      <protection hidden="1"/>
    </xf>
    <xf numFmtId="2" fontId="16" fillId="0" borderId="0" xfId="208" applyNumberFormat="1" applyFont="1" applyAlignment="1" applyProtection="1">
      <alignment vertical="center" wrapText="1"/>
      <protection hidden="1"/>
    </xf>
    <xf numFmtId="4" fontId="17" fillId="7" borderId="7" xfId="208" applyNumberFormat="1" applyFont="1" applyFill="1" applyBorder="1" applyAlignment="1" applyProtection="1">
      <alignment horizontal="right" vertical="center" wrapText="1"/>
      <protection locked="0" hidden="1"/>
    </xf>
    <xf numFmtId="3" fontId="17" fillId="7" borderId="7" xfId="208" applyNumberFormat="1" applyFont="1" applyFill="1" applyBorder="1" applyAlignment="1" applyProtection="1">
      <alignment horizontal="right" vertical="center" wrapText="1"/>
      <protection locked="0" hidden="1"/>
    </xf>
    <xf numFmtId="4" fontId="17" fillId="0" borderId="7" xfId="208" applyNumberFormat="1" applyFont="1" applyBorder="1" applyAlignment="1" applyProtection="1">
      <alignment horizontal="justify" vertical="center" wrapText="1"/>
      <protection hidden="1"/>
    </xf>
    <xf numFmtId="1" fontId="0" fillId="0" borderId="0" xfId="208" applyNumberFormat="1" applyFont="1" applyAlignment="1" applyProtection="1">
      <alignment vertical="center" wrapText="1"/>
      <protection hidden="1"/>
    </xf>
    <xf numFmtId="4" fontId="17" fillId="0" borderId="0" xfId="208" applyNumberFormat="1" applyFont="1" applyAlignment="1" applyProtection="1">
      <alignment vertical="center" wrapText="1"/>
      <protection hidden="1"/>
    </xf>
    <xf numFmtId="1" fontId="57" fillId="0" borderId="8" xfId="208" applyNumberFormat="1" applyFont="1" applyBorder="1" applyAlignment="1" applyProtection="1">
      <alignment vertical="center" wrapText="1"/>
      <protection hidden="1"/>
    </xf>
    <xf numFmtId="1" fontId="17" fillId="0" borderId="5" xfId="208" applyNumberFormat="1" applyFont="1" applyBorder="1" applyAlignment="1" applyProtection="1">
      <alignment vertical="center" wrapText="1"/>
      <protection hidden="1"/>
    </xf>
    <xf numFmtId="1" fontId="17" fillId="0" borderId="9" xfId="208" applyNumberFormat="1" applyFont="1" applyBorder="1" applyAlignment="1" applyProtection="1">
      <alignment vertical="center" wrapText="1"/>
      <protection hidden="1"/>
    </xf>
    <xf numFmtId="4" fontId="17" fillId="0" borderId="8" xfId="208" applyNumberFormat="1" applyFont="1" applyBorder="1" applyAlignment="1" applyProtection="1">
      <alignment vertical="center" wrapText="1"/>
      <protection hidden="1"/>
    </xf>
    <xf numFmtId="4" fontId="17" fillId="0" borderId="9" xfId="208" applyNumberFormat="1" applyFont="1" applyBorder="1" applyAlignment="1" applyProtection="1">
      <alignment vertical="center" wrapText="1"/>
      <protection hidden="1"/>
    </xf>
    <xf numFmtId="4" fontId="16" fillId="0" borderId="11" xfId="208" applyNumberFormat="1" applyFont="1" applyBorder="1" applyAlignment="1" applyProtection="1">
      <alignment horizontal="center" vertical="center" wrapText="1"/>
      <protection hidden="1"/>
    </xf>
    <xf numFmtId="4" fontId="17" fillId="0" borderId="13" xfId="208" applyNumberFormat="1" applyFont="1" applyBorder="1" applyAlignment="1" applyProtection="1">
      <alignment vertical="center" wrapText="1"/>
      <protection hidden="1"/>
    </xf>
    <xf numFmtId="0" fontId="17" fillId="0" borderId="0" xfId="204" applyAlignment="1" applyProtection="1">
      <alignment vertical="top" wrapText="1"/>
      <protection hidden="1"/>
    </xf>
    <xf numFmtId="0" fontId="7" fillId="0" borderId="5" xfId="0" applyFont="1" applyBorder="1" applyAlignment="1">
      <alignment horizontal="left" vertical="center"/>
    </xf>
    <xf numFmtId="0" fontId="7" fillId="0" borderId="5" xfId="0" applyFont="1" applyBorder="1" applyAlignment="1">
      <alignment horizontal="right" vertical="center"/>
    </xf>
    <xf numFmtId="0" fontId="34" fillId="0" borderId="0" xfId="0" applyFont="1"/>
    <xf numFmtId="0" fontId="6" fillId="0" borderId="0" xfId="0" applyFont="1"/>
    <xf numFmtId="0" fontId="6" fillId="0" borderId="0" xfId="0" applyFont="1" applyAlignment="1">
      <alignment horizontal="left" vertical="center"/>
    </xf>
    <xf numFmtId="0" fontId="6" fillId="0" borderId="0" xfId="0" applyFont="1" applyAlignment="1">
      <alignment vertical="center"/>
    </xf>
    <xf numFmtId="0" fontId="34" fillId="0" borderId="0" xfId="0" applyFont="1" applyAlignment="1">
      <alignment horizontal="left" vertical="center"/>
    </xf>
    <xf numFmtId="0" fontId="6" fillId="0" borderId="0" xfId="0" applyFont="1" applyAlignment="1">
      <alignment horizontal="center" vertical="center"/>
    </xf>
    <xf numFmtId="0" fontId="7" fillId="0" borderId="0" xfId="204" applyFont="1" applyAlignment="1" applyProtection="1">
      <alignment vertical="center"/>
      <protection hidden="1"/>
    </xf>
    <xf numFmtId="0" fontId="6" fillId="0" borderId="0" xfId="204" applyFont="1" applyAlignment="1" applyProtection="1">
      <alignment vertical="center"/>
      <protection hidden="1"/>
    </xf>
    <xf numFmtId="0" fontId="7" fillId="0" borderId="4" xfId="0" applyFont="1" applyBorder="1" applyAlignment="1">
      <alignment horizontal="center" vertical="center"/>
    </xf>
    <xf numFmtId="0" fontId="34" fillId="0" borderId="0" xfId="0" applyFont="1" applyAlignment="1" applyProtection="1">
      <alignment vertical="center"/>
      <protection hidden="1"/>
    </xf>
    <xf numFmtId="0" fontId="34" fillId="0" borderId="0" xfId="0" applyFont="1" applyAlignment="1">
      <alignment horizontal="center" vertical="center"/>
    </xf>
    <xf numFmtId="0" fontId="34"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right" vertical="center"/>
    </xf>
    <xf numFmtId="0" fontId="6" fillId="0" borderId="0" xfId="199" applyNumberFormat="1" applyFont="1" applyFill="1" applyBorder="1" applyProtection="1">
      <alignment vertical="top"/>
    </xf>
    <xf numFmtId="0" fontId="7" fillId="0" borderId="0" xfId="0" applyFont="1" applyAlignment="1">
      <alignment vertical="center" wrapText="1"/>
    </xf>
    <xf numFmtId="0" fontId="64" fillId="0" borderId="0" xfId="0" applyFont="1" applyAlignment="1">
      <alignment vertical="center"/>
    </xf>
    <xf numFmtId="0" fontId="39" fillId="0" borderId="0" xfId="0" applyFont="1" applyAlignment="1">
      <alignment vertical="center"/>
    </xf>
    <xf numFmtId="0" fontId="6" fillId="0" borderId="0" xfId="199" applyNumberFormat="1" applyFont="1" applyFill="1" applyBorder="1" applyAlignment="1" applyProtection="1">
      <alignment horizontal="center" vertical="center"/>
    </xf>
    <xf numFmtId="0" fontId="6" fillId="0" borderId="0" xfId="199" applyNumberFormat="1" applyFont="1" applyFill="1" applyBorder="1" applyAlignment="1" applyProtection="1">
      <alignment vertical="center"/>
    </xf>
    <xf numFmtId="0" fontId="34" fillId="0" borderId="0" xfId="204" applyFont="1" applyAlignment="1" applyProtection="1">
      <alignment vertical="center"/>
      <protection hidden="1"/>
    </xf>
    <xf numFmtId="0" fontId="39" fillId="0" borderId="0" xfId="0" applyFont="1" applyAlignment="1">
      <alignment horizontal="center" vertical="center"/>
    </xf>
    <xf numFmtId="0" fontId="7" fillId="0" borderId="0" xfId="0" applyFont="1" applyAlignment="1">
      <alignment vertical="center"/>
    </xf>
    <xf numFmtId="0" fontId="6" fillId="7" borderId="33" xfId="0" applyFont="1" applyFill="1" applyBorder="1" applyAlignment="1">
      <alignment horizontal="center" vertical="center" wrapText="1"/>
    </xf>
    <xf numFmtId="0" fontId="6" fillId="0" borderId="0" xfId="199" applyNumberFormat="1" applyFont="1" applyFill="1" applyBorder="1" applyAlignment="1" applyProtection="1">
      <alignment horizontal="center" vertical="center"/>
      <protection hidden="1"/>
    </xf>
    <xf numFmtId="0" fontId="6" fillId="0" borderId="0" xfId="199" applyNumberFormat="1" applyFont="1" applyFill="1" applyBorder="1" applyAlignment="1" applyProtection="1">
      <alignment vertical="center"/>
      <protection hidden="1"/>
    </xf>
    <xf numFmtId="178" fontId="7" fillId="0" borderId="0" xfId="0" applyNumberFormat="1" applyFont="1" applyAlignment="1">
      <alignment horizontal="justify" vertical="center"/>
    </xf>
    <xf numFmtId="0" fontId="18" fillId="0" borderId="4" xfId="203" quotePrefix="1" applyFont="1" applyBorder="1" applyAlignment="1" applyProtection="1">
      <alignment horizontal="left" vertical="center"/>
      <protection hidden="1"/>
    </xf>
    <xf numFmtId="0" fontId="3" fillId="0" borderId="0" xfId="203" quotePrefix="1" applyAlignment="1">
      <alignment horizontal="left"/>
    </xf>
    <xf numFmtId="0" fontId="17" fillId="0" borderId="8" xfId="196" applyFont="1" applyBorder="1" applyAlignment="1" applyProtection="1">
      <alignment vertical="center" wrapText="1"/>
      <protection hidden="1"/>
    </xf>
    <xf numFmtId="0" fontId="17" fillId="0" borderId="35" xfId="196" applyFont="1" applyBorder="1" applyAlignment="1" applyProtection="1">
      <alignment vertical="center" wrapText="1"/>
      <protection hidden="1"/>
    </xf>
    <xf numFmtId="0" fontId="17" fillId="0" borderId="5" xfId="196" applyFont="1" applyBorder="1" applyAlignment="1" applyProtection="1">
      <alignment vertical="center" wrapText="1"/>
      <protection hidden="1"/>
    </xf>
    <xf numFmtId="0" fontId="17" fillId="0" borderId="36" xfId="196" applyFont="1" applyBorder="1" applyAlignment="1" applyProtection="1">
      <alignment vertical="center" wrapText="1"/>
      <protection hidden="1"/>
    </xf>
    <xf numFmtId="0" fontId="51" fillId="0" borderId="23" xfId="198" applyNumberFormat="1" applyFont="1" applyFill="1" applyBorder="1" applyAlignment="1" applyProtection="1">
      <alignment horizontal="center" vertical="top" wrapText="1"/>
    </xf>
    <xf numFmtId="0" fontId="65" fillId="0" borderId="4" xfId="198" applyNumberFormat="1" applyFont="1" applyFill="1" applyBorder="1" applyAlignment="1" applyProtection="1">
      <alignment vertical="top" wrapText="1"/>
    </xf>
    <xf numFmtId="0" fontId="6" fillId="2" borderId="0" xfId="0" applyFont="1" applyFill="1" applyAlignment="1">
      <alignment horizontal="center" vertical="center" wrapText="1"/>
    </xf>
    <xf numFmtId="164" fontId="6" fillId="2" borderId="0" xfId="11" applyFont="1" applyFill="1" applyBorder="1" applyAlignment="1" applyProtection="1">
      <alignment horizontal="right" vertical="center"/>
    </xf>
    <xf numFmtId="0" fontId="51" fillId="2" borderId="4" xfId="198" applyNumberFormat="1" applyFont="1" applyFill="1" applyBorder="1" applyAlignment="1" applyProtection="1">
      <alignment horizontal="center" vertical="top" wrapText="1"/>
    </xf>
    <xf numFmtId="0" fontId="65" fillId="2" borderId="4" xfId="198" applyNumberFormat="1" applyFont="1" applyFill="1" applyBorder="1" applyAlignment="1" applyProtection="1">
      <alignment vertical="top" wrapText="1"/>
    </xf>
    <xf numFmtId="0" fontId="51" fillId="2" borderId="4" xfId="198" applyNumberFormat="1" applyFont="1" applyFill="1" applyBorder="1" applyAlignment="1" applyProtection="1">
      <alignment vertical="top" wrapText="1"/>
    </xf>
    <xf numFmtId="0" fontId="67" fillId="0" borderId="0" xfId="0" applyFont="1" applyAlignment="1" applyProtection="1">
      <alignment vertical="top"/>
      <protection hidden="1"/>
    </xf>
    <xf numFmtId="0" fontId="67" fillId="0" borderId="0" xfId="0" applyFont="1" applyAlignment="1" applyProtection="1">
      <alignment vertical="center"/>
      <protection hidden="1"/>
    </xf>
    <xf numFmtId="2" fontId="6" fillId="0" borderId="4" xfId="199" applyNumberFormat="1" applyFont="1" applyFill="1" applyBorder="1" applyAlignment="1" applyProtection="1">
      <alignment horizontal="right" vertical="top"/>
      <protection locked="0"/>
    </xf>
    <xf numFmtId="0" fontId="7" fillId="0" borderId="5" xfId="0" applyFont="1" applyBorder="1" applyAlignment="1">
      <alignment horizontal="left" vertical="top"/>
    </xf>
    <xf numFmtId="0" fontId="6" fillId="0" borderId="5" xfId="0" applyFont="1" applyBorder="1" applyAlignment="1">
      <alignment vertical="top"/>
    </xf>
    <xf numFmtId="0" fontId="7" fillId="0" borderId="5" xfId="0" applyFont="1" applyBorder="1" applyAlignment="1">
      <alignment horizontal="center" vertical="top"/>
    </xf>
    <xf numFmtId="1" fontId="7" fillId="0" borderId="5" xfId="0" applyNumberFormat="1" applyFont="1" applyBorder="1" applyAlignment="1">
      <alignment horizontal="center" vertical="top"/>
    </xf>
    <xf numFmtId="0" fontId="7" fillId="0" borderId="5" xfId="0" applyFont="1" applyBorder="1" applyAlignment="1">
      <alignment vertical="top"/>
    </xf>
    <xf numFmtId="0" fontId="7" fillId="0" borderId="5" xfId="0" applyFont="1" applyBorder="1" applyAlignment="1">
      <alignment horizontal="right" vertical="top"/>
    </xf>
    <xf numFmtId="0" fontId="39" fillId="0" borderId="0" xfId="0" applyFont="1" applyAlignment="1">
      <alignment horizontal="left" vertical="top"/>
    </xf>
    <xf numFmtId="0" fontId="34" fillId="0" borderId="0" xfId="0" applyFont="1" applyAlignment="1">
      <alignment horizontal="center" vertical="top"/>
    </xf>
    <xf numFmtId="0" fontId="34" fillId="0" borderId="0" xfId="0" applyFont="1" applyAlignment="1">
      <alignment vertical="top"/>
    </xf>
    <xf numFmtId="0" fontId="6" fillId="0" borderId="0" xfId="0" applyFont="1" applyAlignment="1">
      <alignment vertical="top"/>
    </xf>
    <xf numFmtId="0" fontId="6" fillId="0" borderId="0" xfId="0" applyFont="1" applyAlignment="1">
      <alignment horizontal="left" vertical="top"/>
    </xf>
    <xf numFmtId="0" fontId="6" fillId="0" borderId="0" xfId="0" applyFont="1" applyAlignment="1">
      <alignment horizontal="center" vertical="top"/>
    </xf>
    <xf numFmtId="1" fontId="6" fillId="0" borderId="0" xfId="0" applyNumberFormat="1" applyFont="1" applyAlignment="1">
      <alignment horizontal="center" vertical="top"/>
    </xf>
    <xf numFmtId="0" fontId="34" fillId="0" borderId="0" xfId="0" applyFont="1" applyAlignment="1">
      <alignment horizontal="left" vertical="top"/>
    </xf>
    <xf numFmtId="0" fontId="7" fillId="0" borderId="0" xfId="204" applyFont="1" applyAlignment="1" applyProtection="1">
      <alignment vertical="top"/>
      <protection hidden="1"/>
    </xf>
    <xf numFmtId="0" fontId="6" fillId="0" borderId="0" xfId="204" applyFont="1" applyAlignment="1" applyProtection="1">
      <alignment vertical="top"/>
      <protection hidden="1"/>
    </xf>
    <xf numFmtId="0" fontId="7" fillId="0" borderId="0" xfId="204" applyFont="1" applyAlignment="1" applyProtection="1">
      <alignment horizontal="center" vertical="top"/>
      <protection hidden="1"/>
    </xf>
    <xf numFmtId="1" fontId="7" fillId="0" borderId="0" xfId="204" applyNumberFormat="1" applyFont="1" applyAlignment="1" applyProtection="1">
      <alignment horizontal="center" vertical="top"/>
      <protection hidden="1"/>
    </xf>
    <xf numFmtId="0" fontId="6" fillId="0" borderId="0" xfId="0" applyFont="1" applyAlignment="1" applyProtection="1">
      <alignment horizontal="left" vertical="top"/>
      <protection hidden="1"/>
    </xf>
    <xf numFmtId="0" fontId="6" fillId="0" borderId="0" xfId="204" applyFont="1" applyAlignment="1" applyProtection="1">
      <alignment horizontal="left" vertical="top"/>
      <protection hidden="1"/>
    </xf>
    <xf numFmtId="0" fontId="6" fillId="0" borderId="0" xfId="204" applyFont="1" applyAlignment="1" applyProtection="1">
      <alignment horizontal="center" vertical="top"/>
      <protection hidden="1"/>
    </xf>
    <xf numFmtId="1" fontId="6" fillId="0" borderId="0" xfId="204" applyNumberFormat="1" applyFont="1" applyAlignment="1" applyProtection="1">
      <alignment horizontal="center" vertical="top"/>
      <protection hidden="1"/>
    </xf>
    <xf numFmtId="0" fontId="39" fillId="0" borderId="0" xfId="0" applyFont="1" applyAlignment="1">
      <alignment horizontal="left" vertical="top" wrapText="1"/>
    </xf>
    <xf numFmtId="0" fontId="34" fillId="0" borderId="0" xfId="0" applyFont="1" applyAlignment="1">
      <alignment horizontal="center" vertical="top" wrapText="1"/>
    </xf>
    <xf numFmtId="0" fontId="7" fillId="0" borderId="0" xfId="0" applyFont="1" applyAlignment="1">
      <alignment vertical="top"/>
    </xf>
    <xf numFmtId="0" fontId="7" fillId="0" borderId="0" xfId="0" applyFont="1" applyAlignment="1">
      <alignment horizontal="right" vertical="top"/>
    </xf>
    <xf numFmtId="0" fontId="7" fillId="0" borderId="4" xfId="0" applyFont="1" applyBorder="1" applyAlignment="1">
      <alignment horizontal="center" vertical="top"/>
    </xf>
    <xf numFmtId="1" fontId="7" fillId="0" borderId="4" xfId="0" applyNumberFormat="1" applyFont="1" applyBorder="1" applyAlignment="1">
      <alignment horizontal="center" vertical="top"/>
    </xf>
    <xf numFmtId="0" fontId="37" fillId="12" borderId="4" xfId="0" applyFont="1" applyFill="1" applyBorder="1" applyAlignment="1">
      <alignment horizontal="center" vertical="top" wrapText="1"/>
    </xf>
    <xf numFmtId="0" fontId="37" fillId="12" borderId="4" xfId="0" applyFont="1" applyFill="1" applyBorder="1" applyAlignment="1">
      <alignment horizontal="left" vertical="top" wrapText="1"/>
    </xf>
    <xf numFmtId="0" fontId="7" fillId="12" borderId="4" xfId="0" applyFont="1" applyFill="1" applyBorder="1" applyAlignment="1">
      <alignment horizontal="center" vertical="top" wrapText="1"/>
    </xf>
    <xf numFmtId="1" fontId="7" fillId="12" borderId="4" xfId="0" applyNumberFormat="1" applyFont="1" applyFill="1" applyBorder="1" applyAlignment="1">
      <alignment horizontal="center" vertical="top" wrapText="1"/>
    </xf>
    <xf numFmtId="0" fontId="7" fillId="12" borderId="4" xfId="0" applyFont="1" applyFill="1" applyBorder="1" applyAlignment="1">
      <alignment horizontal="left" vertical="top" wrapText="1"/>
    </xf>
    <xf numFmtId="0" fontId="34" fillId="12" borderId="0" xfId="0" applyFont="1" applyFill="1" applyAlignment="1">
      <alignment vertical="top"/>
    </xf>
    <xf numFmtId="0" fontId="6" fillId="12" borderId="0" xfId="0" applyFont="1" applyFill="1" applyAlignment="1">
      <alignment vertical="top"/>
    </xf>
    <xf numFmtId="0" fontId="78"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0" fontId="34" fillId="8" borderId="0" xfId="0" applyFont="1" applyFill="1" applyAlignment="1">
      <alignment vertical="top"/>
    </xf>
    <xf numFmtId="0" fontId="6" fillId="8" borderId="0" xfId="0" applyFont="1" applyFill="1" applyAlignment="1">
      <alignment vertical="top"/>
    </xf>
    <xf numFmtId="2" fontId="6" fillId="0" borderId="4" xfId="0" applyNumberFormat="1" applyFont="1" applyBorder="1" applyAlignment="1">
      <alignment horizontal="right" vertical="top"/>
    </xf>
    <xf numFmtId="0" fontId="34" fillId="0" borderId="0" xfId="0" applyFont="1" applyAlignment="1" applyProtection="1">
      <alignment vertical="top"/>
      <protection hidden="1"/>
    </xf>
    <xf numFmtId="166" fontId="6" fillId="0" borderId="4" xfId="0" applyNumberFormat="1" applyFont="1" applyBorder="1" applyAlignment="1">
      <alignment horizontal="center" vertical="top" wrapText="1"/>
    </xf>
    <xf numFmtId="1" fontId="78" fillId="0" borderId="4" xfId="0" applyNumberFormat="1" applyFont="1" applyBorder="1" applyAlignment="1">
      <alignment horizontal="center" vertical="top" wrapText="1"/>
    </xf>
    <xf numFmtId="1" fontId="7" fillId="0" borderId="4" xfId="0" applyNumberFormat="1" applyFont="1" applyBorder="1" applyAlignment="1">
      <alignment horizontal="center" vertical="top" wrapText="1"/>
    </xf>
    <xf numFmtId="0" fontId="7" fillId="6" borderId="14" xfId="209" applyFont="1" applyFill="1" applyBorder="1" applyAlignment="1" applyProtection="1">
      <alignment vertical="top" wrapText="1"/>
    </xf>
    <xf numFmtId="164" fontId="6" fillId="0" borderId="4" xfId="11" applyFont="1" applyFill="1" applyBorder="1" applyAlignment="1" applyProtection="1">
      <alignment horizontal="right" vertical="top"/>
    </xf>
    <xf numFmtId="0" fontId="6" fillId="6" borderId="23" xfId="0" applyFont="1" applyFill="1" applyBorder="1" applyAlignment="1">
      <alignment horizontal="center" vertical="top" wrapText="1"/>
    </xf>
    <xf numFmtId="0" fontId="7" fillId="6" borderId="3" xfId="209" applyFont="1" applyFill="1" applyBorder="1" applyAlignment="1" applyProtection="1">
      <alignment horizontal="center" vertical="top" wrapText="1"/>
    </xf>
    <xf numFmtId="1" fontId="7" fillId="6" borderId="15" xfId="209" applyNumberFormat="1" applyFont="1" applyFill="1" applyBorder="1" applyAlignment="1" applyProtection="1">
      <alignment horizontal="center" vertical="top" wrapText="1"/>
    </xf>
    <xf numFmtId="2" fontId="6" fillId="6" borderId="4" xfId="0" applyNumberFormat="1" applyFont="1" applyFill="1" applyBorder="1" applyAlignment="1">
      <alignment horizontal="right" vertical="top"/>
    </xf>
    <xf numFmtId="164" fontId="6" fillId="6" borderId="4" xfId="11" applyFont="1" applyFill="1" applyBorder="1" applyAlignment="1" applyProtection="1">
      <alignment horizontal="right" vertical="top"/>
    </xf>
    <xf numFmtId="2" fontId="6" fillId="0" borderId="0" xfId="0" applyNumberFormat="1" applyFont="1" applyAlignment="1">
      <alignment vertical="top"/>
    </xf>
    <xf numFmtId="0" fontId="6" fillId="0" borderId="23" xfId="209" applyNumberFormat="1" applyFont="1" applyFill="1" applyBorder="1" applyAlignment="1" applyProtection="1">
      <alignment horizontal="center" vertical="top"/>
    </xf>
    <xf numFmtId="0" fontId="6" fillId="0" borderId="37" xfId="0" applyFont="1" applyBorder="1" applyAlignment="1">
      <alignment vertical="top"/>
    </xf>
    <xf numFmtId="0" fontId="7" fillId="0" borderId="0" xfId="0" applyFont="1" applyAlignment="1">
      <alignment horizontal="center" vertical="top"/>
    </xf>
    <xf numFmtId="0" fontId="7" fillId="0" borderId="0" xfId="0" applyFont="1" applyAlignment="1">
      <alignment horizontal="left" vertical="top"/>
    </xf>
    <xf numFmtId="0" fontId="6" fillId="0" borderId="0" xfId="0" applyFont="1" applyAlignment="1">
      <alignment horizontal="right" vertical="top"/>
    </xf>
    <xf numFmtId="0" fontId="7" fillId="0" borderId="0" xfId="0" applyFont="1" applyAlignment="1">
      <alignment horizontal="justify" vertical="top"/>
    </xf>
    <xf numFmtId="178" fontId="7" fillId="0" borderId="0" xfId="0" applyNumberFormat="1" applyFont="1" applyAlignment="1">
      <alignment vertical="top"/>
    </xf>
    <xf numFmtId="14" fontId="6" fillId="0" borderId="0" xfId="0" applyNumberFormat="1" applyFont="1" applyAlignment="1">
      <alignment horizontal="center" vertical="top"/>
    </xf>
    <xf numFmtId="1" fontId="7" fillId="0" borderId="0" xfId="0" applyNumberFormat="1" applyFont="1" applyAlignment="1">
      <alignment horizontal="center" vertical="top"/>
    </xf>
    <xf numFmtId="0" fontId="34" fillId="0" borderId="0" xfId="0" applyFont="1" applyAlignment="1" applyProtection="1">
      <alignment horizontal="center" vertical="top"/>
      <protection hidden="1"/>
    </xf>
    <xf numFmtId="0" fontId="39" fillId="0" borderId="0" xfId="0" applyFont="1" applyAlignment="1" applyProtection="1">
      <alignment horizontal="right" vertical="top"/>
      <protection hidden="1"/>
    </xf>
    <xf numFmtId="1" fontId="34" fillId="0" borderId="0" xfId="0" applyNumberFormat="1" applyFont="1" applyAlignment="1" applyProtection="1">
      <alignment horizontal="center" vertical="top"/>
      <protection hidden="1"/>
    </xf>
    <xf numFmtId="0" fontId="39" fillId="0" borderId="0" xfId="0" applyFont="1" applyAlignment="1" applyProtection="1">
      <alignment horizontal="left" vertical="top"/>
      <protection hidden="1"/>
    </xf>
    <xf numFmtId="0" fontId="39" fillId="0" borderId="0" xfId="0" applyFont="1" applyAlignment="1" applyProtection="1">
      <alignment horizontal="center" vertical="top"/>
      <protection hidden="1"/>
    </xf>
    <xf numFmtId="1" fontId="39" fillId="0" borderId="0" xfId="0" applyNumberFormat="1" applyFont="1" applyAlignment="1" applyProtection="1">
      <alignment horizontal="center" vertical="top"/>
      <protection hidden="1"/>
    </xf>
    <xf numFmtId="0" fontId="39" fillId="0" borderId="0" xfId="0" applyFont="1" applyAlignment="1" applyProtection="1">
      <alignment vertical="top"/>
      <protection hidden="1"/>
    </xf>
    <xf numFmtId="0" fontId="34" fillId="0" borderId="0" xfId="0" applyFont="1" applyAlignment="1" applyProtection="1">
      <alignment horizontal="left" vertical="top"/>
      <protection hidden="1"/>
    </xf>
    <xf numFmtId="0" fontId="39" fillId="0" borderId="0" xfId="0" applyFont="1" applyAlignment="1" applyProtection="1">
      <alignment horizontal="center" vertical="top" wrapText="1"/>
      <protection hidden="1"/>
    </xf>
    <xf numFmtId="0" fontId="39" fillId="0" borderId="0" xfId="204" applyFont="1" applyAlignment="1" applyProtection="1">
      <alignment vertical="top"/>
      <protection hidden="1"/>
    </xf>
    <xf numFmtId="0" fontId="34" fillId="0" borderId="0" xfId="204" applyFont="1" applyAlignment="1" applyProtection="1">
      <alignment vertical="top"/>
      <protection hidden="1"/>
    </xf>
    <xf numFmtId="0" fontId="39" fillId="0" borderId="0" xfId="204" applyFont="1" applyAlignment="1" applyProtection="1">
      <alignment horizontal="center" vertical="top"/>
      <protection hidden="1"/>
    </xf>
    <xf numFmtId="1" fontId="39" fillId="0" borderId="0" xfId="204" applyNumberFormat="1" applyFont="1" applyAlignment="1" applyProtection="1">
      <alignment horizontal="center" vertical="top"/>
      <protection hidden="1"/>
    </xf>
    <xf numFmtId="0" fontId="34" fillId="0" borderId="0" xfId="204" applyFont="1" applyAlignment="1" applyProtection="1">
      <alignment horizontal="left" vertical="top"/>
      <protection hidden="1"/>
    </xf>
    <xf numFmtId="0" fontId="34" fillId="0" borderId="0" xfId="204" applyFont="1" applyAlignment="1" applyProtection="1">
      <alignment horizontal="center" vertical="top"/>
      <protection hidden="1"/>
    </xf>
    <xf numFmtId="1" fontId="34" fillId="0" borderId="0" xfId="204" applyNumberFormat="1" applyFont="1" applyAlignment="1" applyProtection="1">
      <alignment horizontal="center" vertical="top"/>
      <protection hidden="1"/>
    </xf>
    <xf numFmtId="0" fontId="39" fillId="0" borderId="0" xfId="0" applyFont="1" applyAlignment="1" applyProtection="1">
      <alignment vertical="top" wrapText="1"/>
      <protection hidden="1"/>
    </xf>
    <xf numFmtId="166" fontId="39" fillId="0" borderId="0" xfId="209" applyNumberFormat="1" applyFont="1" applyFill="1" applyBorder="1" applyAlignment="1" applyProtection="1">
      <alignment horizontal="center" vertical="top" wrapText="1"/>
      <protection hidden="1"/>
    </xf>
    <xf numFmtId="0" fontId="39" fillId="0" borderId="0" xfId="209" applyFont="1" applyFill="1" applyBorder="1" applyAlignment="1" applyProtection="1">
      <alignment vertical="top"/>
      <protection hidden="1"/>
    </xf>
    <xf numFmtId="0" fontId="34" fillId="0" borderId="0" xfId="209" applyNumberFormat="1" applyFont="1" applyFill="1" applyBorder="1" applyAlignment="1" applyProtection="1">
      <alignment horizontal="center" vertical="top" wrapText="1"/>
      <protection hidden="1"/>
    </xf>
    <xf numFmtId="1" fontId="34" fillId="0" borderId="0" xfId="209" applyNumberFormat="1" applyFont="1" applyFill="1" applyBorder="1" applyAlignment="1" applyProtection="1">
      <alignment horizontal="center" vertical="top" wrapText="1"/>
      <protection hidden="1"/>
    </xf>
    <xf numFmtId="2" fontId="34" fillId="0" borderId="0" xfId="0" applyNumberFormat="1" applyFont="1" applyAlignment="1" applyProtection="1">
      <alignment horizontal="right" vertical="top" wrapText="1"/>
      <protection hidden="1"/>
    </xf>
    <xf numFmtId="2" fontId="34" fillId="0" borderId="0" xfId="0" applyNumberFormat="1" applyFont="1" applyAlignment="1" applyProtection="1">
      <alignment horizontal="right" vertical="top"/>
      <protection hidden="1"/>
    </xf>
    <xf numFmtId="166" fontId="34" fillId="0" borderId="0" xfId="209" applyNumberFormat="1" applyFont="1" applyFill="1" applyBorder="1" applyAlignment="1" applyProtection="1">
      <alignment horizontal="center" vertical="top" wrapText="1"/>
      <protection hidden="1"/>
    </xf>
    <xf numFmtId="0" fontId="34" fillId="0" borderId="0" xfId="209" applyFont="1" applyFill="1" applyBorder="1" applyAlignment="1" applyProtection="1">
      <alignment vertical="top" wrapText="1"/>
      <protection hidden="1"/>
    </xf>
    <xf numFmtId="169" fontId="34" fillId="0" borderId="0" xfId="0" applyNumberFormat="1" applyFont="1" applyAlignment="1" applyProtection="1">
      <alignment horizontal="right" vertical="top" wrapText="1"/>
      <protection hidden="1"/>
    </xf>
    <xf numFmtId="2" fontId="34" fillId="0" borderId="0" xfId="0" applyNumberFormat="1" applyFont="1" applyAlignment="1" applyProtection="1">
      <alignment vertical="top" wrapText="1"/>
      <protection hidden="1"/>
    </xf>
    <xf numFmtId="0" fontId="34" fillId="0" borderId="0" xfId="0" applyFont="1" applyAlignment="1" applyProtection="1">
      <alignment vertical="top" wrapText="1"/>
      <protection hidden="1"/>
    </xf>
    <xf numFmtId="0" fontId="34" fillId="0" borderId="0" xfId="209" applyNumberFormat="1" applyFont="1" applyFill="1" applyBorder="1" applyAlignment="1" applyProtection="1">
      <alignment vertical="top"/>
      <protection hidden="1"/>
    </xf>
    <xf numFmtId="168" fontId="34" fillId="0" borderId="0" xfId="0" applyNumberFormat="1" applyFont="1" applyAlignment="1" applyProtection="1">
      <alignment horizontal="right" vertical="top" wrapText="1"/>
      <protection hidden="1"/>
    </xf>
    <xf numFmtId="2" fontId="34" fillId="0" borderId="0" xfId="0" applyNumberFormat="1" applyFont="1" applyAlignment="1" applyProtection="1">
      <alignment vertical="top"/>
      <protection hidden="1"/>
    </xf>
    <xf numFmtId="0" fontId="34" fillId="0" borderId="0" xfId="209" applyFont="1" applyFill="1" applyBorder="1" applyAlignment="1" applyProtection="1">
      <alignment horizontal="center" vertical="top" wrapText="1"/>
      <protection hidden="1"/>
    </xf>
    <xf numFmtId="2" fontId="34" fillId="0" borderId="0" xfId="11" applyNumberFormat="1" applyFont="1" applyFill="1" applyBorder="1" applyAlignment="1" applyProtection="1">
      <alignment horizontal="right" vertical="top" wrapText="1"/>
      <protection hidden="1"/>
    </xf>
    <xf numFmtId="169" fontId="34" fillId="0" borderId="0" xfId="11" applyNumberFormat="1" applyFont="1" applyFill="1" applyBorder="1" applyAlignment="1" applyProtection="1">
      <alignment horizontal="center" vertical="top"/>
      <protection hidden="1"/>
    </xf>
    <xf numFmtId="172" fontId="34" fillId="0" borderId="0" xfId="209" quotePrefix="1" applyNumberFormat="1" applyFont="1" applyFill="1" applyBorder="1" applyAlignment="1" applyProtection="1">
      <alignment vertical="top" wrapText="1"/>
      <protection hidden="1"/>
    </xf>
    <xf numFmtId="172" fontId="34" fillId="0" borderId="0" xfId="209" applyNumberFormat="1" applyFont="1" applyFill="1" applyBorder="1" applyAlignment="1" applyProtection="1">
      <alignment vertical="top" wrapText="1"/>
      <protection hidden="1"/>
    </xf>
    <xf numFmtId="0" fontId="39" fillId="0" borderId="0" xfId="209" applyFont="1" applyFill="1" applyBorder="1" applyAlignment="1" applyProtection="1">
      <alignment vertical="top" wrapText="1"/>
      <protection hidden="1"/>
    </xf>
    <xf numFmtId="166" fontId="34" fillId="0" borderId="0" xfId="209" applyNumberFormat="1" applyFont="1" applyFill="1" applyBorder="1" applyAlignment="1" applyProtection="1">
      <alignment vertical="top" wrapText="1"/>
      <protection hidden="1"/>
    </xf>
    <xf numFmtId="0" fontId="34" fillId="0" borderId="0" xfId="209" applyNumberFormat="1" applyFont="1" applyFill="1" applyBorder="1" applyAlignment="1" applyProtection="1">
      <alignment vertical="top" wrapText="1"/>
      <protection hidden="1"/>
    </xf>
    <xf numFmtId="3" fontId="34" fillId="0" borderId="0" xfId="209" applyNumberFormat="1" applyFont="1" applyFill="1" applyBorder="1" applyAlignment="1" applyProtection="1">
      <alignment vertical="top" wrapText="1"/>
      <protection hidden="1"/>
    </xf>
    <xf numFmtId="0" fontId="39" fillId="0" borderId="0" xfId="209" applyFont="1" applyFill="1" applyBorder="1" applyAlignment="1" applyProtection="1">
      <alignment horizontal="center" vertical="top" wrapText="1"/>
      <protection hidden="1"/>
    </xf>
    <xf numFmtId="0" fontId="34" fillId="0" borderId="0" xfId="209" applyNumberFormat="1" applyFont="1" applyFill="1" applyBorder="1" applyAlignment="1" applyProtection="1">
      <alignment horizontal="center" vertical="top"/>
      <protection hidden="1"/>
    </xf>
    <xf numFmtId="1" fontId="34" fillId="0" borderId="0" xfId="209" applyNumberFormat="1" applyFont="1" applyFill="1" applyBorder="1" applyAlignment="1" applyProtection="1">
      <alignment horizontal="center" vertical="top"/>
      <protection hidden="1"/>
    </xf>
    <xf numFmtId="0" fontId="7" fillId="0" borderId="0" xfId="0" applyFont="1" applyAlignment="1">
      <alignment horizontal="center" vertical="top" wrapText="1"/>
    </xf>
    <xf numFmtId="10" fontId="34" fillId="0" borderId="0" xfId="0" applyNumberFormat="1" applyFont="1" applyAlignment="1">
      <alignment horizontal="center" vertical="top"/>
    </xf>
    <xf numFmtId="0" fontId="56" fillId="0" borderId="0" xfId="0" applyFont="1" applyAlignment="1">
      <alignment vertical="top"/>
    </xf>
    <xf numFmtId="0" fontId="39" fillId="0" borderId="0" xfId="199" applyNumberFormat="1" applyFont="1" applyFill="1" applyBorder="1" applyAlignment="1" applyProtection="1">
      <alignment horizontal="center" vertical="top" wrapText="1"/>
      <protection hidden="1"/>
    </xf>
    <xf numFmtId="2" fontId="34" fillId="0" borderId="0" xfId="199" applyNumberFormat="1" applyFont="1" applyFill="1" applyBorder="1" applyAlignment="1" applyProtection="1">
      <alignment horizontal="right" vertical="top"/>
      <protection hidden="1"/>
    </xf>
    <xf numFmtId="2" fontId="39" fillId="0" borderId="0" xfId="199" applyNumberFormat="1" applyFont="1" applyFill="1" applyBorder="1" applyAlignment="1" applyProtection="1">
      <alignment horizontal="right" vertical="top"/>
      <protection hidden="1"/>
    </xf>
    <xf numFmtId="0" fontId="6" fillId="6" borderId="3" xfId="0" applyFont="1" applyFill="1" applyBorder="1" applyAlignment="1">
      <alignment horizontal="center" vertical="top" wrapText="1"/>
    </xf>
    <xf numFmtId="0" fontId="6" fillId="0" borderId="3" xfId="209" applyNumberFormat="1" applyFont="1" applyFill="1" applyBorder="1" applyAlignment="1" applyProtection="1">
      <alignment horizontal="center" vertical="top"/>
    </xf>
    <xf numFmtId="0" fontId="65" fillId="0" borderId="4" xfId="0" applyFont="1" applyBorder="1" applyAlignment="1">
      <alignment horizontal="center" vertical="top" wrapText="1"/>
    </xf>
    <xf numFmtId="0" fontId="6" fillId="7" borderId="36" xfId="0" applyFont="1" applyFill="1" applyBorder="1" applyAlignment="1">
      <alignment horizontal="center" vertical="center" wrapText="1"/>
    </xf>
    <xf numFmtId="0" fontId="7" fillId="0" borderId="4" xfId="0" applyFont="1" applyBorder="1" applyAlignment="1">
      <alignment vertical="top" wrapText="1"/>
    </xf>
    <xf numFmtId="0" fontId="65" fillId="0" borderId="4" xfId="0" applyFont="1" applyBorder="1" applyAlignment="1">
      <alignment horizontal="center" vertical="top"/>
    </xf>
    <xf numFmtId="0" fontId="7" fillId="0" borderId="4" xfId="199" applyNumberFormat="1" applyFont="1" applyFill="1" applyBorder="1" applyAlignment="1" applyProtection="1">
      <alignment vertical="center" wrapText="1"/>
    </xf>
    <xf numFmtId="0" fontId="7" fillId="0" borderId="4" xfId="199" applyNumberFormat="1" applyFont="1" applyFill="1" applyBorder="1" applyAlignment="1" applyProtection="1">
      <alignment horizontal="center" vertical="center" wrapText="1"/>
    </xf>
    <xf numFmtId="0" fontId="51" fillId="0" borderId="0" xfId="0" applyFont="1" applyAlignment="1">
      <alignment horizontal="right" vertical="top"/>
    </xf>
    <xf numFmtId="10" fontId="6" fillId="0" borderId="4" xfId="199" applyNumberFormat="1" applyFont="1" applyFill="1" applyBorder="1" applyAlignment="1" applyProtection="1">
      <alignment horizontal="center" vertical="top"/>
      <protection locked="0"/>
    </xf>
    <xf numFmtId="0" fontId="51" fillId="0" borderId="0" xfId="0" applyFont="1" applyAlignment="1">
      <alignment horizontal="left" vertical="top" wrapText="1"/>
    </xf>
    <xf numFmtId="2" fontId="34" fillId="0" borderId="0" xfId="0" applyNumberFormat="1" applyFont="1" applyAlignment="1">
      <alignment vertical="top"/>
    </xf>
    <xf numFmtId="1" fontId="6" fillId="0" borderId="4" xfId="199" applyNumberFormat="1" applyFont="1" applyFill="1" applyBorder="1" applyAlignment="1" applyProtection="1">
      <alignment horizontal="center" vertical="top"/>
      <protection locked="0"/>
    </xf>
    <xf numFmtId="1" fontId="7" fillId="0" borderId="0" xfId="0" applyNumberFormat="1" applyFont="1" applyAlignment="1">
      <alignment horizontal="center" vertical="top" wrapText="1"/>
    </xf>
    <xf numFmtId="1" fontId="65" fillId="0" borderId="4" xfId="0" applyNumberFormat="1" applyFont="1" applyBorder="1" applyAlignment="1">
      <alignment horizontal="center" vertical="top" wrapText="1"/>
    </xf>
    <xf numFmtId="1" fontId="65" fillId="0" borderId="4" xfId="0" applyNumberFormat="1" applyFont="1" applyBorder="1" applyAlignment="1">
      <alignment horizontal="center" vertical="top"/>
    </xf>
    <xf numFmtId="1" fontId="37" fillId="12" borderId="4" xfId="0" applyNumberFormat="1" applyFont="1" applyFill="1" applyBorder="1" applyAlignment="1">
      <alignment horizontal="center" vertical="top" wrapText="1"/>
    </xf>
    <xf numFmtId="1" fontId="6" fillId="6" borderId="3" xfId="0" applyNumberFormat="1" applyFont="1" applyFill="1" applyBorder="1" applyAlignment="1">
      <alignment horizontal="center" vertical="top" wrapText="1"/>
    </xf>
    <xf numFmtId="1" fontId="6" fillId="0" borderId="3" xfId="209" applyNumberFormat="1" applyFont="1" applyFill="1" applyBorder="1" applyAlignment="1" applyProtection="1">
      <alignment horizontal="center" vertical="top"/>
    </xf>
    <xf numFmtId="1" fontId="34" fillId="0" borderId="0" xfId="0" applyNumberFormat="1" applyFont="1" applyAlignment="1">
      <alignment horizontal="center" vertical="top"/>
    </xf>
    <xf numFmtId="1" fontId="39" fillId="0" borderId="0" xfId="0" applyNumberFormat="1" applyFont="1" applyAlignment="1" applyProtection="1">
      <alignment horizontal="center" vertical="top" wrapText="1"/>
      <protection hidden="1"/>
    </xf>
    <xf numFmtId="1" fontId="39" fillId="0" borderId="0" xfId="209" applyNumberFormat="1" applyFont="1" applyFill="1" applyBorder="1" applyAlignment="1" applyProtection="1">
      <alignment horizontal="center" vertical="top" wrapText="1"/>
      <protection hidden="1"/>
    </xf>
    <xf numFmtId="0" fontId="34" fillId="12" borderId="4" xfId="0" applyFont="1" applyFill="1" applyBorder="1" applyAlignment="1">
      <alignment vertical="top" wrapText="1"/>
    </xf>
    <xf numFmtId="0" fontId="70" fillId="0" borderId="0" xfId="202" applyNumberFormat="1" applyFont="1" applyFill="1" applyBorder="1" applyAlignment="1" applyProtection="1">
      <alignment vertical="top"/>
      <protection hidden="1"/>
    </xf>
    <xf numFmtId="181" fontId="70" fillId="0" borderId="0" xfId="202" applyNumberFormat="1" applyFont="1" applyFill="1" applyBorder="1" applyAlignment="1" applyProtection="1">
      <alignment vertical="top"/>
      <protection hidden="1"/>
    </xf>
    <xf numFmtId="0" fontId="70" fillId="0" borderId="0" xfId="202" applyNumberFormat="1" applyFont="1" applyFill="1" applyBorder="1" applyAlignment="1" applyProtection="1">
      <alignment horizontal="center" vertical="center"/>
      <protection hidden="1"/>
    </xf>
    <xf numFmtId="0" fontId="71" fillId="0" borderId="0" xfId="202" applyNumberFormat="1" applyFont="1" applyFill="1" applyBorder="1" applyAlignment="1" applyProtection="1">
      <alignment horizontal="center" vertical="center"/>
      <protection hidden="1"/>
    </xf>
    <xf numFmtId="0" fontId="71" fillId="0" borderId="0" xfId="202" applyNumberFormat="1" applyFont="1" applyFill="1" applyBorder="1" applyAlignment="1" applyProtection="1">
      <alignment horizontal="center" vertical="top"/>
      <protection hidden="1"/>
    </xf>
    <xf numFmtId="0" fontId="70" fillId="0" borderId="0" xfId="202" applyNumberFormat="1" applyFont="1" applyFill="1" applyBorder="1" applyAlignment="1" applyProtection="1">
      <alignment vertical="center"/>
      <protection hidden="1"/>
    </xf>
    <xf numFmtId="0" fontId="72" fillId="0" borderId="0" xfId="202" applyNumberFormat="1" applyFont="1" applyFill="1" applyBorder="1" applyAlignment="1" applyProtection="1">
      <alignment vertical="center"/>
      <protection hidden="1"/>
    </xf>
    <xf numFmtId="0" fontId="72" fillId="0" borderId="0" xfId="202" applyNumberFormat="1" applyFont="1" applyFill="1" applyBorder="1" applyAlignment="1" applyProtection="1">
      <alignment vertical="top"/>
      <protection hidden="1"/>
    </xf>
    <xf numFmtId="0" fontId="73" fillId="0" borderId="0" xfId="202" applyNumberFormat="1" applyFont="1" applyFill="1" applyBorder="1" applyAlignment="1" applyProtection="1">
      <alignment vertical="top"/>
      <protection hidden="1"/>
    </xf>
    <xf numFmtId="0" fontId="72" fillId="0" borderId="0" xfId="202" applyNumberFormat="1" applyFont="1" applyFill="1" applyBorder="1" applyAlignment="1" applyProtection="1">
      <alignment vertical="top" wrapText="1"/>
      <protection hidden="1"/>
    </xf>
    <xf numFmtId="2" fontId="72" fillId="0" borderId="0" xfId="202" applyNumberFormat="1" applyFont="1" applyFill="1" applyBorder="1" applyAlignment="1" applyProtection="1">
      <alignment vertical="center"/>
      <protection hidden="1"/>
    </xf>
    <xf numFmtId="181" fontId="70" fillId="0" borderId="0" xfId="202" applyNumberFormat="1" applyFont="1" applyFill="1" applyBorder="1" applyAlignment="1" applyProtection="1">
      <alignment vertical="center"/>
      <protection hidden="1"/>
    </xf>
    <xf numFmtId="10" fontId="72" fillId="0" borderId="0" xfId="202" applyNumberFormat="1" applyFont="1" applyFill="1" applyBorder="1" applyAlignment="1" applyProtection="1">
      <alignment vertical="top"/>
      <protection hidden="1"/>
    </xf>
    <xf numFmtId="0" fontId="74" fillId="0" borderId="0" xfId="202" applyNumberFormat="1" applyFont="1" applyFill="1" applyBorder="1" applyAlignment="1" applyProtection="1">
      <alignment vertical="top"/>
      <protection hidden="1"/>
    </xf>
    <xf numFmtId="2" fontId="70" fillId="0" borderId="0" xfId="202" applyNumberFormat="1" applyFont="1" applyFill="1" applyBorder="1" applyAlignment="1" applyProtection="1">
      <alignment vertical="center"/>
      <protection hidden="1"/>
    </xf>
    <xf numFmtId="0" fontId="16" fillId="0" borderId="0" xfId="202" applyNumberFormat="1" applyFont="1" applyFill="1" applyBorder="1" applyAlignment="1" applyProtection="1">
      <alignment horizontal="left" vertical="center" indent="3"/>
      <protection hidden="1"/>
    </xf>
    <xf numFmtId="10" fontId="70" fillId="0" borderId="0" xfId="202" applyNumberFormat="1" applyFont="1" applyFill="1" applyBorder="1" applyAlignment="1" applyProtection="1">
      <alignment vertical="top"/>
      <protection hidden="1"/>
    </xf>
    <xf numFmtId="0" fontId="70" fillId="0" borderId="0" xfId="0" applyFont="1" applyAlignment="1" applyProtection="1">
      <alignment horizontal="justify" vertical="center"/>
      <protection hidden="1"/>
    </xf>
    <xf numFmtId="0" fontId="70" fillId="0" borderId="0" xfId="194" applyFont="1" applyAlignment="1" applyProtection="1">
      <alignment horizontal="left" vertical="center"/>
      <protection hidden="1"/>
    </xf>
    <xf numFmtId="0" fontId="70" fillId="0" borderId="0" xfId="194" applyFont="1" applyAlignment="1" applyProtection="1">
      <alignment vertical="center"/>
      <protection hidden="1"/>
    </xf>
    <xf numFmtId="0" fontId="0" fillId="0" borderId="18" xfId="202" applyNumberFormat="1" applyFont="1" applyFill="1" applyBorder="1" applyAlignment="1" applyProtection="1">
      <alignment horizontal="left" vertical="center" indent="3"/>
      <protection hidden="1"/>
    </xf>
    <xf numFmtId="166" fontId="80" fillId="13" borderId="4" xfId="0" applyNumberFormat="1" applyFont="1" applyFill="1" applyBorder="1" applyAlignment="1">
      <alignment horizontal="center" vertical="center" wrapText="1"/>
    </xf>
    <xf numFmtId="9" fontId="6" fillId="13" borderId="4" xfId="0" applyNumberFormat="1" applyFont="1" applyFill="1" applyBorder="1" applyAlignment="1">
      <alignment horizontal="center" vertical="center" wrapText="1"/>
    </xf>
    <xf numFmtId="2" fontId="6" fillId="0" borderId="4" xfId="204" applyNumberFormat="1" applyFont="1" applyBorder="1" applyAlignment="1" applyProtection="1">
      <alignment vertical="top"/>
      <protection hidden="1"/>
    </xf>
    <xf numFmtId="164" fontId="6" fillId="6" borderId="37" xfId="0" applyNumberFormat="1" applyFont="1" applyFill="1" applyBorder="1" applyAlignment="1">
      <alignment vertical="top"/>
    </xf>
    <xf numFmtId="0" fontId="6" fillId="7" borderId="38" xfId="209" applyNumberFormat="1" applyFont="1" applyFill="1" applyBorder="1" applyAlignment="1" applyProtection="1">
      <alignment horizontal="center" vertical="top"/>
    </xf>
    <xf numFmtId="0" fontId="6" fillId="7" borderId="10" xfId="209" applyNumberFormat="1" applyFont="1" applyFill="1" applyBorder="1" applyAlignment="1" applyProtection="1">
      <alignment horizontal="center" vertical="top"/>
    </xf>
    <xf numFmtId="1" fontId="6" fillId="7" borderId="10" xfId="209" applyNumberFormat="1" applyFont="1" applyFill="1" applyBorder="1" applyAlignment="1" applyProtection="1">
      <alignment horizontal="center" vertical="top"/>
    </xf>
    <xf numFmtId="2" fontId="6" fillId="7" borderId="11" xfId="0" applyNumberFormat="1" applyFont="1" applyFill="1" applyBorder="1" applyAlignment="1">
      <alignment horizontal="right" vertical="top"/>
    </xf>
    <xf numFmtId="164" fontId="6" fillId="7" borderId="11" xfId="11" applyFont="1" applyFill="1" applyBorder="1" applyAlignment="1" applyProtection="1">
      <alignment horizontal="right" vertical="top"/>
    </xf>
    <xf numFmtId="0" fontId="6" fillId="7" borderId="39" xfId="0" applyFont="1" applyFill="1" applyBorder="1" applyAlignment="1">
      <alignment vertical="top"/>
    </xf>
    <xf numFmtId="0" fontId="6" fillId="0" borderId="4" xfId="209" applyNumberFormat="1" applyFont="1" applyFill="1" applyBorder="1" applyAlignment="1" applyProtection="1">
      <alignment horizontal="center" vertical="top"/>
    </xf>
    <xf numFmtId="1" fontId="6" fillId="0" borderId="4" xfId="209" applyNumberFormat="1" applyFont="1" applyFill="1" applyBorder="1" applyAlignment="1" applyProtection="1">
      <alignment horizontal="center" vertical="top"/>
    </xf>
    <xf numFmtId="0" fontId="7" fillId="0" borderId="4" xfId="209" applyFont="1" applyFill="1" applyBorder="1" applyAlignment="1" applyProtection="1">
      <alignment vertical="top" wrapText="1"/>
    </xf>
    <xf numFmtId="0" fontId="7" fillId="0" borderId="4" xfId="209" applyNumberFormat="1" applyFont="1" applyFill="1" applyBorder="1" applyAlignment="1" applyProtection="1">
      <alignment horizontal="left" vertical="top" wrapText="1"/>
    </xf>
    <xf numFmtId="0" fontId="51" fillId="0" borderId="0" xfId="0" applyFont="1" applyAlignment="1">
      <alignment vertical="top" wrapText="1"/>
    </xf>
    <xf numFmtId="2" fontId="7" fillId="0" borderId="4" xfId="0" applyNumberFormat="1" applyFont="1" applyBorder="1" applyAlignment="1">
      <alignment vertical="top"/>
    </xf>
    <xf numFmtId="0" fontId="0" fillId="0" borderId="0" xfId="193" quotePrefix="1" applyFont="1" applyAlignment="1">
      <alignment horizontal="justify"/>
    </xf>
    <xf numFmtId="0" fontId="0" fillId="0" borderId="0" xfId="193" applyFont="1" applyAlignment="1">
      <alignment vertical="top"/>
    </xf>
    <xf numFmtId="0" fontId="16" fillId="0" borderId="10" xfId="0" applyFont="1" applyBorder="1" applyAlignment="1" applyProtection="1">
      <alignment vertical="center" wrapText="1"/>
      <protection hidden="1"/>
    </xf>
    <xf numFmtId="0" fontId="0" fillId="0" borderId="4" xfId="0" applyBorder="1" applyAlignment="1">
      <alignment horizontal="center" vertical="top"/>
    </xf>
    <xf numFmtId="179" fontId="75" fillId="0" borderId="4" xfId="0" applyNumberFormat="1" applyFont="1" applyBorder="1" applyAlignment="1">
      <alignment vertical="center" wrapText="1"/>
    </xf>
    <xf numFmtId="0" fontId="76" fillId="0" borderId="4" xfId="0" applyFont="1" applyBorder="1" applyAlignment="1">
      <alignment horizontal="center" vertical="center"/>
    </xf>
    <xf numFmtId="179" fontId="75" fillId="0" borderId="4" xfId="0" applyNumberFormat="1" applyFont="1" applyBorder="1" applyAlignment="1">
      <alignment horizontal="center" vertical="center" wrapText="1"/>
    </xf>
    <xf numFmtId="179" fontId="77" fillId="0" borderId="4" xfId="0" applyNumberFormat="1" applyFont="1" applyBorder="1" applyAlignment="1">
      <alignment horizontal="center" vertical="center" wrapText="1"/>
    </xf>
    <xf numFmtId="179" fontId="77" fillId="14" borderId="4" xfId="0" applyNumberFormat="1" applyFont="1" applyFill="1" applyBorder="1" applyAlignment="1">
      <alignment horizontal="center" vertical="center" wrapText="1"/>
    </xf>
    <xf numFmtId="179" fontId="77" fillId="0" borderId="4" xfId="0" applyNumberFormat="1" applyFont="1" applyBorder="1" applyAlignment="1">
      <alignment horizontal="right" vertical="center" wrapText="1"/>
    </xf>
    <xf numFmtId="0" fontId="75" fillId="13" borderId="0" xfId="0" applyFont="1" applyFill="1" applyAlignment="1">
      <alignment vertical="center" wrapText="1"/>
    </xf>
    <xf numFmtId="179" fontId="75" fillId="14" borderId="4" xfId="0" applyNumberFormat="1" applyFont="1" applyFill="1" applyBorder="1" applyAlignment="1">
      <alignment vertical="center" wrapText="1"/>
    </xf>
    <xf numFmtId="0" fontId="76" fillId="0" borderId="4" xfId="0" applyFont="1" applyBorder="1" applyAlignment="1">
      <alignment horizontal="center" vertical="center" wrapText="1"/>
    </xf>
    <xf numFmtId="0" fontId="75" fillId="0" borderId="4" xfId="0" applyFont="1" applyBorder="1" applyAlignment="1">
      <alignment horizontal="center" vertical="center" wrapText="1"/>
    </xf>
    <xf numFmtId="179" fontId="77" fillId="0" borderId="15" xfId="0" applyNumberFormat="1" applyFont="1" applyBorder="1" applyAlignment="1">
      <alignment horizontal="center" vertical="center" wrapText="1"/>
    </xf>
    <xf numFmtId="0" fontId="78" fillId="0" borderId="3" xfId="0" applyFont="1" applyBorder="1" applyAlignment="1">
      <alignment horizontal="center" vertical="top" wrapText="1"/>
    </xf>
    <xf numFmtId="1" fontId="6" fillId="0" borderId="3" xfId="0" applyNumberFormat="1" applyFont="1" applyBorder="1" applyAlignment="1">
      <alignment horizontal="center" vertical="top" wrapText="1"/>
    </xf>
    <xf numFmtId="9" fontId="6" fillId="13" borderId="3" xfId="0" applyNumberFormat="1" applyFont="1" applyFill="1" applyBorder="1" applyAlignment="1">
      <alignment horizontal="center" vertical="center" wrapText="1"/>
    </xf>
    <xf numFmtId="10" fontId="6" fillId="0" borderId="3" xfId="199" applyNumberFormat="1" applyFont="1" applyFill="1" applyBorder="1" applyAlignment="1" applyProtection="1">
      <alignment horizontal="center" vertical="top"/>
      <protection locked="0"/>
    </xf>
    <xf numFmtId="179" fontId="75" fillId="0" borderId="14" xfId="0" applyNumberFormat="1" applyFont="1" applyBorder="1" applyAlignment="1">
      <alignment vertical="center" wrapText="1"/>
    </xf>
    <xf numFmtId="179" fontId="75" fillId="0" borderId="3" xfId="0" applyNumberFormat="1" applyFont="1" applyBorder="1" applyAlignment="1">
      <alignment horizontal="center" vertical="center" wrapText="1"/>
    </xf>
    <xf numFmtId="0" fontId="75" fillId="0" borderId="15" xfId="0" applyFont="1" applyBorder="1" applyAlignment="1">
      <alignment horizontal="center" vertical="center" wrapText="1"/>
    </xf>
    <xf numFmtId="2" fontId="6" fillId="0" borderId="14" xfId="204" applyNumberFormat="1" applyFont="1" applyBorder="1" applyAlignment="1" applyProtection="1">
      <alignment vertical="top"/>
      <protection hidden="1"/>
    </xf>
    <xf numFmtId="0" fontId="75" fillId="0" borderId="4" xfId="0" applyFont="1" applyBorder="1" applyAlignment="1">
      <alignment vertical="center" wrapText="1"/>
    </xf>
    <xf numFmtId="0" fontId="18" fillId="0" borderId="0" xfId="196" applyFont="1" applyProtection="1">
      <protection hidden="1"/>
    </xf>
    <xf numFmtId="0" fontId="82" fillId="0" borderId="0" xfId="0" applyFont="1" applyAlignment="1">
      <alignment wrapText="1"/>
    </xf>
    <xf numFmtId="4" fontId="16" fillId="0" borderId="11" xfId="203" applyNumberFormat="1" applyFont="1" applyBorder="1" applyAlignment="1" applyProtection="1">
      <alignment horizontal="center" vertical="center"/>
      <protection hidden="1"/>
    </xf>
    <xf numFmtId="0" fontId="39" fillId="0" borderId="0" xfId="0" applyFont="1" applyAlignment="1">
      <alignment horizontal="center" vertical="top"/>
    </xf>
    <xf numFmtId="0" fontId="7" fillId="0" borderId="4" xfId="0" applyFont="1" applyBorder="1" applyAlignment="1">
      <alignment horizontal="right" vertical="top" wrapText="1"/>
    </xf>
    <xf numFmtId="2" fontId="7" fillId="0" borderId="4" xfId="199" applyNumberFormat="1" applyFont="1" applyFill="1" applyBorder="1" applyAlignment="1" applyProtection="1">
      <alignment horizontal="center" vertical="top"/>
    </xf>
    <xf numFmtId="2" fontId="6" fillId="0" borderId="0" xfId="199" applyNumberFormat="1" applyFont="1" applyFill="1" applyBorder="1" applyProtection="1">
      <alignment vertical="top"/>
    </xf>
    <xf numFmtId="0" fontId="6" fillId="12" borderId="0" xfId="199" applyNumberFormat="1" applyFont="1" applyFill="1" applyBorder="1" applyProtection="1">
      <alignment vertical="top"/>
    </xf>
    <xf numFmtId="9" fontId="79" fillId="0" borderId="4" xfId="0" applyNumberFormat="1" applyFont="1" applyBorder="1" applyAlignment="1">
      <alignment horizontal="center" vertical="top" wrapText="1"/>
    </xf>
    <xf numFmtId="4" fontId="34" fillId="0" borderId="0" xfId="199" applyNumberFormat="1" applyFont="1" applyFill="1" applyBorder="1" applyProtection="1">
      <alignment vertical="top"/>
      <protection hidden="1"/>
    </xf>
    <xf numFmtId="0" fontId="6" fillId="0" borderId="4" xfId="0" applyFont="1" applyBorder="1" applyAlignment="1">
      <alignment horizontal="center" vertical="center" wrapText="1"/>
    </xf>
    <xf numFmtId="0" fontId="34" fillId="12" borderId="0" xfId="0" applyFont="1" applyFill="1" applyAlignment="1">
      <alignment vertical="top" wrapText="1"/>
    </xf>
    <xf numFmtId="0" fontId="17" fillId="0" borderId="4" xfId="203" applyFont="1" applyBorder="1" applyAlignment="1" applyProtection="1">
      <alignment horizontal="center" vertical="center"/>
      <protection hidden="1"/>
    </xf>
    <xf numFmtId="0" fontId="7" fillId="0" borderId="0" xfId="0" applyFont="1" applyAlignment="1">
      <alignment horizontal="center" vertical="center"/>
    </xf>
    <xf numFmtId="0" fontId="0" fillId="0" borderId="0" xfId="0" applyAlignment="1">
      <alignment vertical="center"/>
    </xf>
    <xf numFmtId="164" fontId="7" fillId="7" borderId="34" xfId="11" applyFont="1" applyFill="1" applyBorder="1" applyAlignment="1" applyProtection="1">
      <alignment horizontal="right" vertical="center"/>
    </xf>
    <xf numFmtId="177" fontId="16" fillId="0" borderId="12" xfId="203" applyNumberFormat="1" applyFont="1" applyBorder="1" applyAlignment="1" applyProtection="1">
      <alignment horizontal="center" vertical="center"/>
      <protection hidden="1"/>
    </xf>
    <xf numFmtId="0" fontId="7" fillId="0" borderId="5" xfId="0" applyFont="1" applyBorder="1" applyAlignment="1">
      <alignment horizontal="center"/>
    </xf>
    <xf numFmtId="0" fontId="6" fillId="0" borderId="0" xfId="0" applyFont="1" applyAlignment="1">
      <alignment horizontal="center"/>
    </xf>
    <xf numFmtId="0" fontId="6" fillId="0" borderId="0" xfId="199" applyNumberFormat="1" applyFont="1" applyFill="1" applyBorder="1" applyAlignment="1" applyProtection="1">
      <alignment horizontal="center"/>
    </xf>
    <xf numFmtId="0" fontId="6" fillId="0" borderId="0" xfId="204" applyFont="1" applyAlignment="1" applyProtection="1">
      <alignment horizontal="center"/>
      <protection hidden="1"/>
    </xf>
    <xf numFmtId="0" fontId="6" fillId="0" borderId="0" xfId="204" applyFont="1" applyAlignment="1">
      <alignment horizontal="center"/>
    </xf>
    <xf numFmtId="166" fontId="6" fillId="0" borderId="0" xfId="204" applyNumberFormat="1" applyFont="1" applyAlignment="1" applyProtection="1">
      <alignment horizontal="center"/>
      <protection hidden="1"/>
    </xf>
    <xf numFmtId="0" fontId="7" fillId="0" borderId="4" xfId="0" applyFont="1" applyBorder="1" applyAlignment="1">
      <alignment horizontal="center"/>
    </xf>
    <xf numFmtId="0" fontId="7" fillId="12" borderId="4" xfId="0" applyFont="1" applyFill="1" applyBorder="1" applyAlignment="1">
      <alignment horizontal="center" wrapText="1"/>
    </xf>
    <xf numFmtId="2" fontId="6" fillId="12" borderId="4" xfId="199" applyNumberFormat="1" applyFont="1" applyFill="1" applyBorder="1" applyAlignment="1" applyProtection="1">
      <alignment horizontal="center"/>
    </xf>
    <xf numFmtId="1" fontId="6" fillId="0" borderId="0" xfId="0" applyNumberFormat="1" applyFont="1" applyAlignment="1">
      <alignment horizontal="center"/>
    </xf>
    <xf numFmtId="0" fontId="7" fillId="0" borderId="0" xfId="0" applyFont="1" applyAlignment="1">
      <alignment horizontal="center" wrapText="1"/>
    </xf>
    <xf numFmtId="0" fontId="7" fillId="0" borderId="0" xfId="0" applyFont="1" applyAlignment="1">
      <alignment horizontal="center"/>
    </xf>
    <xf numFmtId="0" fontId="6" fillId="0" borderId="0" xfId="200" applyNumberFormat="1" applyFont="1" applyFill="1" applyBorder="1" applyAlignment="1" applyProtection="1">
      <alignment horizontal="center"/>
      <protection hidden="1"/>
    </xf>
    <xf numFmtId="0" fontId="34" fillId="0" borderId="0" xfId="199" applyNumberFormat="1" applyFont="1" applyFill="1" applyBorder="1" applyAlignment="1" applyProtection="1">
      <alignment horizontal="center"/>
      <protection hidden="1"/>
    </xf>
    <xf numFmtId="0" fontId="6" fillId="0" borderId="0" xfId="199" applyNumberFormat="1" applyFont="1" applyFill="1" applyBorder="1" applyAlignment="1" applyProtection="1">
      <alignment horizontal="center"/>
      <protection hidden="1"/>
    </xf>
    <xf numFmtId="0" fontId="7" fillId="0" borderId="0" xfId="0" applyFont="1" applyAlignment="1" applyProtection="1">
      <alignment horizontal="center"/>
      <protection hidden="1"/>
    </xf>
    <xf numFmtId="0" fontId="7" fillId="0" borderId="4" xfId="0" applyFont="1" applyBorder="1" applyAlignment="1">
      <alignment horizontal="center" wrapText="1"/>
    </xf>
    <xf numFmtId="1" fontId="7" fillId="0" borderId="4" xfId="0" applyNumberFormat="1" applyFont="1" applyBorder="1" applyAlignment="1">
      <alignment horizontal="center" wrapText="1"/>
    </xf>
    <xf numFmtId="0" fontId="6" fillId="12" borderId="4" xfId="199" applyNumberFormat="1" applyFont="1" applyFill="1" applyBorder="1" applyAlignment="1" applyProtection="1"/>
    <xf numFmtId="2" fontId="6" fillId="0" borderId="4" xfId="199" applyNumberFormat="1" applyFont="1" applyFill="1" applyBorder="1" applyAlignment="1" applyProtection="1">
      <alignment horizontal="center"/>
    </xf>
    <xf numFmtId="2" fontId="7" fillId="0" borderId="4" xfId="199" applyNumberFormat="1" applyFont="1" applyFill="1" applyBorder="1" applyAlignment="1" applyProtection="1">
      <alignment horizontal="center"/>
    </xf>
    <xf numFmtId="2" fontId="6" fillId="0" borderId="0" xfId="199" applyNumberFormat="1" applyFont="1" applyFill="1" applyBorder="1" applyAlignment="1" applyProtection="1">
      <alignment horizontal="center"/>
    </xf>
    <xf numFmtId="2" fontId="6" fillId="0" borderId="0" xfId="0" applyNumberFormat="1" applyFont="1"/>
    <xf numFmtId="1" fontId="7" fillId="0" borderId="5" xfId="0" applyNumberFormat="1" applyFont="1" applyBorder="1" applyAlignment="1">
      <alignment horizontal="left"/>
    </xf>
    <xf numFmtId="166" fontId="6" fillId="0" borderId="0" xfId="0" applyNumberFormat="1" applyFont="1" applyAlignment="1">
      <alignment horizontal="center"/>
    </xf>
    <xf numFmtId="166" fontId="6" fillId="0" borderId="0" xfId="199" applyNumberFormat="1" applyFont="1" applyFill="1" applyBorder="1" applyAlignment="1" applyProtection="1">
      <alignment horizontal="center"/>
    </xf>
    <xf numFmtId="1" fontId="6" fillId="0" borderId="0" xfId="199" applyNumberFormat="1" applyFont="1" applyFill="1" applyBorder="1" applyAlignment="1" applyProtection="1">
      <alignment horizontal="center"/>
    </xf>
    <xf numFmtId="166" fontId="7" fillId="0" borderId="0" xfId="204" applyNumberFormat="1" applyFont="1" applyAlignment="1" applyProtection="1">
      <alignment horizontal="left"/>
      <protection hidden="1"/>
    </xf>
    <xf numFmtId="1" fontId="7" fillId="0" borderId="0" xfId="204" applyNumberFormat="1" applyFont="1" applyAlignment="1" applyProtection="1">
      <alignment horizontal="left"/>
      <protection hidden="1"/>
    </xf>
    <xf numFmtId="166" fontId="7" fillId="0" borderId="0" xfId="204" applyNumberFormat="1" applyFont="1" applyProtection="1">
      <protection hidden="1"/>
    </xf>
    <xf numFmtId="1" fontId="6" fillId="0" borderId="0" xfId="204" applyNumberFormat="1" applyFont="1" applyAlignment="1" applyProtection="1">
      <alignment horizontal="center"/>
      <protection hidden="1"/>
    </xf>
    <xf numFmtId="1" fontId="6" fillId="0" borderId="0" xfId="204" applyNumberFormat="1" applyFont="1" applyAlignment="1" applyProtection="1">
      <alignment horizontal="left"/>
      <protection hidden="1"/>
    </xf>
    <xf numFmtId="1" fontId="6" fillId="0" borderId="4" xfId="199" applyNumberFormat="1" applyFont="1" applyFill="1" applyBorder="1" applyAlignment="1" applyProtection="1">
      <alignment horizontal="center"/>
      <protection locked="0"/>
    </xf>
    <xf numFmtId="1" fontId="6" fillId="0" borderId="0" xfId="199" applyNumberFormat="1" applyFont="1" applyFill="1" applyBorder="1" applyAlignment="1" applyProtection="1">
      <alignment horizontal="center"/>
      <protection locked="0"/>
    </xf>
    <xf numFmtId="9" fontId="79" fillId="0" borderId="0" xfId="0" applyNumberFormat="1" applyFont="1" applyAlignment="1">
      <alignment horizontal="center" wrapText="1"/>
    </xf>
    <xf numFmtId="10" fontId="6" fillId="0" borderId="0" xfId="199" applyNumberFormat="1" applyFont="1" applyFill="1" applyBorder="1" applyAlignment="1" applyProtection="1">
      <alignment horizontal="center"/>
      <protection locked="0"/>
    </xf>
    <xf numFmtId="1" fontId="7" fillId="0" borderId="0" xfId="0" applyNumberFormat="1" applyFont="1" applyAlignment="1">
      <alignment horizontal="right"/>
    </xf>
    <xf numFmtId="166" fontId="34" fillId="0" borderId="0" xfId="0" applyNumberFormat="1" applyFont="1" applyAlignment="1">
      <alignment horizontal="center"/>
    </xf>
    <xf numFmtId="1" fontId="34" fillId="0" borderId="0" xfId="0" applyNumberFormat="1" applyFont="1" applyAlignment="1">
      <alignment horizontal="center"/>
    </xf>
    <xf numFmtId="166" fontId="7" fillId="0" borderId="0" xfId="0" applyNumberFormat="1" applyFont="1" applyAlignment="1">
      <alignment horizontal="center"/>
    </xf>
    <xf numFmtId="1" fontId="7" fillId="0" borderId="0" xfId="0" applyNumberFormat="1" applyFont="1" applyAlignment="1">
      <alignment horizontal="center"/>
    </xf>
    <xf numFmtId="166" fontId="7" fillId="0" borderId="0" xfId="210" applyNumberFormat="1" applyFont="1" applyFill="1" applyBorder="1" applyAlignment="1" applyProtection="1">
      <alignment horizontal="center" wrapText="1"/>
      <protection hidden="1"/>
    </xf>
    <xf numFmtId="1" fontId="7" fillId="0" borderId="0" xfId="210" applyNumberFormat="1" applyFont="1" applyFill="1" applyBorder="1" applyAlignment="1" applyProtection="1">
      <alignment horizontal="center" wrapText="1"/>
      <protection hidden="1"/>
    </xf>
    <xf numFmtId="166" fontId="34" fillId="0" borderId="0" xfId="199" applyNumberFormat="1" applyFont="1" applyFill="1" applyBorder="1" applyAlignment="1" applyProtection="1">
      <alignment horizontal="center"/>
      <protection hidden="1"/>
    </xf>
    <xf numFmtId="1" fontId="34" fillId="0" borderId="0" xfId="199" applyNumberFormat="1" applyFont="1" applyFill="1" applyBorder="1" applyAlignment="1" applyProtection="1">
      <alignment horizontal="center"/>
      <protection hidden="1"/>
    </xf>
    <xf numFmtId="166" fontId="6" fillId="0" borderId="0" xfId="199" applyNumberFormat="1" applyFont="1" applyFill="1" applyBorder="1" applyAlignment="1" applyProtection="1">
      <alignment horizontal="center"/>
      <protection hidden="1"/>
    </xf>
    <xf numFmtId="1" fontId="6" fillId="0" borderId="0" xfId="199" applyNumberFormat="1" applyFont="1" applyFill="1" applyBorder="1" applyAlignment="1" applyProtection="1">
      <alignment horizontal="center"/>
      <protection hidden="1"/>
    </xf>
    <xf numFmtId="166" fontId="7" fillId="0" borderId="0" xfId="0" applyNumberFormat="1" applyFont="1" applyAlignment="1" applyProtection="1">
      <alignment horizontal="center"/>
      <protection hidden="1"/>
    </xf>
    <xf numFmtId="1" fontId="7" fillId="0" borderId="0" xfId="0" applyNumberFormat="1" applyFont="1" applyAlignment="1" applyProtection="1">
      <alignment horizontal="center"/>
      <protection hidden="1"/>
    </xf>
    <xf numFmtId="166" fontId="6" fillId="0" borderId="0" xfId="204" applyNumberFormat="1" applyFont="1" applyAlignment="1" applyProtection="1">
      <alignment horizontal="left" wrapText="1"/>
      <protection hidden="1"/>
    </xf>
    <xf numFmtId="0" fontId="17" fillId="0" borderId="0" xfId="204" applyAlignment="1">
      <alignment horizontal="left" vertical="center"/>
    </xf>
    <xf numFmtId="0" fontId="5" fillId="0" borderId="0" xfId="0" applyFont="1" applyProtection="1">
      <protection hidden="1"/>
    </xf>
    <xf numFmtId="0" fontId="55" fillId="0" borderId="0" xfId="196" applyFont="1" applyAlignment="1" applyProtection="1">
      <alignment horizontal="center" vertical="center"/>
      <protection hidden="1"/>
    </xf>
    <xf numFmtId="0" fontId="17" fillId="6" borderId="4" xfId="0" applyFont="1" applyFill="1" applyBorder="1" applyAlignment="1" applyProtection="1">
      <alignment vertical="center"/>
      <protection locked="0"/>
    </xf>
    <xf numFmtId="0" fontId="17" fillId="0" borderId="4" xfId="209" applyNumberFormat="1" applyFont="1" applyFill="1" applyBorder="1" applyAlignment="1" applyProtection="1">
      <alignment horizontal="center" vertical="center"/>
    </xf>
    <xf numFmtId="0" fontId="17" fillId="7" borderId="4" xfId="209" applyNumberFormat="1" applyFont="1" applyFill="1" applyBorder="1" applyAlignment="1" applyProtection="1">
      <alignment horizontal="center" vertical="center"/>
    </xf>
    <xf numFmtId="0" fontId="17" fillId="0" borderId="0" xfId="199" applyNumberFormat="1" applyFill="1" applyBorder="1" applyAlignment="1" applyProtection="1">
      <alignment horizontal="center" vertical="center"/>
    </xf>
    <xf numFmtId="0" fontId="17" fillId="0" borderId="0" xfId="199" applyNumberFormat="1" applyFill="1" applyBorder="1" applyAlignment="1" applyProtection="1">
      <alignment vertical="center" wrapText="1"/>
    </xf>
    <xf numFmtId="0" fontId="17" fillId="0" borderId="0" xfId="199" applyNumberFormat="1" applyFill="1" applyBorder="1" applyAlignment="1" applyProtection="1">
      <alignment vertical="center"/>
    </xf>
    <xf numFmtId="0" fontId="17" fillId="7" borderId="4" xfId="0" applyFont="1" applyFill="1" applyBorder="1" applyAlignment="1">
      <alignment horizontal="center" vertical="center" wrapText="1"/>
    </xf>
    <xf numFmtId="0" fontId="17" fillId="0" borderId="0" xfId="0" applyFont="1" applyAlignment="1">
      <alignment horizontal="center" vertical="center" wrapText="1"/>
    </xf>
    <xf numFmtId="0" fontId="17" fillId="0" borderId="0" xfId="199" applyNumberFormat="1" applyFill="1" applyBorder="1" applyAlignment="1" applyProtection="1">
      <alignment horizontal="center" vertical="center"/>
      <protection hidden="1"/>
    </xf>
    <xf numFmtId="0" fontId="3" fillId="0" borderId="0" xfId="202" applyNumberFormat="1" applyFont="1" applyFill="1" applyBorder="1" applyAlignment="1" applyProtection="1">
      <alignment vertical="top"/>
      <protection hidden="1"/>
    </xf>
    <xf numFmtId="178" fontId="17" fillId="0" borderId="0" xfId="193" applyNumberFormat="1" applyFont="1" applyAlignment="1">
      <alignment horizontal="left" vertical="center"/>
    </xf>
    <xf numFmtId="0" fontId="17" fillId="0" borderId="0" xfId="195" applyAlignment="1">
      <alignment horizontal="left" vertical="center"/>
    </xf>
    <xf numFmtId="0" fontId="17" fillId="0" borderId="0" xfId="205" applyAlignment="1">
      <alignment horizontal="left" vertical="center"/>
    </xf>
    <xf numFmtId="0" fontId="17" fillId="0" borderId="0" xfId="193" applyFont="1" applyAlignment="1">
      <alignment vertical="top"/>
    </xf>
    <xf numFmtId="166" fontId="17" fillId="0" borderId="0" xfId="193" applyNumberFormat="1" applyFont="1" applyAlignment="1">
      <alignment horizontal="center" vertical="top"/>
    </xf>
    <xf numFmtId="0" fontId="17" fillId="0" borderId="0" xfId="193" applyFont="1" applyAlignment="1">
      <alignment horizontal="justify"/>
    </xf>
    <xf numFmtId="166" fontId="17" fillId="0" borderId="0" xfId="193" applyNumberFormat="1" applyFont="1" applyAlignment="1">
      <alignment horizontal="center" vertical="center"/>
    </xf>
    <xf numFmtId="0" fontId="17" fillId="0" borderId="0" xfId="193" applyFont="1" applyAlignment="1">
      <alignment horizontal="center" vertical="top"/>
    </xf>
    <xf numFmtId="166" fontId="17" fillId="0" borderId="0" xfId="0" applyNumberFormat="1" applyFont="1" applyAlignment="1">
      <alignment horizontal="center" vertical="center"/>
    </xf>
    <xf numFmtId="0" fontId="17" fillId="0" borderId="0" xfId="0" applyFont="1" applyAlignment="1">
      <alignment horizontal="left" vertical="center" wrapText="1" indent="2"/>
    </xf>
    <xf numFmtId="0" fontId="17" fillId="0" borderId="0" xfId="0" applyFont="1" applyAlignment="1">
      <alignment vertical="center" wrapText="1"/>
    </xf>
    <xf numFmtId="0" fontId="17" fillId="4" borderId="0" xfId="0" applyFont="1" applyFill="1" applyAlignment="1">
      <alignment vertical="center"/>
    </xf>
    <xf numFmtId="0" fontId="17" fillId="4" borderId="0" xfId="0" applyFont="1" applyFill="1" applyAlignment="1" applyProtection="1">
      <alignment vertical="center"/>
      <protection locked="0"/>
    </xf>
    <xf numFmtId="0" fontId="17" fillId="0" borderId="0" xfId="0" applyFont="1" applyAlignment="1">
      <alignment horizontal="left" vertical="center" indent="2"/>
    </xf>
    <xf numFmtId="0" fontId="17" fillId="4" borderId="22" xfId="0" applyFont="1" applyFill="1" applyBorder="1" applyAlignment="1" applyProtection="1">
      <alignment horizontal="left" vertical="center"/>
      <protection locked="0"/>
    </xf>
    <xf numFmtId="0" fontId="36" fillId="0" borderId="0" xfId="207" applyFont="1" applyProtection="1">
      <protection hidden="1"/>
    </xf>
    <xf numFmtId="0" fontId="36" fillId="0" borderId="0" xfId="207" applyFont="1" applyAlignment="1" applyProtection="1">
      <alignment vertical="center"/>
      <protection hidden="1"/>
    </xf>
    <xf numFmtId="0" fontId="36" fillId="0" borderId="0" xfId="207" applyFont="1" applyAlignment="1" applyProtection="1">
      <alignment wrapText="1"/>
      <protection hidden="1"/>
    </xf>
    <xf numFmtId="10" fontId="36" fillId="0" borderId="0" xfId="207" applyNumberFormat="1" applyFont="1" applyAlignment="1" applyProtection="1">
      <alignment vertical="center"/>
      <protection hidden="1"/>
    </xf>
    <xf numFmtId="0" fontId="3" fillId="0" borderId="0" xfId="197" applyAlignment="1" applyProtection="1">
      <alignment horizontal="left" vertical="center"/>
      <protection hidden="1"/>
    </xf>
    <xf numFmtId="0" fontId="67" fillId="0" borderId="0" xfId="0" applyFont="1" applyAlignment="1">
      <alignment horizontal="left" vertical="top" wrapText="1"/>
    </xf>
    <xf numFmtId="0" fontId="87" fillId="0" borderId="0" xfId="204" applyFont="1" applyAlignment="1" applyProtection="1">
      <alignment horizontal="left"/>
      <protection hidden="1"/>
    </xf>
    <xf numFmtId="0" fontId="88" fillId="0" borderId="8" xfId="0" applyFont="1" applyBorder="1" applyAlignment="1">
      <alignment horizontal="center"/>
    </xf>
    <xf numFmtId="2" fontId="6" fillId="0" borderId="4" xfId="0" applyNumberFormat="1" applyFont="1" applyBorder="1" applyAlignment="1">
      <alignment horizontal="center" vertical="center"/>
    </xf>
    <xf numFmtId="0" fontId="7" fillId="0" borderId="0" xfId="199" applyNumberFormat="1" applyFont="1" applyFill="1" applyBorder="1" applyAlignment="1" applyProtection="1">
      <alignment horizontal="center" vertical="center" wrapText="1"/>
    </xf>
    <xf numFmtId="0" fontId="7" fillId="12" borderId="0" xfId="0" applyFont="1" applyFill="1" applyAlignment="1">
      <alignment horizontal="center" vertical="top" wrapText="1"/>
    </xf>
    <xf numFmtId="2" fontId="6" fillId="0" borderId="0" xfId="0" applyNumberFormat="1" applyFont="1" applyAlignment="1">
      <alignment horizontal="right" vertical="center"/>
    </xf>
    <xf numFmtId="2" fontId="6" fillId="0" borderId="0" xfId="0" applyNumberFormat="1" applyFont="1" applyAlignment="1">
      <alignment horizontal="center" vertical="center"/>
    </xf>
    <xf numFmtId="164" fontId="7" fillId="7" borderId="0" xfId="11" applyFont="1" applyFill="1" applyBorder="1" applyAlignment="1" applyProtection="1">
      <alignment horizontal="right" vertical="center"/>
    </xf>
    <xf numFmtId="0" fontId="17" fillId="0" borderId="0" xfId="204" applyAlignment="1" applyProtection="1">
      <alignment horizontal="center" vertical="center"/>
      <protection hidden="1"/>
    </xf>
    <xf numFmtId="166" fontId="7" fillId="0" borderId="5" xfId="0" applyNumberFormat="1" applyFont="1" applyBorder="1" applyAlignment="1">
      <alignment horizontal="center"/>
    </xf>
    <xf numFmtId="166" fontId="7" fillId="0" borderId="0" xfId="204" applyNumberFormat="1" applyFont="1" applyAlignment="1" applyProtection="1">
      <alignment horizontal="center"/>
      <protection hidden="1"/>
    </xf>
    <xf numFmtId="0" fontId="7" fillId="0" borderId="5" xfId="0" applyFont="1" applyBorder="1" applyAlignment="1">
      <alignment horizontal="justify" vertical="center"/>
    </xf>
    <xf numFmtId="0" fontId="6" fillId="0" borderId="0" xfId="0" applyFont="1" applyAlignment="1">
      <alignment horizontal="justify" vertical="center"/>
    </xf>
    <xf numFmtId="0" fontId="6" fillId="0" borderId="0" xfId="199" applyNumberFormat="1" applyFont="1" applyFill="1" applyBorder="1" applyAlignment="1" applyProtection="1">
      <alignment horizontal="justify" vertical="center"/>
    </xf>
    <xf numFmtId="0" fontId="6" fillId="0" borderId="0" xfId="204" applyFont="1" applyAlignment="1" applyProtection="1">
      <alignment horizontal="justify" vertical="center"/>
      <protection hidden="1"/>
    </xf>
    <xf numFmtId="0" fontId="7" fillId="0" borderId="0" xfId="204" applyFont="1" applyAlignment="1" applyProtection="1">
      <alignment horizontal="justify" vertical="center"/>
      <protection hidden="1"/>
    </xf>
    <xf numFmtId="0" fontId="7" fillId="0" borderId="4" xfId="199" applyNumberFormat="1" applyFont="1" applyFill="1" applyBorder="1" applyAlignment="1" applyProtection="1">
      <alignment horizontal="justify" vertical="center"/>
    </xf>
    <xf numFmtId="0" fontId="7" fillId="7" borderId="32" xfId="209" applyFont="1" applyFill="1" applyBorder="1" applyAlignment="1" applyProtection="1">
      <alignment horizontal="justify" vertical="center"/>
    </xf>
    <xf numFmtId="0" fontId="34" fillId="0" borderId="0" xfId="0" applyFont="1" applyAlignment="1">
      <alignment horizontal="justify" vertical="center"/>
    </xf>
    <xf numFmtId="0" fontId="7" fillId="2" borderId="0" xfId="209" applyFont="1" applyFill="1" applyBorder="1" applyAlignment="1" applyProtection="1">
      <alignment horizontal="justify" vertical="center"/>
    </xf>
    <xf numFmtId="178" fontId="7" fillId="0" borderId="0" xfId="0" applyNumberFormat="1" applyFont="1" applyAlignment="1" applyProtection="1">
      <alignment horizontal="justify" vertical="center"/>
      <protection hidden="1"/>
    </xf>
    <xf numFmtId="0" fontId="6" fillId="0" borderId="0" xfId="199" applyNumberFormat="1" applyFont="1" applyFill="1" applyBorder="1" applyAlignment="1" applyProtection="1">
      <alignment horizontal="justify" vertical="center"/>
      <protection hidden="1"/>
    </xf>
    <xf numFmtId="0" fontId="80" fillId="0" borderId="0" xfId="0" applyFont="1" applyAlignment="1">
      <alignment horizontal="center"/>
    </xf>
    <xf numFmtId="14" fontId="6" fillId="0" borderId="0" xfId="0" applyNumberFormat="1" applyFont="1" applyAlignment="1">
      <alignment horizontal="center"/>
    </xf>
    <xf numFmtId="179" fontId="6" fillId="0" borderId="0" xfId="11" applyNumberFormat="1" applyFont="1" applyFill="1" applyBorder="1" applyAlignment="1" applyProtection="1">
      <alignment horizontal="center" wrapText="1"/>
      <protection hidden="1"/>
    </xf>
    <xf numFmtId="0" fontId="7" fillId="0" borderId="5" xfId="0" applyFont="1" applyBorder="1" applyAlignment="1">
      <alignment horizontal="left" wrapText="1"/>
    </xf>
    <xf numFmtId="0" fontId="6" fillId="0" borderId="0" xfId="0" applyFont="1" applyAlignment="1">
      <alignment horizontal="left" wrapText="1"/>
    </xf>
    <xf numFmtId="0" fontId="6" fillId="0" borderId="0" xfId="199" applyNumberFormat="1" applyFont="1" applyFill="1" applyBorder="1" applyAlignment="1" applyProtection="1">
      <alignment horizontal="left" wrapText="1"/>
    </xf>
    <xf numFmtId="0" fontId="6" fillId="0" borderId="0" xfId="204" applyFont="1" applyAlignment="1" applyProtection="1">
      <alignment horizontal="left" wrapText="1"/>
      <protection hidden="1"/>
    </xf>
    <xf numFmtId="14" fontId="6" fillId="0" borderId="0" xfId="199" applyNumberFormat="1" applyFont="1" applyFill="1" applyBorder="1" applyAlignment="1" applyProtection="1">
      <alignment horizontal="left" wrapText="1"/>
    </xf>
    <xf numFmtId="0" fontId="6" fillId="0" borderId="0" xfId="204" applyFont="1" applyAlignment="1">
      <alignment horizontal="left" wrapText="1"/>
    </xf>
    <xf numFmtId="0" fontId="7" fillId="0" borderId="4" xfId="0" applyFont="1" applyBorder="1" applyAlignment="1">
      <alignment horizontal="left" wrapText="1"/>
    </xf>
    <xf numFmtId="0" fontId="34" fillId="0" borderId="0" xfId="0" applyFont="1" applyAlignment="1">
      <alignment horizontal="left" wrapText="1"/>
    </xf>
    <xf numFmtId="178" fontId="7" fillId="0" borderId="0" xfId="0" applyNumberFormat="1" applyFont="1" applyAlignment="1" applyProtection="1">
      <alignment horizontal="left" wrapText="1"/>
      <protection hidden="1"/>
    </xf>
    <xf numFmtId="0" fontId="6" fillId="0" borderId="0" xfId="200" applyNumberFormat="1" applyFont="1" applyFill="1" applyBorder="1" applyAlignment="1" applyProtection="1">
      <alignment horizontal="left" wrapText="1"/>
      <protection hidden="1"/>
    </xf>
    <xf numFmtId="0" fontId="34" fillId="0" borderId="0" xfId="0" applyFont="1" applyAlignment="1" applyProtection="1">
      <alignment horizontal="left" wrapText="1"/>
      <protection hidden="1"/>
    </xf>
    <xf numFmtId="0" fontId="39" fillId="0" borderId="0" xfId="199" applyNumberFormat="1" applyFont="1" applyFill="1" applyBorder="1" applyAlignment="1" applyProtection="1">
      <alignment horizontal="left" wrapText="1"/>
      <protection hidden="1"/>
    </xf>
    <xf numFmtId="0" fontId="6" fillId="0" borderId="0" xfId="199" applyNumberFormat="1" applyFont="1" applyFill="1" applyBorder="1" applyAlignment="1" applyProtection="1">
      <alignment horizontal="left" wrapText="1"/>
      <protection hidden="1"/>
    </xf>
    <xf numFmtId="0" fontId="7" fillId="0" borderId="0" xfId="0" applyFont="1" applyAlignment="1" applyProtection="1">
      <alignment horizontal="left" wrapText="1"/>
      <protection hidden="1"/>
    </xf>
    <xf numFmtId="2" fontId="6" fillId="0" borderId="0" xfId="0" applyNumberFormat="1" applyFont="1" applyAlignment="1">
      <alignment horizontal="center"/>
    </xf>
    <xf numFmtId="2" fontId="6" fillId="0" borderId="0" xfId="199" applyNumberFormat="1" applyFont="1" applyFill="1" applyBorder="1" applyAlignment="1" applyProtection="1">
      <alignment horizontal="center"/>
      <protection hidden="1"/>
    </xf>
    <xf numFmtId="4" fontId="34" fillId="0" borderId="0" xfId="199" applyNumberFormat="1" applyFont="1" applyFill="1" applyBorder="1" applyAlignment="1" applyProtection="1">
      <alignment horizontal="center"/>
      <protection hidden="1"/>
    </xf>
    <xf numFmtId="0" fontId="80" fillId="0" borderId="4" xfId="0" applyFont="1" applyBorder="1" applyAlignment="1">
      <alignment horizontal="center" vertical="top"/>
    </xf>
    <xf numFmtId="1" fontId="6" fillId="0" borderId="4" xfId="0" applyNumberFormat="1" applyFont="1" applyBorder="1" applyAlignment="1">
      <alignment horizontal="center" vertical="top"/>
    </xf>
    <xf numFmtId="166" fontId="7" fillId="0" borderId="4" xfId="199" applyNumberFormat="1" applyFont="1" applyFill="1" applyBorder="1" applyAlignment="1" applyProtection="1">
      <alignment horizontal="center" vertical="center" wrapText="1"/>
    </xf>
    <xf numFmtId="0" fontId="7" fillId="0" borderId="4" xfId="0" applyFont="1" applyBorder="1" applyAlignment="1">
      <alignment horizontal="center" vertical="center" wrapText="1"/>
    </xf>
    <xf numFmtId="1" fontId="7" fillId="0" borderId="4" xfId="0" applyNumberFormat="1" applyFont="1" applyBorder="1" applyAlignment="1">
      <alignment horizontal="center" vertical="center" wrapText="1"/>
    </xf>
    <xf numFmtId="0" fontId="7" fillId="0" borderId="4" xfId="199" applyNumberFormat="1" applyFont="1" applyFill="1" applyBorder="1" applyAlignment="1" applyProtection="1">
      <alignment horizontal="center" vertical="center"/>
    </xf>
    <xf numFmtId="0" fontId="7" fillId="0" borderId="44" xfId="199" applyNumberFormat="1" applyFont="1" applyFill="1" applyBorder="1" applyAlignment="1" applyProtection="1">
      <alignment horizontal="center" vertical="center" wrapText="1"/>
    </xf>
    <xf numFmtId="2" fontId="7" fillId="0" borderId="4" xfId="199" applyNumberFormat="1" applyFont="1" applyFill="1" applyBorder="1" applyAlignment="1" applyProtection="1">
      <alignment horizontal="center" vertical="center" wrapText="1"/>
    </xf>
    <xf numFmtId="9" fontId="89" fillId="0" borderId="4" xfId="0" applyNumberFormat="1" applyFont="1" applyBorder="1" applyAlignment="1">
      <alignment horizontal="center" vertical="center" wrapText="1"/>
    </xf>
    <xf numFmtId="10" fontId="6" fillId="0" borderId="4" xfId="199" applyNumberFormat="1" applyFont="1" applyFill="1" applyBorder="1" applyAlignment="1" applyProtection="1">
      <alignment horizontal="center" vertical="center"/>
      <protection locked="0"/>
    </xf>
    <xf numFmtId="9" fontId="79" fillId="0" borderId="4" xfId="0" applyNumberFormat="1" applyFont="1" applyBorder="1" applyAlignment="1">
      <alignment horizontal="center" vertical="center" wrapText="1"/>
    </xf>
    <xf numFmtId="2" fontId="6" fillId="0" borderId="4" xfId="199" applyNumberFormat="1" applyFont="1" applyFill="1" applyBorder="1" applyAlignment="1" applyProtection="1">
      <alignment horizontal="center" vertical="center"/>
    </xf>
    <xf numFmtId="2" fontId="6" fillId="0" borderId="43" xfId="199" applyNumberFormat="1" applyFont="1" applyFill="1" applyBorder="1" applyAlignment="1" applyProtection="1">
      <alignment horizontal="center" vertical="center"/>
    </xf>
    <xf numFmtId="166" fontId="7" fillId="0" borderId="5" xfId="0" applyNumberFormat="1" applyFont="1" applyBorder="1" applyAlignment="1">
      <alignment horizontal="center" vertical="center"/>
    </xf>
    <xf numFmtId="166" fontId="6" fillId="0" borderId="0" xfId="0" applyNumberFormat="1" applyFont="1" applyAlignment="1">
      <alignment horizontal="center" vertical="center"/>
    </xf>
    <xf numFmtId="166" fontId="6" fillId="0" borderId="0" xfId="199" applyNumberFormat="1" applyFont="1" applyFill="1" applyBorder="1" applyAlignment="1" applyProtection="1">
      <alignment horizontal="center" vertical="center"/>
    </xf>
    <xf numFmtId="166" fontId="7" fillId="0" borderId="0" xfId="204" applyNumberFormat="1" applyFont="1" applyAlignment="1" applyProtection="1">
      <alignment horizontal="center" vertical="center"/>
      <protection hidden="1"/>
    </xf>
    <xf numFmtId="166" fontId="6" fillId="0" borderId="0" xfId="204" applyNumberFormat="1" applyFont="1" applyAlignment="1" applyProtection="1">
      <alignment horizontal="center" vertical="center"/>
      <protection hidden="1"/>
    </xf>
    <xf numFmtId="0" fontId="6" fillId="0" borderId="4" xfId="0" applyFont="1" applyBorder="1" applyAlignment="1">
      <alignment horizontal="center" vertical="center"/>
    </xf>
    <xf numFmtId="166" fontId="34" fillId="0" borderId="0" xfId="0" applyNumberFormat="1" applyFont="1" applyAlignment="1">
      <alignment horizontal="center" vertical="center"/>
    </xf>
    <xf numFmtId="166" fontId="7" fillId="0" borderId="0" xfId="0" applyNumberFormat="1" applyFont="1" applyAlignment="1">
      <alignment horizontal="center" vertical="center"/>
    </xf>
    <xf numFmtId="166" fontId="7" fillId="0" borderId="0" xfId="210" applyNumberFormat="1" applyFont="1" applyFill="1" applyBorder="1" applyAlignment="1" applyProtection="1">
      <alignment horizontal="center" vertical="center" wrapText="1"/>
      <protection hidden="1"/>
    </xf>
    <xf numFmtId="166" fontId="34" fillId="0" borderId="0" xfId="199" applyNumberFormat="1" applyFont="1" applyFill="1" applyBorder="1" applyAlignment="1" applyProtection="1">
      <alignment horizontal="center" vertical="center"/>
      <protection hidden="1"/>
    </xf>
    <xf numFmtId="166" fontId="6" fillId="0" borderId="0" xfId="199" applyNumberFormat="1" applyFont="1" applyFill="1" applyBorder="1" applyAlignment="1" applyProtection="1">
      <alignment horizontal="center" vertical="center"/>
      <protection hidden="1"/>
    </xf>
    <xf numFmtId="166" fontId="7" fillId="0" borderId="0" xfId="0" applyNumberFormat="1" applyFont="1" applyAlignment="1" applyProtection="1">
      <alignment horizontal="center" vertical="center"/>
      <protection hidden="1"/>
    </xf>
    <xf numFmtId="1" fontId="6" fillId="17" borderId="4" xfId="199" applyNumberFormat="1" applyFont="1" applyFill="1" applyBorder="1" applyAlignment="1" applyProtection="1">
      <alignment horizontal="center"/>
      <protection locked="0"/>
    </xf>
    <xf numFmtId="0" fontId="37" fillId="12" borderId="4" xfId="0" applyFont="1" applyFill="1" applyBorder="1" applyAlignment="1">
      <alignment horizontal="center" vertical="center" wrapText="1"/>
    </xf>
    <xf numFmtId="0" fontId="37" fillId="0" borderId="0" xfId="0" applyFont="1" applyAlignment="1">
      <alignment horizontal="left" vertical="top" wrapText="1"/>
    </xf>
    <xf numFmtId="0" fontId="7" fillId="21" borderId="4" xfId="0" applyFont="1" applyFill="1" applyBorder="1" applyAlignment="1">
      <alignment horizontal="left" vertical="top"/>
    </xf>
    <xf numFmtId="0" fontId="7" fillId="0" borderId="5" xfId="0" applyFont="1" applyBorder="1" applyAlignment="1">
      <alignment vertical="center"/>
    </xf>
    <xf numFmtId="0" fontId="7" fillId="0" borderId="4" xfId="0" applyFont="1" applyBorder="1" applyAlignment="1">
      <alignment vertical="center"/>
    </xf>
    <xf numFmtId="0" fontId="7" fillId="12" borderId="4" xfId="0" applyFont="1" applyFill="1" applyBorder="1" applyAlignment="1">
      <alignment vertical="top" wrapText="1"/>
    </xf>
    <xf numFmtId="182" fontId="0" fillId="0" borderId="23" xfId="11" applyNumberFormat="1" applyFont="1" applyBorder="1" applyAlignment="1" applyProtection="1">
      <alignment vertical="center"/>
    </xf>
    <xf numFmtId="2" fontId="6" fillId="2" borderId="0" xfId="0" applyNumberFormat="1" applyFont="1" applyFill="1" applyAlignment="1">
      <alignment vertical="center"/>
    </xf>
    <xf numFmtId="0" fontId="93" fillId="0" borderId="0" xfId="206" applyFont="1" applyAlignment="1" applyProtection="1">
      <alignment horizontal="left" vertical="center" wrapText="1" indent="1"/>
      <protection hidden="1"/>
    </xf>
    <xf numFmtId="0" fontId="0" fillId="4" borderId="0" xfId="0" applyFill="1" applyAlignment="1" applyProtection="1">
      <alignment vertical="center"/>
      <protection locked="0"/>
    </xf>
    <xf numFmtId="0" fontId="92" fillId="0" borderId="0" xfId="0" applyFont="1" applyAlignment="1">
      <alignment vertical="center" wrapText="1"/>
    </xf>
    <xf numFmtId="0" fontId="16" fillId="0" borderId="0" xfId="0" applyFont="1" applyAlignment="1">
      <alignment horizontal="left" wrapText="1"/>
    </xf>
    <xf numFmtId="0" fontId="7" fillId="0" borderId="0" xfId="199" applyNumberFormat="1" applyFont="1" applyFill="1" applyBorder="1" applyAlignment="1" applyProtection="1">
      <alignment vertical="top" wrapText="1"/>
    </xf>
    <xf numFmtId="0" fontId="6" fillId="0" borderId="0" xfId="0" applyFont="1" applyAlignment="1">
      <alignment horizontal="left"/>
    </xf>
    <xf numFmtId="0" fontId="6" fillId="18" borderId="4" xfId="0" applyFont="1" applyFill="1" applyBorder="1" applyAlignment="1">
      <alignment horizontal="left" vertical="center" wrapText="1"/>
    </xf>
    <xf numFmtId="0" fontId="6" fillId="0" borderId="14" xfId="0" applyFont="1" applyBorder="1" applyAlignment="1">
      <alignment horizontal="center" vertical="center"/>
    </xf>
    <xf numFmtId="166" fontId="7" fillId="0" borderId="5" xfId="0" applyNumberFormat="1" applyFont="1" applyBorder="1" applyAlignment="1">
      <alignment horizontal="left" vertical="center"/>
    </xf>
    <xf numFmtId="166" fontId="7" fillId="0" borderId="0" xfId="204" applyNumberFormat="1" applyFont="1" applyAlignment="1" applyProtection="1">
      <alignment horizontal="left" vertical="center"/>
      <protection hidden="1"/>
    </xf>
    <xf numFmtId="0" fontId="7" fillId="0" borderId="0" xfId="199" applyNumberFormat="1" applyFont="1" applyFill="1" applyBorder="1" applyAlignment="1" applyProtection="1">
      <alignment vertical="center" wrapText="1"/>
    </xf>
    <xf numFmtId="166" fontId="6" fillId="0" borderId="0" xfId="204" applyNumberFormat="1" applyFont="1" applyAlignment="1" applyProtection="1">
      <alignment horizontal="left" vertical="center"/>
      <protection hidden="1"/>
    </xf>
    <xf numFmtId="1" fontId="7" fillId="0" borderId="4" xfId="0" applyNumberFormat="1"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right" vertical="center"/>
    </xf>
    <xf numFmtId="2" fontId="7" fillId="0" borderId="5" xfId="0" applyNumberFormat="1" applyFont="1" applyBorder="1" applyAlignment="1">
      <alignment horizontal="center" vertical="center"/>
    </xf>
    <xf numFmtId="2" fontId="6" fillId="0" borderId="0" xfId="199" applyNumberFormat="1" applyFont="1" applyFill="1" applyBorder="1" applyAlignment="1" applyProtection="1">
      <alignment horizontal="center" vertical="center"/>
    </xf>
    <xf numFmtId="2" fontId="6" fillId="0" borderId="0" xfId="204" applyNumberFormat="1" applyFont="1" applyAlignment="1" applyProtection="1">
      <alignment horizontal="center" vertical="center"/>
      <protection hidden="1"/>
    </xf>
    <xf numFmtId="2" fontId="6" fillId="12" borderId="4" xfId="199" applyNumberFormat="1" applyFont="1" applyFill="1" applyBorder="1" applyAlignment="1" applyProtection="1">
      <alignment horizontal="center" vertical="center"/>
    </xf>
    <xf numFmtId="2" fontId="6" fillId="0" borderId="0" xfId="199" applyNumberFormat="1" applyFont="1" applyFill="1" applyBorder="1" applyAlignment="1" applyProtection="1">
      <alignment horizontal="center" vertical="center"/>
      <protection locked="0"/>
    </xf>
    <xf numFmtId="2" fontId="7" fillId="0" borderId="0" xfId="0" applyNumberFormat="1" applyFont="1" applyAlignment="1">
      <alignment horizontal="center" vertical="center"/>
    </xf>
    <xf numFmtId="2" fontId="6" fillId="0" borderId="0" xfId="199" applyNumberFormat="1" applyFont="1" applyFill="1" applyBorder="1" applyAlignment="1" applyProtection="1">
      <alignment horizontal="center" vertical="center"/>
      <protection hidden="1"/>
    </xf>
    <xf numFmtId="2" fontId="34" fillId="0" borderId="0" xfId="199" applyNumberFormat="1" applyFont="1" applyFill="1" applyBorder="1" applyAlignment="1" applyProtection="1">
      <alignment horizontal="center" vertical="center"/>
      <protection hidden="1"/>
    </xf>
    <xf numFmtId="2" fontId="7" fillId="0" borderId="0" xfId="0" applyNumberFormat="1" applyFont="1" applyAlignment="1" applyProtection="1">
      <alignment horizontal="center" vertical="center"/>
      <protection hidden="1"/>
    </xf>
    <xf numFmtId="0" fontId="0" fillId="18" borderId="4" xfId="0" applyFill="1" applyBorder="1" applyAlignment="1">
      <alignment horizontal="left" vertical="center" wrapText="1"/>
    </xf>
    <xf numFmtId="182" fontId="0" fillId="17" borderId="23" xfId="11" applyNumberFormat="1" applyFont="1" applyFill="1" applyBorder="1" applyAlignment="1" applyProtection="1">
      <alignment vertical="center"/>
      <protection locked="0"/>
    </xf>
    <xf numFmtId="0" fontId="96" fillId="0" borderId="4" xfId="0" applyFont="1" applyBorder="1" applyAlignment="1">
      <alignment horizontal="center" vertical="center" wrapText="1"/>
    </xf>
    <xf numFmtId="0" fontId="96" fillId="0" borderId="14" xfId="0" applyFont="1" applyBorder="1" applyAlignment="1">
      <alignment horizontal="center" vertical="center"/>
    </xf>
    <xf numFmtId="0" fontId="7" fillId="0" borderId="5" xfId="0" applyFont="1" applyBorder="1" applyAlignment="1">
      <alignment horizontal="center" vertical="center"/>
    </xf>
    <xf numFmtId="0" fontId="6" fillId="0" borderId="0" xfId="204" applyFont="1" applyAlignment="1" applyProtection="1">
      <alignment horizontal="center" vertical="center"/>
      <protection hidden="1"/>
    </xf>
    <xf numFmtId="0" fontId="7" fillId="0" borderId="0" xfId="204" applyFont="1" applyAlignment="1" applyProtection="1">
      <alignment horizontal="center" vertical="center"/>
      <protection hidden="1"/>
    </xf>
    <xf numFmtId="0" fontId="7" fillId="7" borderId="32" xfId="209" applyFont="1" applyFill="1" applyBorder="1" applyAlignment="1" applyProtection="1">
      <alignment horizontal="center" vertical="center" wrapText="1"/>
    </xf>
    <xf numFmtId="0" fontId="7" fillId="2" borderId="0" xfId="209" applyFont="1" applyFill="1" applyBorder="1" applyAlignment="1" applyProtection="1">
      <alignment horizontal="center" vertical="center" wrapText="1"/>
    </xf>
    <xf numFmtId="14" fontId="6" fillId="0" borderId="0" xfId="0" applyNumberFormat="1" applyFont="1" applyAlignment="1">
      <alignment horizontal="center" vertical="center"/>
    </xf>
    <xf numFmtId="0" fontId="7" fillId="12" borderId="4" xfId="0" applyFont="1" applyFill="1" applyBorder="1" applyAlignment="1">
      <alignment horizontal="center" vertical="center" wrapText="1"/>
    </xf>
    <xf numFmtId="1" fontId="7" fillId="12" borderId="4" xfId="0" applyNumberFormat="1" applyFont="1" applyFill="1" applyBorder="1" applyAlignment="1">
      <alignment horizontal="center" vertical="center" wrapText="1"/>
    </xf>
    <xf numFmtId="0" fontId="95" fillId="0" borderId="14" xfId="0" applyFont="1" applyBorder="1" applyAlignment="1">
      <alignment horizontal="center" vertical="center"/>
    </xf>
    <xf numFmtId="0" fontId="95" fillId="18" borderId="4" xfId="0" applyFont="1" applyFill="1" applyBorder="1" applyAlignment="1">
      <alignment horizontal="center" vertical="center" wrapText="1"/>
    </xf>
    <xf numFmtId="1" fontId="6" fillId="0" borderId="4" xfId="199" applyNumberFormat="1" applyFont="1" applyFill="1" applyBorder="1" applyAlignment="1" applyProtection="1">
      <alignment horizontal="center"/>
    </xf>
    <xf numFmtId="9" fontId="79" fillId="0" borderId="4" xfId="0" applyNumberFormat="1" applyFont="1" applyBorder="1" applyAlignment="1">
      <alignment horizontal="center" wrapText="1"/>
    </xf>
    <xf numFmtId="10" fontId="6" fillId="0" borderId="4" xfId="199" applyNumberFormat="1" applyFont="1" applyFill="1" applyBorder="1" applyAlignment="1" applyProtection="1">
      <alignment horizontal="center"/>
    </xf>
    <xf numFmtId="0" fontId="80" fillId="0" borderId="4" xfId="0" applyFont="1" applyBorder="1" applyAlignment="1">
      <alignment horizontal="center"/>
    </xf>
    <xf numFmtId="1" fontId="6" fillId="0" borderId="4" xfId="0" applyNumberFormat="1" applyFont="1" applyBorder="1" applyAlignment="1">
      <alignment horizontal="center"/>
    </xf>
    <xf numFmtId="1" fontId="96" fillId="18" borderId="4" xfId="0" applyNumberFormat="1" applyFont="1" applyFill="1" applyBorder="1" applyAlignment="1" applyProtection="1">
      <alignment horizontal="center" vertical="center"/>
      <protection locked="0"/>
    </xf>
    <xf numFmtId="0" fontId="94" fillId="20" borderId="4" xfId="0" applyFont="1" applyFill="1" applyBorder="1" applyAlignment="1" applyProtection="1">
      <alignment horizontal="center" vertical="center" wrapText="1"/>
      <protection locked="0"/>
    </xf>
    <xf numFmtId="0" fontId="6" fillId="0" borderId="4" xfId="0" applyFont="1" applyBorder="1" applyAlignment="1">
      <alignment vertical="center" wrapText="1"/>
    </xf>
    <xf numFmtId="0" fontId="37" fillId="14" borderId="3" xfId="0" applyFont="1" applyFill="1" applyBorder="1" applyAlignment="1">
      <alignment vertical="center" wrapText="1"/>
    </xf>
    <xf numFmtId="0" fontId="37" fillId="14" borderId="15" xfId="0" applyFont="1" applyFill="1" applyBorder="1" applyAlignment="1">
      <alignment vertical="center" wrapText="1"/>
    </xf>
    <xf numFmtId="0" fontId="37" fillId="14" borderId="14" xfId="0" applyFont="1" applyFill="1" applyBorder="1" applyAlignment="1">
      <alignment horizontal="left" vertical="center"/>
    </xf>
    <xf numFmtId="0" fontId="29" fillId="9" borderId="0" xfId="0" applyFont="1" applyFill="1" applyAlignment="1" applyProtection="1">
      <alignment horizontal="center" vertical="top" wrapText="1"/>
      <protection hidden="1"/>
    </xf>
    <xf numFmtId="0" fontId="20" fillId="0" borderId="0" xfId="0" applyFont="1" applyAlignment="1" applyProtection="1">
      <alignment horizontal="left" vertical="top"/>
      <protection hidden="1"/>
    </xf>
    <xf numFmtId="0" fontId="20" fillId="0" borderId="22" xfId="0" applyFont="1" applyBorder="1" applyAlignment="1" applyProtection="1">
      <alignment horizontal="center" vertical="center"/>
      <protection hidden="1"/>
    </xf>
    <xf numFmtId="0" fontId="37" fillId="0" borderId="41" xfId="0" applyFont="1" applyBorder="1" applyAlignment="1" applyProtection="1">
      <alignment horizontal="center" vertical="top"/>
      <protection hidden="1"/>
    </xf>
    <xf numFmtId="0" fontId="37" fillId="0" borderId="0" xfId="0" applyFont="1" applyAlignment="1" applyProtection="1">
      <alignment horizontal="center" vertical="top"/>
      <protection hidden="1"/>
    </xf>
    <xf numFmtId="0" fontId="7" fillId="0" borderId="14" xfId="203" applyFont="1" applyBorder="1" applyAlignment="1" applyProtection="1">
      <alignment horizontal="center" vertical="center"/>
      <protection hidden="1"/>
    </xf>
    <xf numFmtId="0" fontId="7" fillId="0" borderId="3" xfId="203" applyFont="1" applyBorder="1" applyAlignment="1" applyProtection="1">
      <alignment horizontal="center" vertical="center"/>
      <protection hidden="1"/>
    </xf>
    <xf numFmtId="0" fontId="7" fillId="0" borderId="15" xfId="203" applyFont="1" applyBorder="1" applyAlignment="1" applyProtection="1">
      <alignment horizontal="center" vertical="center"/>
      <protection hidden="1"/>
    </xf>
    <xf numFmtId="0" fontId="20" fillId="0" borderId="22" xfId="203" applyFont="1" applyBorder="1" applyAlignment="1" applyProtection="1">
      <alignment horizontal="justify" vertical="center"/>
      <protection hidden="1"/>
    </xf>
    <xf numFmtId="0" fontId="20" fillId="0" borderId="19" xfId="203" applyFont="1" applyBorder="1" applyAlignment="1" applyProtection="1">
      <alignment horizontal="justify" vertical="center"/>
      <protection hidden="1"/>
    </xf>
    <xf numFmtId="0" fontId="42" fillId="15" borderId="16" xfId="203" applyFont="1" applyFill="1" applyBorder="1" applyAlignment="1" applyProtection="1">
      <alignment horizontal="left" vertical="top" wrapText="1"/>
      <protection hidden="1"/>
    </xf>
    <xf numFmtId="0" fontId="42" fillId="15" borderId="40" xfId="203" applyFont="1" applyFill="1" applyBorder="1" applyAlignment="1" applyProtection="1">
      <alignment horizontal="left" vertical="top" wrapText="1"/>
      <protection hidden="1"/>
    </xf>
    <xf numFmtId="0" fontId="42" fillId="15" borderId="17" xfId="203" applyFont="1" applyFill="1" applyBorder="1" applyAlignment="1" applyProtection="1">
      <alignment horizontal="left" vertical="top" wrapText="1"/>
      <protection hidden="1"/>
    </xf>
    <xf numFmtId="0" fontId="21" fillId="0" borderId="18" xfId="203" applyFont="1" applyBorder="1" applyAlignment="1" applyProtection="1">
      <alignment horizontal="left" vertical="center" wrapText="1"/>
      <protection hidden="1"/>
    </xf>
    <xf numFmtId="0" fontId="21" fillId="0" borderId="22" xfId="203" applyFont="1" applyBorder="1" applyAlignment="1" applyProtection="1">
      <alignment horizontal="left" vertical="center" wrapText="1"/>
      <protection hidden="1"/>
    </xf>
    <xf numFmtId="0" fontId="21" fillId="0" borderId="19" xfId="203" applyFont="1" applyBorder="1" applyAlignment="1" applyProtection="1">
      <alignment horizontal="left" vertical="center" wrapText="1"/>
      <protection hidden="1"/>
    </xf>
    <xf numFmtId="0" fontId="24" fillId="0" borderId="6" xfId="203" applyFont="1" applyBorder="1" applyAlignment="1" applyProtection="1">
      <alignment horizontal="right" vertical="center"/>
      <protection hidden="1"/>
    </xf>
    <xf numFmtId="0" fontId="24" fillId="0" borderId="0" xfId="203" applyFont="1" applyAlignment="1" applyProtection="1">
      <alignment horizontal="right" vertical="center"/>
      <protection hidden="1"/>
    </xf>
    <xf numFmtId="0" fontId="22" fillId="0" borderId="6" xfId="203" applyFont="1" applyBorder="1" applyAlignment="1" applyProtection="1">
      <alignment horizontal="right" vertical="center"/>
      <protection hidden="1"/>
    </xf>
    <xf numFmtId="0" fontId="22" fillId="0" borderId="0" xfId="203" applyFont="1" applyAlignment="1" applyProtection="1">
      <alignment horizontal="right" vertical="center"/>
      <protection hidden="1"/>
    </xf>
    <xf numFmtId="0" fontId="25" fillId="0" borderId="4" xfId="203" applyFont="1" applyBorder="1" applyAlignment="1" applyProtection="1">
      <alignment horizontal="center" vertical="center"/>
      <protection hidden="1"/>
    </xf>
    <xf numFmtId="0" fontId="18" fillId="0" borderId="4" xfId="203" applyFont="1" applyBorder="1" applyAlignment="1" applyProtection="1">
      <alignment horizontal="center" vertical="center"/>
      <protection hidden="1"/>
    </xf>
    <xf numFmtId="0" fontId="43" fillId="0" borderId="11" xfId="203" applyFont="1" applyBorder="1" applyAlignment="1" applyProtection="1">
      <alignment horizontal="center" vertical="center" textRotation="180"/>
      <protection hidden="1"/>
    </xf>
    <xf numFmtId="0" fontId="43" fillId="0" borderId="12" xfId="203" applyFont="1" applyBorder="1" applyAlignment="1" applyProtection="1">
      <alignment horizontal="center" vertical="center" textRotation="180"/>
      <protection hidden="1"/>
    </xf>
    <xf numFmtId="0" fontId="43" fillId="0" borderId="13" xfId="203" applyFont="1" applyBorder="1" applyAlignment="1" applyProtection="1">
      <alignment horizontal="center" vertical="center" textRotation="180"/>
      <protection hidden="1"/>
    </xf>
    <xf numFmtId="0" fontId="43" fillId="0" borderId="11" xfId="203" applyFont="1" applyBorder="1" applyAlignment="1" applyProtection="1">
      <alignment horizontal="center" vertical="center" textRotation="90"/>
      <protection hidden="1"/>
    </xf>
    <xf numFmtId="0" fontId="43" fillId="0" borderId="12" xfId="203" applyFont="1" applyBorder="1" applyAlignment="1" applyProtection="1">
      <alignment horizontal="center" vertical="center" textRotation="90"/>
      <protection hidden="1"/>
    </xf>
    <xf numFmtId="0" fontId="43" fillId="0" borderId="13" xfId="203" applyFont="1" applyBorder="1" applyAlignment="1" applyProtection="1">
      <alignment horizontal="center" vertical="center" textRotation="90"/>
      <protection hidden="1"/>
    </xf>
    <xf numFmtId="0" fontId="24" fillId="0" borderId="8" xfId="203" applyFont="1" applyBorder="1" applyAlignment="1" applyProtection="1">
      <alignment horizontal="right" vertical="center"/>
      <protection hidden="1"/>
    </xf>
    <xf numFmtId="0" fontId="24" fillId="0" borderId="5" xfId="203" applyFont="1" applyBorder="1" applyAlignment="1" applyProtection="1">
      <alignment horizontal="right" vertical="center"/>
      <protection hidden="1"/>
    </xf>
    <xf numFmtId="0" fontId="22" fillId="0" borderId="30" xfId="203" applyFont="1" applyBorder="1" applyAlignment="1" applyProtection="1">
      <alignment horizontal="right" vertical="center"/>
      <protection hidden="1"/>
    </xf>
    <xf numFmtId="0" fontId="22" fillId="0" borderId="10" xfId="203" applyFont="1" applyBorder="1" applyAlignment="1" applyProtection="1">
      <alignment horizontal="right" vertical="center"/>
      <protection hidden="1"/>
    </xf>
    <xf numFmtId="0" fontId="3" fillId="0" borderId="6" xfId="203" applyBorder="1"/>
    <xf numFmtId="0" fontId="3" fillId="0" borderId="0" xfId="203"/>
    <xf numFmtId="0" fontId="3" fillId="0" borderId="7" xfId="203" applyBorder="1"/>
    <xf numFmtId="0" fontId="0" fillId="4" borderId="4" xfId="196" applyFont="1" applyFill="1" applyBorder="1" applyAlignment="1" applyProtection="1">
      <alignment horizontal="left" vertical="center"/>
      <protection locked="0"/>
    </xf>
    <xf numFmtId="0" fontId="17" fillId="4" borderId="4" xfId="196" applyFont="1" applyFill="1" applyBorder="1" applyAlignment="1" applyProtection="1">
      <alignment horizontal="left" vertical="center"/>
      <protection locked="0"/>
    </xf>
    <xf numFmtId="0" fontId="0" fillId="4" borderId="16" xfId="196" applyFont="1" applyFill="1" applyBorder="1" applyAlignment="1" applyProtection="1">
      <alignment horizontal="left" vertical="center"/>
      <protection locked="0"/>
    </xf>
    <xf numFmtId="0" fontId="17" fillId="4" borderId="40" xfId="196" applyFont="1" applyFill="1" applyBorder="1" applyAlignment="1" applyProtection="1">
      <alignment horizontal="left" vertical="center"/>
      <protection locked="0"/>
    </xf>
    <xf numFmtId="0" fontId="17" fillId="4" borderId="17" xfId="196" applyFont="1" applyFill="1" applyBorder="1" applyAlignment="1" applyProtection="1">
      <alignment horizontal="left" vertical="center"/>
      <protection locked="0"/>
    </xf>
    <xf numFmtId="0" fontId="55" fillId="4" borderId="16" xfId="196" applyFont="1" applyFill="1" applyBorder="1" applyAlignment="1" applyProtection="1">
      <alignment horizontal="left" vertical="center"/>
      <protection locked="0"/>
    </xf>
    <xf numFmtId="0" fontId="55" fillId="4" borderId="40" xfId="196" applyFont="1" applyFill="1" applyBorder="1" applyAlignment="1" applyProtection="1">
      <alignment horizontal="left" vertical="center"/>
      <protection locked="0"/>
    </xf>
    <xf numFmtId="0" fontId="55" fillId="4" borderId="17" xfId="196" applyFont="1" applyFill="1" applyBorder="1" applyAlignment="1" applyProtection="1">
      <alignment horizontal="left" vertical="center"/>
      <protection locked="0"/>
    </xf>
    <xf numFmtId="0" fontId="0" fillId="4" borderId="40" xfId="196" applyFont="1" applyFill="1" applyBorder="1" applyAlignment="1" applyProtection="1">
      <alignment horizontal="left" vertical="center"/>
      <protection locked="0"/>
    </xf>
    <xf numFmtId="0" fontId="0" fillId="4" borderId="17" xfId="196" applyFont="1" applyFill="1" applyBorder="1" applyAlignment="1" applyProtection="1">
      <alignment horizontal="left" vertical="center"/>
      <protection locked="0"/>
    </xf>
    <xf numFmtId="0" fontId="0" fillId="4" borderId="14" xfId="196" applyFont="1" applyFill="1" applyBorder="1" applyAlignment="1" applyProtection="1">
      <alignment horizontal="left" vertical="center"/>
      <protection locked="0"/>
    </xf>
    <xf numFmtId="0" fontId="0" fillId="4" borderId="3" xfId="196" applyFont="1" applyFill="1" applyBorder="1" applyAlignment="1" applyProtection="1">
      <alignment horizontal="left" vertical="center"/>
      <protection locked="0"/>
    </xf>
    <xf numFmtId="0" fontId="0" fillId="4" borderId="15" xfId="196" applyFont="1" applyFill="1" applyBorder="1" applyAlignment="1" applyProtection="1">
      <alignment horizontal="left" vertical="center"/>
      <protection locked="0"/>
    </xf>
    <xf numFmtId="0" fontId="0" fillId="4" borderId="4" xfId="196" applyFont="1" applyFill="1" applyBorder="1" applyAlignment="1" applyProtection="1">
      <alignment horizontal="left" vertical="center" wrapText="1"/>
      <protection locked="0"/>
    </xf>
    <xf numFmtId="0" fontId="17" fillId="4" borderId="4" xfId="196" applyFont="1" applyFill="1" applyBorder="1" applyAlignment="1" applyProtection="1">
      <alignment horizontal="left" vertical="center" wrapText="1"/>
      <protection locked="0"/>
    </xf>
    <xf numFmtId="0" fontId="35" fillId="15" borderId="5" xfId="196" applyFont="1" applyFill="1" applyBorder="1" applyAlignment="1" applyProtection="1">
      <alignment horizontal="left" vertical="center" wrapText="1"/>
      <protection hidden="1"/>
    </xf>
    <xf numFmtId="0" fontId="16" fillId="0" borderId="0" xfId="196" applyFont="1" applyAlignment="1" applyProtection="1">
      <alignment horizontal="left" vertical="center" wrapText="1"/>
      <protection hidden="1"/>
    </xf>
    <xf numFmtId="0" fontId="26" fillId="9" borderId="0" xfId="196" applyFont="1" applyFill="1" applyAlignment="1" applyProtection="1">
      <alignment horizontal="center" vertical="center"/>
      <protection hidden="1"/>
    </xf>
    <xf numFmtId="0" fontId="6" fillId="4" borderId="4" xfId="196" applyFont="1" applyFill="1" applyBorder="1" applyAlignment="1" applyProtection="1">
      <alignment horizontal="center" vertical="center"/>
      <protection locked="0"/>
    </xf>
    <xf numFmtId="0" fontId="17" fillId="4" borderId="14" xfId="196" applyFont="1" applyFill="1" applyBorder="1" applyAlignment="1" applyProtection="1">
      <alignment horizontal="center" vertical="center" wrapText="1"/>
      <protection locked="0"/>
    </xf>
    <xf numFmtId="0" fontId="17" fillId="4" borderId="3" xfId="196" applyFont="1" applyFill="1" applyBorder="1" applyAlignment="1" applyProtection="1">
      <alignment horizontal="center" vertical="center" wrapText="1"/>
      <protection locked="0"/>
    </xf>
    <xf numFmtId="0" fontId="17" fillId="4" borderId="15" xfId="196" applyFont="1" applyFill="1" applyBorder="1" applyAlignment="1" applyProtection="1">
      <alignment horizontal="center" vertical="center" wrapText="1"/>
      <protection locked="0"/>
    </xf>
    <xf numFmtId="0" fontId="39" fillId="0" borderId="0" xfId="0" applyFont="1" applyAlignment="1" applyProtection="1">
      <alignment horizontal="center" vertical="top"/>
      <protection hidden="1"/>
    </xf>
    <xf numFmtId="0" fontId="39" fillId="0" borderId="0" xfId="0" applyFont="1" applyAlignment="1" applyProtection="1">
      <alignment horizontal="justify" vertical="top" wrapText="1"/>
      <protection hidden="1"/>
    </xf>
    <xf numFmtId="0" fontId="51" fillId="0" borderId="0" xfId="0" applyFont="1" applyAlignment="1">
      <alignment horizontal="left" vertical="top" wrapText="1"/>
    </xf>
    <xf numFmtId="0" fontId="39" fillId="0" borderId="0" xfId="209" applyFont="1" applyFill="1" applyBorder="1" applyAlignment="1" applyProtection="1">
      <alignment horizontal="left" vertical="top" wrapText="1"/>
      <protection hidden="1"/>
    </xf>
    <xf numFmtId="0" fontId="34" fillId="0" borderId="0" xfId="0" applyFont="1" applyAlignment="1" applyProtection="1">
      <alignment horizontal="justify" vertical="top" wrapText="1"/>
      <protection hidden="1"/>
    </xf>
    <xf numFmtId="0" fontId="39" fillId="0" borderId="0" xfId="209" applyNumberFormat="1" applyFont="1" applyFill="1" applyBorder="1" applyAlignment="1" applyProtection="1">
      <alignment horizontal="left" vertical="top"/>
      <protection hidden="1"/>
    </xf>
    <xf numFmtId="0" fontId="39" fillId="0" borderId="0" xfId="209" applyNumberFormat="1" applyFont="1" applyFill="1" applyBorder="1" applyAlignment="1" applyProtection="1">
      <alignment horizontal="left" vertical="top" wrapText="1"/>
      <protection hidden="1"/>
    </xf>
    <xf numFmtId="0" fontId="34" fillId="0" borderId="0" xfId="204" applyFont="1" applyAlignment="1" applyProtection="1">
      <alignment horizontal="left" vertical="top"/>
      <protection hidden="1"/>
    </xf>
    <xf numFmtId="0" fontId="6" fillId="0" borderId="0" xfId="0" applyFont="1" applyAlignment="1">
      <alignment horizontal="justify" vertical="top" wrapText="1"/>
    </xf>
    <xf numFmtId="0" fontId="7" fillId="15" borderId="0" xfId="0" applyFont="1" applyFill="1" applyAlignment="1">
      <alignment horizontal="left" vertical="top" wrapText="1"/>
    </xf>
    <xf numFmtId="0" fontId="39" fillId="9" borderId="0" xfId="0" applyFont="1" applyFill="1" applyAlignment="1">
      <alignment horizontal="center" vertical="top"/>
    </xf>
    <xf numFmtId="0" fontId="7" fillId="0" borderId="0" xfId="0" applyFont="1" applyAlignment="1">
      <alignment horizontal="justify" vertical="top" wrapText="1"/>
    </xf>
    <xf numFmtId="0" fontId="6" fillId="0" borderId="0" xfId="204" applyFont="1" applyAlignment="1" applyProtection="1">
      <alignment horizontal="left" vertical="top"/>
      <protection hidden="1"/>
    </xf>
    <xf numFmtId="0" fontId="6" fillId="0" borderId="0" xfId="0" applyFont="1" applyAlignment="1" applyProtection="1">
      <alignment horizontal="left" vertical="top"/>
      <protection hidden="1"/>
    </xf>
    <xf numFmtId="0" fontId="81" fillId="16" borderId="14" xfId="0" applyFont="1" applyFill="1" applyBorder="1" applyAlignment="1">
      <alignment horizontal="left" vertical="top" wrapText="1"/>
    </xf>
    <xf numFmtId="0" fontId="81" fillId="16" borderId="3" xfId="0" applyFont="1" applyFill="1" applyBorder="1" applyAlignment="1">
      <alignment horizontal="left" vertical="top" wrapText="1"/>
    </xf>
    <xf numFmtId="0" fontId="81" fillId="16" borderId="15" xfId="0" applyFont="1" applyFill="1" applyBorder="1" applyAlignment="1">
      <alignment horizontal="left" vertical="top" wrapText="1"/>
    </xf>
    <xf numFmtId="0" fontId="7" fillId="0" borderId="14" xfId="209" applyNumberFormat="1" applyFont="1" applyFill="1" applyBorder="1" applyAlignment="1" applyProtection="1">
      <alignment horizontal="left" vertical="top"/>
    </xf>
    <xf numFmtId="0" fontId="7" fillId="0" borderId="3" xfId="209" applyNumberFormat="1" applyFont="1" applyFill="1" applyBorder="1" applyAlignment="1" applyProtection="1">
      <alignment horizontal="left" vertical="top"/>
    </xf>
    <xf numFmtId="0" fontId="7" fillId="0" borderId="15" xfId="209" applyNumberFormat="1" applyFont="1" applyFill="1" applyBorder="1" applyAlignment="1" applyProtection="1">
      <alignment horizontal="left" vertical="top"/>
    </xf>
    <xf numFmtId="0" fontId="39" fillId="0" borderId="0" xfId="0" applyFont="1" applyAlignment="1" applyProtection="1">
      <alignment horizontal="center" vertical="top" wrapText="1"/>
      <protection hidden="1"/>
    </xf>
    <xf numFmtId="0" fontId="7" fillId="7" borderId="30" xfId="209" applyNumberFormat="1" applyFont="1" applyFill="1" applyBorder="1" applyAlignment="1" applyProtection="1">
      <alignment horizontal="left" vertical="top" wrapText="1"/>
    </xf>
    <xf numFmtId="0" fontId="7" fillId="7" borderId="10" xfId="209" applyNumberFormat="1" applyFont="1" applyFill="1" applyBorder="1" applyAlignment="1" applyProtection="1">
      <alignment horizontal="left" vertical="top" wrapText="1"/>
    </xf>
    <xf numFmtId="0" fontId="7" fillId="7" borderId="31" xfId="209" applyNumberFormat="1" applyFont="1" applyFill="1" applyBorder="1" applyAlignment="1" applyProtection="1">
      <alignment horizontal="left" vertical="top" wrapText="1"/>
    </xf>
    <xf numFmtId="0" fontId="64" fillId="0" borderId="0" xfId="209" applyNumberFormat="1" applyFont="1" applyFill="1" applyBorder="1" applyAlignment="1" applyProtection="1">
      <alignment horizontal="center" vertical="top"/>
    </xf>
    <xf numFmtId="1" fontId="6" fillId="0" borderId="0" xfId="0" applyNumberFormat="1" applyFont="1" applyAlignment="1">
      <alignment horizontal="right" vertical="top"/>
    </xf>
    <xf numFmtId="0" fontId="26" fillId="0" borderId="0" xfId="209" applyNumberFormat="1" applyFont="1" applyFill="1" applyBorder="1" applyAlignment="1" applyProtection="1">
      <alignment horizontal="left" vertical="center" wrapText="1"/>
      <protection hidden="1"/>
    </xf>
    <xf numFmtId="0" fontId="30" fillId="0" borderId="0" xfId="204" applyFont="1" applyAlignment="1" applyProtection="1">
      <alignment horizontal="left" vertical="center"/>
      <protection hidden="1"/>
    </xf>
    <xf numFmtId="0" fontId="17" fillId="0" borderId="0" xfId="0" applyFont="1" applyAlignment="1">
      <alignment horizontal="center" vertical="center"/>
    </xf>
    <xf numFmtId="0" fontId="30" fillId="0" borderId="0" xfId="0" applyFont="1" applyAlignment="1" applyProtection="1">
      <alignment horizontal="justify" vertical="center" wrapText="1"/>
      <protection hidden="1"/>
    </xf>
    <xf numFmtId="0" fontId="26" fillId="0" borderId="0" xfId="0" applyFont="1" applyAlignment="1">
      <alignment horizontal="center" vertical="center"/>
    </xf>
    <xf numFmtId="0" fontId="26" fillId="0" borderId="0" xfId="209" applyFont="1" applyFill="1" applyBorder="1" applyAlignment="1" applyProtection="1">
      <alignment horizontal="left" vertical="center" wrapText="1"/>
      <protection hidden="1"/>
    </xf>
    <xf numFmtId="0" fontId="26" fillId="0" borderId="0" xfId="209" applyNumberFormat="1" applyFont="1" applyFill="1" applyBorder="1" applyAlignment="1" applyProtection="1">
      <alignment horizontal="left" vertical="center"/>
      <protection hidden="1"/>
    </xf>
    <xf numFmtId="0" fontId="16" fillId="0" borderId="0" xfId="0" applyFont="1" applyAlignment="1">
      <alignment horizontal="center" vertical="center"/>
    </xf>
    <xf numFmtId="0" fontId="26" fillId="0" borderId="0" xfId="0" applyFont="1" applyAlignment="1" applyProtection="1">
      <alignment horizontal="center" vertical="center"/>
      <protection hidden="1"/>
    </xf>
    <xf numFmtId="0" fontId="26" fillId="0" borderId="0" xfId="0" applyFont="1" applyAlignment="1" applyProtection="1">
      <alignment horizontal="justify" vertical="center" wrapText="1"/>
      <protection hidden="1"/>
    </xf>
    <xf numFmtId="0" fontId="16" fillId="7" borderId="4" xfId="209" applyNumberFormat="1" applyFont="1" applyFill="1" applyBorder="1" applyAlignment="1" applyProtection="1">
      <alignment horizontal="left" vertical="center" wrapText="1"/>
    </xf>
    <xf numFmtId="0" fontId="27" fillId="0" borderId="10" xfId="209" applyNumberFormat="1" applyFont="1" applyFill="1" applyBorder="1" applyAlignment="1" applyProtection="1">
      <alignment horizontal="center" vertical="center"/>
    </xf>
    <xf numFmtId="0" fontId="27" fillId="0" borderId="0" xfId="0" applyFont="1" applyAlignment="1">
      <alignment horizontal="justify" vertical="center" wrapText="1"/>
    </xf>
    <xf numFmtId="0" fontId="17" fillId="0" borderId="0" xfId="0" applyFont="1" applyAlignment="1">
      <alignment horizontal="justify" vertical="top" wrapText="1"/>
    </xf>
    <xf numFmtId="0" fontId="26" fillId="0" borderId="0" xfId="0" applyFont="1" applyAlignment="1" applyProtection="1">
      <alignment horizontal="center" vertical="center" wrapText="1"/>
      <protection hidden="1"/>
    </xf>
    <xf numFmtId="0" fontId="17" fillId="0" borderId="0" xfId="0" applyFont="1" applyAlignment="1">
      <alignment horizontal="justify" vertical="center" wrapText="1"/>
    </xf>
    <xf numFmtId="0" fontId="16" fillId="0" borderId="4" xfId="209" applyNumberFormat="1" applyFont="1" applyFill="1" applyBorder="1" applyAlignment="1" applyProtection="1">
      <alignment horizontal="left" vertical="center"/>
    </xf>
    <xf numFmtId="0" fontId="17" fillId="0" borderId="0" xfId="204" applyAlignment="1" applyProtection="1">
      <alignment horizontal="left" vertical="center"/>
      <protection hidden="1"/>
    </xf>
    <xf numFmtId="0" fontId="16" fillId="0" borderId="0" xfId="0" applyFont="1" applyAlignment="1">
      <alignment horizontal="center" vertical="center" wrapText="1"/>
    </xf>
    <xf numFmtId="0" fontId="26" fillId="9" borderId="0" xfId="0" applyFont="1" applyFill="1" applyAlignment="1">
      <alignment horizontal="center" vertical="center"/>
    </xf>
    <xf numFmtId="0" fontId="16" fillId="0" borderId="0" xfId="0" applyFont="1" applyAlignment="1">
      <alignment horizontal="justify" vertical="center" wrapText="1"/>
    </xf>
    <xf numFmtId="0" fontId="6" fillId="0" borderId="0" xfId="0" applyFont="1" applyAlignment="1">
      <alignment horizontal="center"/>
    </xf>
    <xf numFmtId="0" fontId="39" fillId="0" borderId="0" xfId="0" applyFont="1" applyAlignment="1">
      <alignment horizontal="center" vertical="top"/>
    </xf>
    <xf numFmtId="0" fontId="7" fillId="0" borderId="0" xfId="0" applyFont="1" applyAlignment="1">
      <alignment horizontal="left" vertical="top" wrapText="1"/>
    </xf>
    <xf numFmtId="166" fontId="7" fillId="0" borderId="5" xfId="204" applyNumberFormat="1" applyFont="1" applyBorder="1" applyAlignment="1" applyProtection="1">
      <alignment horizontal="center"/>
      <protection hidden="1"/>
    </xf>
    <xf numFmtId="166" fontId="7" fillId="0" borderId="0" xfId="0" applyNumberFormat="1" applyFont="1" applyAlignment="1">
      <alignment horizontal="center"/>
    </xf>
    <xf numFmtId="14" fontId="6" fillId="0" borderId="0" xfId="204" applyNumberFormat="1" applyFont="1" applyAlignment="1">
      <alignment horizontal="left"/>
    </xf>
    <xf numFmtId="0" fontId="6" fillId="0" borderId="0" xfId="204" applyFont="1" applyAlignment="1">
      <alignment horizontal="left"/>
    </xf>
    <xf numFmtId="166" fontId="7" fillId="0" borderId="0" xfId="204" applyNumberFormat="1" applyFont="1" applyAlignment="1" applyProtection="1">
      <alignment horizontal="left" vertical="top"/>
      <protection hidden="1"/>
    </xf>
    <xf numFmtId="0" fontId="37" fillId="15" borderId="0" xfId="0" applyFont="1" applyFill="1" applyAlignment="1">
      <alignment horizontal="center" vertical="center" wrapText="1"/>
    </xf>
    <xf numFmtId="0" fontId="29" fillId="9" borderId="0" xfId="0" applyFont="1" applyFill="1" applyAlignment="1">
      <alignment horizontal="center" vertical="top"/>
    </xf>
    <xf numFmtId="0" fontId="6" fillId="0" borderId="0" xfId="0" applyFont="1" applyAlignment="1" applyProtection="1">
      <alignment horizontal="left" wrapText="1"/>
      <protection hidden="1"/>
    </xf>
    <xf numFmtId="2" fontId="6" fillId="0" borderId="0" xfId="204" applyNumberFormat="1" applyFont="1" applyAlignment="1" applyProtection="1">
      <alignment horizontal="left"/>
      <protection hidden="1"/>
    </xf>
    <xf numFmtId="2" fontId="6" fillId="0" borderId="0" xfId="204" applyNumberFormat="1" applyFont="1" applyAlignment="1" applyProtection="1">
      <alignment horizontal="left" wrapText="1"/>
      <protection hidden="1"/>
    </xf>
    <xf numFmtId="2" fontId="6" fillId="0" borderId="0" xfId="0" applyNumberFormat="1" applyFont="1" applyAlignment="1" applyProtection="1">
      <alignment horizontal="left"/>
      <protection hidden="1"/>
    </xf>
    <xf numFmtId="166" fontId="7" fillId="0" borderId="0" xfId="204" applyNumberFormat="1" applyFont="1" applyAlignment="1" applyProtection="1">
      <alignment horizontal="center"/>
      <protection hidden="1"/>
    </xf>
    <xf numFmtId="166" fontId="7" fillId="0" borderId="0" xfId="204" applyNumberFormat="1" applyFont="1" applyAlignment="1" applyProtection="1">
      <alignment horizontal="center" wrapText="1"/>
      <protection hidden="1"/>
    </xf>
    <xf numFmtId="0" fontId="34" fillId="0" borderId="0" xfId="0" applyFont="1" applyAlignment="1">
      <alignment horizontal="center" vertical="center"/>
    </xf>
    <xf numFmtId="0" fontId="39" fillId="9" borderId="0" xfId="0" applyFont="1" applyFill="1" applyAlignment="1">
      <alignment horizontal="center" vertical="center"/>
    </xf>
    <xf numFmtId="0" fontId="7" fillId="0" borderId="0" xfId="199" applyNumberFormat="1" applyFont="1" applyFill="1" applyBorder="1" applyAlignment="1" applyProtection="1">
      <alignment horizontal="justify" vertical="center" wrapText="1"/>
    </xf>
    <xf numFmtId="0" fontId="6" fillId="0" borderId="0" xfId="204" applyFont="1" applyAlignment="1">
      <alignment horizontal="left" vertical="center"/>
    </xf>
    <xf numFmtId="0" fontId="6" fillId="0" borderId="0" xfId="204" applyFont="1" applyAlignment="1" applyProtection="1">
      <alignment horizontal="left" vertical="center"/>
      <protection hidden="1"/>
    </xf>
    <xf numFmtId="0" fontId="67" fillId="0" borderId="0" xfId="0" applyFont="1" applyAlignment="1">
      <alignment horizontal="left" vertical="top" wrapText="1"/>
    </xf>
    <xf numFmtId="0" fontId="7" fillId="0" borderId="0" xfId="0" applyFont="1" applyAlignment="1">
      <alignment horizontal="right" vertical="center"/>
    </xf>
    <xf numFmtId="0" fontId="90" fillId="14" borderId="0" xfId="204" applyFont="1" applyFill="1" applyAlignment="1" applyProtection="1">
      <alignment horizontal="left"/>
      <protection hidden="1"/>
    </xf>
    <xf numFmtId="0" fontId="30" fillId="0" borderId="0" xfId="0" applyFont="1" applyAlignment="1">
      <alignment horizontal="center" vertical="center"/>
    </xf>
    <xf numFmtId="0" fontId="16" fillId="0" borderId="0" xfId="199" applyNumberFormat="1" applyFont="1" applyFill="1" applyBorder="1" applyAlignment="1" applyProtection="1">
      <alignment horizontal="justify" vertical="center" wrapText="1"/>
    </xf>
    <xf numFmtId="0" fontId="17" fillId="0" borderId="0" xfId="204" applyAlignment="1">
      <alignment horizontal="left" vertical="center"/>
    </xf>
    <xf numFmtId="0" fontId="16" fillId="0" borderId="0" xfId="0" applyFont="1" applyAlignment="1">
      <alignment horizontal="right" vertical="center"/>
    </xf>
    <xf numFmtId="0" fontId="16" fillId="0" borderId="0" xfId="0" applyFont="1" applyAlignment="1">
      <alignment horizontal="left" vertical="center"/>
    </xf>
    <xf numFmtId="0" fontId="91" fillId="19" borderId="0" xfId="0" applyFont="1" applyFill="1" applyAlignment="1">
      <alignment horizontal="center" vertical="center"/>
    </xf>
    <xf numFmtId="0" fontId="6" fillId="0" borderId="0" xfId="0" applyFont="1" applyAlignment="1">
      <alignment horizontal="right" vertical="top"/>
    </xf>
    <xf numFmtId="0" fontId="16" fillId="15" borderId="0" xfId="0" applyFont="1" applyFill="1" applyAlignment="1" applyProtection="1">
      <alignment horizontal="left" vertical="top" wrapText="1"/>
      <protection hidden="1"/>
    </xf>
    <xf numFmtId="0" fontId="26" fillId="9" borderId="0" xfId="0" applyFont="1" applyFill="1" applyAlignment="1" applyProtection="1">
      <alignment horizontal="center" vertical="center"/>
      <protection hidden="1"/>
    </xf>
    <xf numFmtId="0" fontId="16" fillId="10" borderId="0" xfId="204" applyFont="1" applyFill="1" applyAlignment="1" applyProtection="1">
      <alignment horizontal="center" vertical="center" wrapText="1"/>
      <protection locked="0" hidden="1"/>
    </xf>
    <xf numFmtId="0" fontId="39" fillId="0" borderId="0" xfId="203" applyFont="1" applyAlignment="1" applyProtection="1">
      <alignment horizontal="center" vertical="top"/>
      <protection hidden="1"/>
    </xf>
    <xf numFmtId="0" fontId="16" fillId="6" borderId="4" xfId="203" applyFont="1" applyFill="1" applyBorder="1" applyAlignment="1" applyProtection="1">
      <alignment horizontal="left" vertical="center" wrapText="1"/>
      <protection hidden="1"/>
    </xf>
    <xf numFmtId="0" fontId="16" fillId="6" borderId="14" xfId="203" applyFont="1" applyFill="1" applyBorder="1" applyAlignment="1" applyProtection="1">
      <alignment horizontal="left" vertical="center" wrapText="1"/>
      <protection hidden="1"/>
    </xf>
    <xf numFmtId="0" fontId="16" fillId="6" borderId="3" xfId="203" applyFont="1" applyFill="1" applyBorder="1" applyAlignment="1" applyProtection="1">
      <alignment horizontal="left" vertical="center" wrapText="1"/>
      <protection hidden="1"/>
    </xf>
    <xf numFmtId="0" fontId="16" fillId="0" borderId="14" xfId="203" applyFont="1" applyBorder="1" applyAlignment="1" applyProtection="1">
      <alignment horizontal="left" vertical="center" wrapText="1"/>
      <protection hidden="1"/>
    </xf>
    <xf numFmtId="0" fontId="16" fillId="0" borderId="15" xfId="203" applyFont="1" applyBorder="1" applyAlignment="1" applyProtection="1">
      <alignment horizontal="left" vertical="center" wrapText="1"/>
      <protection hidden="1"/>
    </xf>
    <xf numFmtId="2" fontId="16" fillId="6" borderId="14" xfId="203" applyNumberFormat="1" applyFont="1" applyFill="1" applyBorder="1" applyAlignment="1" applyProtection="1">
      <alignment horizontal="center" vertical="center" wrapText="1"/>
      <protection hidden="1"/>
    </xf>
    <xf numFmtId="2" fontId="16" fillId="6" borderId="15" xfId="203" applyNumberFormat="1" applyFont="1" applyFill="1" applyBorder="1" applyAlignment="1" applyProtection="1">
      <alignment horizontal="center" vertical="center" wrapText="1"/>
      <protection hidden="1"/>
    </xf>
    <xf numFmtId="2" fontId="16" fillId="6" borderId="3" xfId="203" applyNumberFormat="1" applyFont="1" applyFill="1" applyBorder="1" applyAlignment="1" applyProtection="1">
      <alignment horizontal="center" vertical="center" wrapText="1"/>
      <protection hidden="1"/>
    </xf>
    <xf numFmtId="2" fontId="16" fillId="6" borderId="4" xfId="203" applyNumberFormat="1" applyFont="1" applyFill="1" applyBorder="1" applyAlignment="1" applyProtection="1">
      <alignment horizontal="center" vertical="center"/>
      <protection hidden="1"/>
    </xf>
    <xf numFmtId="0" fontId="16" fillId="15" borderId="0" xfId="203" applyFont="1" applyFill="1" applyAlignment="1" applyProtection="1">
      <alignment horizontal="center" vertical="top" wrapText="1"/>
      <protection hidden="1"/>
    </xf>
    <xf numFmtId="0" fontId="16" fillId="0" borderId="14" xfId="203" applyFont="1" applyBorder="1" applyAlignment="1" applyProtection="1">
      <alignment horizontal="center" vertical="center" wrapText="1"/>
      <protection hidden="1"/>
    </xf>
    <xf numFmtId="0" fontId="16" fillId="0" borderId="15" xfId="203" applyFont="1" applyBorder="1" applyAlignment="1" applyProtection="1">
      <alignment horizontal="center" vertical="center" wrapText="1"/>
      <protection hidden="1"/>
    </xf>
    <xf numFmtId="0" fontId="17" fillId="0" borderId="0" xfId="203" applyFont="1" applyAlignment="1" applyProtection="1">
      <alignment horizontal="left" vertical="top"/>
      <protection hidden="1"/>
    </xf>
    <xf numFmtId="0" fontId="26" fillId="9" borderId="0" xfId="203" applyFont="1" applyFill="1" applyAlignment="1" applyProtection="1">
      <alignment horizontal="center" vertical="center"/>
      <protection hidden="1"/>
    </xf>
    <xf numFmtId="0" fontId="17" fillId="0" borderId="4" xfId="203" applyFont="1" applyBorder="1" applyAlignment="1" applyProtection="1">
      <alignment horizontal="center" vertical="center"/>
      <protection hidden="1"/>
    </xf>
    <xf numFmtId="0" fontId="16" fillId="6" borderId="30" xfId="203" applyFont="1" applyFill="1" applyBorder="1" applyAlignment="1" applyProtection="1">
      <alignment horizontal="left" vertical="center" wrapText="1"/>
      <protection hidden="1"/>
    </xf>
    <xf numFmtId="0" fontId="16" fillId="6" borderId="31" xfId="203" applyFont="1" applyFill="1" applyBorder="1" applyAlignment="1" applyProtection="1">
      <alignment horizontal="left" vertical="center" wrapText="1"/>
      <protection hidden="1"/>
    </xf>
    <xf numFmtId="0" fontId="38" fillId="6" borderId="8" xfId="203" applyFont="1" applyFill="1" applyBorder="1" applyAlignment="1" applyProtection="1">
      <alignment horizontal="justify" vertical="center" wrapText="1"/>
      <protection hidden="1"/>
    </xf>
    <xf numFmtId="0" fontId="38" fillId="6" borderId="9" xfId="203" applyFont="1" applyFill="1" applyBorder="1" applyAlignment="1" applyProtection="1">
      <alignment horizontal="justify" vertical="center" wrapText="1"/>
      <protection hidden="1"/>
    </xf>
    <xf numFmtId="0" fontId="16" fillId="0" borderId="14" xfId="203" applyFont="1" applyBorder="1" applyAlignment="1" applyProtection="1">
      <alignment horizontal="center" vertical="center"/>
      <protection hidden="1"/>
    </xf>
    <xf numFmtId="0" fontId="16" fillId="0" borderId="3" xfId="203" applyFont="1" applyBorder="1" applyAlignment="1" applyProtection="1">
      <alignment horizontal="center" vertical="center"/>
      <protection hidden="1"/>
    </xf>
    <xf numFmtId="0" fontId="16" fillId="6" borderId="15" xfId="203" applyFont="1" applyFill="1" applyBorder="1" applyAlignment="1" applyProtection="1">
      <alignment horizontal="left" vertical="center" wrapText="1"/>
      <protection hidden="1"/>
    </xf>
    <xf numFmtId="0" fontId="16" fillId="6" borderId="8" xfId="203" applyFont="1" applyFill="1" applyBorder="1" applyAlignment="1" applyProtection="1">
      <alignment horizontal="justify" vertical="center" wrapText="1"/>
      <protection hidden="1"/>
    </xf>
    <xf numFmtId="0" fontId="16" fillId="6" borderId="9" xfId="203" applyFont="1" applyFill="1" applyBorder="1" applyAlignment="1" applyProtection="1">
      <alignment horizontal="justify" vertical="center" wrapText="1"/>
      <protection hidden="1"/>
    </xf>
    <xf numFmtId="2" fontId="16" fillId="6" borderId="30" xfId="203" applyNumberFormat="1" applyFont="1" applyFill="1" applyBorder="1" applyAlignment="1" applyProtection="1">
      <alignment horizontal="center" vertical="center"/>
      <protection hidden="1"/>
    </xf>
    <xf numFmtId="2" fontId="16" fillId="6" borderId="31" xfId="203" applyNumberFormat="1" applyFont="1" applyFill="1" applyBorder="1" applyAlignment="1" applyProtection="1">
      <alignment horizontal="center" vertical="center"/>
      <protection hidden="1"/>
    </xf>
    <xf numFmtId="0" fontId="0" fillId="0" borderId="4" xfId="203" applyFont="1" applyBorder="1" applyAlignment="1" applyProtection="1">
      <alignment horizontal="justify" vertical="center" wrapText="1"/>
      <protection hidden="1"/>
    </xf>
    <xf numFmtId="0" fontId="17" fillId="0" borderId="4" xfId="203" applyFont="1" applyBorder="1" applyAlignment="1" applyProtection="1">
      <alignment horizontal="justify" vertical="center" wrapText="1"/>
      <protection hidden="1"/>
    </xf>
    <xf numFmtId="0" fontId="16" fillId="0" borderId="0" xfId="203" applyFont="1" applyAlignment="1" applyProtection="1">
      <alignment horizontal="center" vertical="center" wrapText="1"/>
      <protection hidden="1"/>
    </xf>
    <xf numFmtId="0" fontId="16" fillId="6" borderId="24" xfId="203" applyFont="1" applyFill="1" applyBorder="1" applyAlignment="1" applyProtection="1">
      <alignment horizontal="left" vertical="center" wrapText="1"/>
      <protection hidden="1"/>
    </xf>
    <xf numFmtId="0" fontId="0" fillId="0" borderId="26" xfId="203" applyFont="1" applyBorder="1" applyAlignment="1" applyProtection="1">
      <alignment horizontal="justify" vertical="center" wrapText="1"/>
      <protection hidden="1"/>
    </xf>
    <xf numFmtId="0" fontId="17" fillId="0" borderId="28" xfId="203" applyFont="1" applyBorder="1" applyAlignment="1" applyProtection="1">
      <alignment horizontal="justify" vertical="center" wrapText="1"/>
      <protection hidden="1"/>
    </xf>
    <xf numFmtId="4" fontId="16" fillId="0" borderId="11" xfId="203" applyNumberFormat="1" applyFont="1" applyBorder="1" applyAlignment="1" applyProtection="1">
      <alignment horizontal="center" wrapText="1"/>
      <protection hidden="1"/>
    </xf>
    <xf numFmtId="4" fontId="16" fillId="0" borderId="13" xfId="203" applyNumberFormat="1" applyFont="1" applyBorder="1" applyAlignment="1" applyProtection="1">
      <alignment horizontal="center" wrapText="1"/>
      <protection hidden="1"/>
    </xf>
    <xf numFmtId="4" fontId="16" fillId="0" borderId="11" xfId="203" applyNumberFormat="1" applyFont="1" applyBorder="1" applyAlignment="1" applyProtection="1">
      <alignment horizontal="center" vertical="center"/>
      <protection hidden="1"/>
    </xf>
    <xf numFmtId="4" fontId="16" fillId="0" borderId="13" xfId="203" applyNumberFormat="1" applyFont="1" applyBorder="1" applyAlignment="1" applyProtection="1">
      <alignment horizontal="center" vertical="center"/>
      <protection hidden="1"/>
    </xf>
    <xf numFmtId="0" fontId="17" fillId="0" borderId="26" xfId="203" applyFont="1" applyBorder="1" applyAlignment="1" applyProtection="1">
      <alignment horizontal="justify" vertical="center" wrapText="1"/>
      <protection hidden="1"/>
    </xf>
    <xf numFmtId="0" fontId="16" fillId="0" borderId="5" xfId="0" applyFont="1" applyBorder="1" applyAlignment="1" applyProtection="1">
      <alignment horizontal="left" vertical="center" wrapText="1"/>
      <protection hidden="1"/>
    </xf>
    <xf numFmtId="0" fontId="16" fillId="0" borderId="4" xfId="203" applyFont="1" applyBorder="1" applyAlignment="1" applyProtection="1">
      <alignment horizontal="left" vertical="center" wrapText="1"/>
      <protection hidden="1"/>
    </xf>
    <xf numFmtId="0" fontId="16" fillId="0" borderId="0" xfId="199" applyNumberFormat="1" applyFont="1" applyFill="1" applyBorder="1" applyAlignment="1" applyProtection="1">
      <alignment horizontal="justify" vertical="center" wrapText="1"/>
      <protection hidden="1"/>
    </xf>
    <xf numFmtId="0" fontId="0" fillId="0" borderId="0" xfId="202" applyFont="1" applyBorder="1" applyAlignment="1" applyProtection="1">
      <alignment horizontal="justify" vertical="center"/>
      <protection hidden="1"/>
    </xf>
    <xf numFmtId="0" fontId="17" fillId="0" borderId="0" xfId="202" applyFont="1" applyBorder="1" applyAlignment="1" applyProtection="1">
      <alignment horizontal="justify" vertical="center"/>
      <protection hidden="1"/>
    </xf>
    <xf numFmtId="0" fontId="16" fillId="0" borderId="0" xfId="194" applyFont="1" applyAlignment="1" applyProtection="1">
      <alignment horizontal="left" vertical="center" indent="2"/>
      <protection hidden="1"/>
    </xf>
    <xf numFmtId="0" fontId="16" fillId="0" borderId="14" xfId="202" applyFont="1" applyBorder="1" applyAlignment="1" applyProtection="1">
      <alignment horizontal="justify" vertical="top"/>
      <protection hidden="1"/>
    </xf>
    <xf numFmtId="0" fontId="17" fillId="0" borderId="3" xfId="202" applyFont="1" applyBorder="1" applyAlignment="1" applyProtection="1">
      <alignment horizontal="justify" vertical="top"/>
      <protection hidden="1"/>
    </xf>
    <xf numFmtId="0" fontId="17" fillId="0" borderId="15" xfId="202" applyFont="1" applyBorder="1" applyAlignment="1" applyProtection="1">
      <alignment horizontal="justify" vertical="top"/>
      <protection hidden="1"/>
    </xf>
    <xf numFmtId="0" fontId="16" fillId="0" borderId="16" xfId="202" applyFont="1" applyBorder="1" applyAlignment="1" applyProtection="1">
      <alignment horizontal="justify" vertical="top"/>
      <protection hidden="1"/>
    </xf>
    <xf numFmtId="0" fontId="17" fillId="0" borderId="40" xfId="202" applyFont="1" applyBorder="1" applyAlignment="1" applyProtection="1">
      <alignment horizontal="justify" vertical="top"/>
      <protection hidden="1"/>
    </xf>
    <xf numFmtId="0" fontId="17" fillId="0" borderId="17" xfId="202" applyFont="1" applyBorder="1" applyAlignment="1" applyProtection="1">
      <alignment horizontal="justify" vertical="top"/>
      <protection hidden="1"/>
    </xf>
    <xf numFmtId="0" fontId="16" fillId="0" borderId="16" xfId="202" applyFont="1" applyBorder="1" applyAlignment="1" applyProtection="1">
      <alignment horizontal="justify" vertical="center"/>
      <protection hidden="1"/>
    </xf>
    <xf numFmtId="0" fontId="17" fillId="0" borderId="40" xfId="202" applyFont="1" applyBorder="1" applyAlignment="1" applyProtection="1">
      <alignment horizontal="justify" vertical="center"/>
      <protection hidden="1"/>
    </xf>
    <xf numFmtId="0" fontId="17" fillId="0" borderId="17" xfId="202" applyFont="1" applyBorder="1" applyAlignment="1" applyProtection="1">
      <alignment horizontal="justify" vertical="center"/>
      <protection hidden="1"/>
    </xf>
    <xf numFmtId="0" fontId="0" fillId="0" borderId="10" xfId="202" applyFont="1" applyBorder="1" applyAlignment="1" applyProtection="1">
      <alignment horizontal="justify" vertical="center"/>
      <protection hidden="1"/>
    </xf>
    <xf numFmtId="0" fontId="17" fillId="0" borderId="10" xfId="202" applyFont="1" applyBorder="1" applyAlignment="1" applyProtection="1">
      <alignment horizontal="justify" vertical="center"/>
      <protection hidden="1"/>
    </xf>
    <xf numFmtId="0" fontId="17" fillId="4" borderId="0" xfId="202" applyFont="1" applyFill="1" applyBorder="1" applyAlignment="1" applyProtection="1">
      <alignment horizontal="justify" vertical="top" wrapText="1"/>
      <protection locked="0" hidden="1"/>
    </xf>
    <xf numFmtId="0" fontId="72" fillId="0" borderId="0" xfId="202" applyNumberFormat="1" applyFont="1" applyFill="1" applyBorder="1" applyAlignment="1" applyProtection="1">
      <alignment horizontal="center" vertical="top" wrapText="1"/>
      <protection hidden="1"/>
    </xf>
    <xf numFmtId="0" fontId="16" fillId="11" borderId="0" xfId="202" applyNumberFormat="1" applyFont="1" applyFill="1" applyBorder="1" applyAlignment="1" applyProtection="1">
      <alignment horizontal="center" vertical="center" wrapText="1"/>
      <protection hidden="1"/>
    </xf>
    <xf numFmtId="0" fontId="16" fillId="0" borderId="0" xfId="0" applyFont="1" applyAlignment="1" applyProtection="1">
      <alignment horizontal="center" vertical="center"/>
      <protection hidden="1"/>
    </xf>
    <xf numFmtId="0" fontId="16" fillId="15" borderId="0" xfId="0" applyFont="1" applyFill="1" applyAlignment="1" applyProtection="1">
      <alignment horizontal="justify" vertical="top" wrapText="1"/>
      <protection hidden="1"/>
    </xf>
    <xf numFmtId="0" fontId="17" fillId="0" borderId="0" xfId="202" applyFont="1" applyAlignment="1" applyProtection="1">
      <alignment horizontal="justify" vertical="center"/>
      <protection hidden="1"/>
    </xf>
    <xf numFmtId="0" fontId="16" fillId="15" borderId="0" xfId="203" applyFont="1" applyFill="1" applyAlignment="1" applyProtection="1">
      <alignment horizontal="left" vertical="top" wrapText="1"/>
      <protection hidden="1"/>
    </xf>
    <xf numFmtId="2" fontId="17" fillId="0" borderId="0" xfId="204" applyNumberFormat="1" applyAlignment="1" applyProtection="1">
      <alignment horizontal="right" vertical="center"/>
      <protection hidden="1"/>
    </xf>
    <xf numFmtId="169" fontId="16" fillId="0" borderId="0" xfId="0" applyNumberFormat="1" applyFont="1" applyAlignment="1" applyProtection="1">
      <alignment horizontal="center" vertical="center" wrapText="1"/>
      <protection hidden="1"/>
    </xf>
    <xf numFmtId="0" fontId="16" fillId="0" borderId="0" xfId="204" applyFont="1" applyAlignment="1" applyProtection="1">
      <alignment horizontal="center" vertical="center"/>
      <protection hidden="1"/>
    </xf>
    <xf numFmtId="169" fontId="26" fillId="0" borderId="0" xfId="0" applyNumberFormat="1" applyFont="1" applyAlignment="1" applyProtection="1">
      <alignment horizontal="center" vertical="center" wrapText="1"/>
      <protection hidden="1"/>
    </xf>
    <xf numFmtId="0" fontId="16" fillId="0" borderId="0" xfId="199" applyNumberFormat="1" applyFont="1" applyFill="1" applyBorder="1" applyAlignment="1" applyProtection="1">
      <alignment horizontal="justify" vertical="center"/>
      <protection hidden="1"/>
    </xf>
    <xf numFmtId="0" fontId="16" fillId="0" borderId="0" xfId="0" applyFont="1" applyAlignment="1" applyProtection="1">
      <alignment horizontal="left" vertical="center" wrapText="1"/>
      <protection hidden="1"/>
    </xf>
    <xf numFmtId="0" fontId="27" fillId="0" borderId="0" xfId="204" applyFont="1" applyAlignment="1" applyProtection="1">
      <alignment horizontal="center" vertical="center" wrapText="1"/>
      <protection hidden="1"/>
    </xf>
    <xf numFmtId="0" fontId="17" fillId="0" borderId="0" xfId="204" applyAlignment="1" applyProtection="1">
      <alignment horizontal="justify" vertical="top" wrapText="1"/>
      <protection hidden="1"/>
    </xf>
    <xf numFmtId="0" fontId="16" fillId="15" borderId="0" xfId="204" applyFont="1" applyFill="1" applyAlignment="1" applyProtection="1">
      <alignment horizontal="left" vertical="center" wrapText="1"/>
      <protection hidden="1"/>
    </xf>
    <xf numFmtId="0" fontId="16" fillId="0" borderId="0" xfId="204" applyFont="1" applyAlignment="1" applyProtection="1">
      <alignment horizontal="center" vertical="center" wrapText="1"/>
      <protection hidden="1"/>
    </xf>
    <xf numFmtId="0" fontId="17" fillId="0" borderId="0" xfId="204" applyAlignment="1" applyProtection="1">
      <alignment horizontal="justify" vertical="center" wrapText="1"/>
      <protection hidden="1"/>
    </xf>
    <xf numFmtId="0" fontId="16" fillId="0" borderId="5" xfId="204" applyFont="1" applyBorder="1" applyAlignment="1" applyProtection="1">
      <alignment horizontal="left" vertical="center"/>
      <protection hidden="1"/>
    </xf>
    <xf numFmtId="0" fontId="16" fillId="0" borderId="0" xfId="204" applyFont="1" applyAlignment="1" applyProtection="1">
      <alignment horizontal="left" vertical="center"/>
      <protection hidden="1"/>
    </xf>
    <xf numFmtId="0" fontId="29" fillId="9" borderId="0" xfId="0" applyFont="1" applyFill="1" applyAlignment="1" applyProtection="1">
      <alignment horizontal="center" vertical="center" wrapText="1"/>
      <protection hidden="1"/>
    </xf>
    <xf numFmtId="0" fontId="29" fillId="9" borderId="7" xfId="0" applyFont="1" applyFill="1" applyBorder="1" applyAlignment="1" applyProtection="1">
      <alignment horizontal="center" vertical="center" wrapText="1"/>
      <protection hidden="1"/>
    </xf>
    <xf numFmtId="0" fontId="17" fillId="0" borderId="0" xfId="193" applyFont="1" applyAlignment="1">
      <alignment horizontal="center" vertical="top"/>
    </xf>
    <xf numFmtId="0" fontId="0" fillId="0" borderId="0" xfId="193" applyFont="1" applyAlignment="1">
      <alignment horizontal="center" vertical="top"/>
    </xf>
    <xf numFmtId="0" fontId="0" fillId="0" borderId="0" xfId="193" applyFont="1" applyAlignment="1">
      <alignment horizontal="justify" vertical="top"/>
    </xf>
    <xf numFmtId="0" fontId="17" fillId="0" borderId="0" xfId="193" applyFont="1" applyAlignment="1">
      <alignment horizontal="justify" vertical="top"/>
    </xf>
    <xf numFmtId="0" fontId="0" fillId="0" borderId="0" xfId="0" applyAlignment="1">
      <alignment horizontal="left" vertical="top" wrapText="1"/>
    </xf>
    <xf numFmtId="0" fontId="17" fillId="0" borderId="22" xfId="0" applyFont="1" applyBorder="1" applyAlignment="1">
      <alignment horizontal="left" vertical="center" indent="2"/>
    </xf>
    <xf numFmtId="0" fontId="0" fillId="4" borderId="22" xfId="0" applyFill="1" applyBorder="1" applyAlignment="1" applyProtection="1">
      <alignment horizontal="left" vertical="center"/>
      <protection locked="0"/>
    </xf>
    <xf numFmtId="0" fontId="17" fillId="4" borderId="22" xfId="0" applyFont="1" applyFill="1" applyBorder="1" applyAlignment="1" applyProtection="1">
      <alignment horizontal="left" vertical="center"/>
      <protection locked="0"/>
    </xf>
    <xf numFmtId="0" fontId="17" fillId="0" borderId="0" xfId="0" applyFont="1" applyAlignment="1">
      <alignment horizontal="left" vertical="center" wrapText="1" indent="2"/>
    </xf>
    <xf numFmtId="178" fontId="16" fillId="0" borderId="0" xfId="193" applyNumberFormat="1" applyFont="1" applyAlignment="1">
      <alignment horizontal="left" vertical="center" indent="1"/>
    </xf>
    <xf numFmtId="0" fontId="37" fillId="0" borderId="0" xfId="193" quotePrefix="1" applyFont="1" applyAlignment="1">
      <alignment horizontal="center" vertical="center"/>
    </xf>
    <xf numFmtId="0" fontId="17" fillId="0" borderId="42" xfId="0" applyFont="1" applyBorder="1" applyAlignment="1">
      <alignment horizontal="justify" vertical="center" wrapText="1"/>
    </xf>
    <xf numFmtId="0" fontId="17" fillId="0" borderId="41" xfId="0" applyFont="1" applyBorder="1" applyAlignment="1">
      <alignment horizontal="left" vertical="center" indent="2"/>
    </xf>
    <xf numFmtId="0" fontId="17" fillId="0" borderId="42" xfId="0" applyFont="1" applyBorder="1" applyAlignment="1">
      <alignment horizontal="left" vertical="center" indent="2"/>
    </xf>
    <xf numFmtId="0" fontId="17" fillId="0" borderId="0" xfId="0" applyFont="1" applyAlignment="1">
      <alignment horizontal="left" vertical="center" indent="2"/>
    </xf>
    <xf numFmtId="0" fontId="16" fillId="0" borderId="5" xfId="193" applyFont="1" applyBorder="1" applyAlignment="1">
      <alignment horizontal="left" vertical="center" wrapText="1"/>
    </xf>
    <xf numFmtId="0" fontId="16" fillId="0" borderId="0" xfId="193" applyFont="1" applyAlignment="1">
      <alignment horizontal="justify" vertical="center"/>
    </xf>
    <xf numFmtId="0" fontId="16" fillId="0" borderId="0" xfId="193" applyFont="1" applyAlignment="1">
      <alignment horizontal="center" vertical="center"/>
    </xf>
    <xf numFmtId="0" fontId="17" fillId="4" borderId="0" xfId="193" applyFont="1" applyFill="1" applyAlignment="1" applyProtection="1">
      <alignment horizontal="left" vertical="center"/>
      <protection locked="0"/>
    </xf>
    <xf numFmtId="178" fontId="17" fillId="0" borderId="0" xfId="193" applyNumberFormat="1" applyFont="1" applyAlignment="1">
      <alignment horizontal="left" vertical="center"/>
    </xf>
    <xf numFmtId="0" fontId="16" fillId="15" borderId="0" xfId="193" applyFont="1" applyFill="1" applyAlignment="1">
      <alignment horizontal="justify" vertical="top"/>
    </xf>
    <xf numFmtId="0" fontId="17" fillId="0" borderId="0" xfId="193" applyFont="1" applyAlignment="1">
      <alignment horizontal="justify" vertical="center"/>
    </xf>
    <xf numFmtId="0" fontId="17" fillId="0" borderId="0" xfId="208" applyFont="1" applyAlignment="1" applyProtection="1">
      <alignment horizontal="justify" vertical="center" wrapText="1"/>
      <protection hidden="1"/>
    </xf>
    <xf numFmtId="1" fontId="23" fillId="0" borderId="30" xfId="208" applyNumberFormat="1" applyFont="1" applyBorder="1" applyAlignment="1" applyProtection="1">
      <alignment horizontal="justify" vertical="center" wrapText="1"/>
      <protection hidden="1"/>
    </xf>
    <xf numFmtId="1" fontId="23" fillId="0" borderId="10" xfId="208" applyNumberFormat="1" applyFont="1" applyBorder="1" applyAlignment="1" applyProtection="1">
      <alignment horizontal="justify" vertical="center" wrapText="1"/>
      <protection hidden="1"/>
    </xf>
    <xf numFmtId="1" fontId="23" fillId="0" borderId="31" xfId="208" applyNumberFormat="1" applyFont="1" applyBorder="1" applyAlignment="1" applyProtection="1">
      <alignment horizontal="justify" vertical="center" wrapText="1"/>
      <protection hidden="1"/>
    </xf>
    <xf numFmtId="4" fontId="16" fillId="0" borderId="30" xfId="208" applyNumberFormat="1" applyFont="1" applyBorder="1" applyAlignment="1" applyProtection="1">
      <alignment horizontal="center" vertical="center" wrapText="1"/>
      <protection hidden="1"/>
    </xf>
    <xf numFmtId="4" fontId="16" fillId="0" borderId="31" xfId="208" applyNumberFormat="1" applyFont="1" applyBorder="1" applyAlignment="1" applyProtection="1">
      <alignment horizontal="center" vertical="center" wrapText="1"/>
      <protection hidden="1"/>
    </xf>
    <xf numFmtId="0" fontId="17" fillId="0" borderId="0" xfId="208" applyFont="1" applyAlignment="1" applyProtection="1">
      <alignment horizontal="left" vertical="center" wrapText="1"/>
      <protection hidden="1"/>
    </xf>
    <xf numFmtId="0" fontId="0" fillId="0" borderId="0" xfId="0" applyAlignment="1">
      <alignment horizontal="left"/>
    </xf>
    <xf numFmtId="0" fontId="0" fillId="0" borderId="7" xfId="0" applyBorder="1" applyAlignment="1">
      <alignment horizontal="left"/>
    </xf>
    <xf numFmtId="1" fontId="17" fillId="0" borderId="0" xfId="208" applyNumberFormat="1" applyFont="1" applyAlignment="1" applyProtection="1">
      <alignment horizontal="justify" vertical="top" wrapText="1"/>
      <protection hidden="1"/>
    </xf>
    <xf numFmtId="0" fontId="17" fillId="0" borderId="0" xfId="208" applyFont="1" applyAlignment="1" applyProtection="1">
      <alignment horizontal="justify" vertical="top" wrapText="1"/>
      <protection hidden="1"/>
    </xf>
    <xf numFmtId="0" fontId="17" fillId="0" borderId="7" xfId="208" applyFont="1" applyBorder="1" applyAlignment="1" applyProtection="1">
      <alignment horizontal="justify" vertical="top" wrapText="1"/>
      <protection hidden="1"/>
    </xf>
    <xf numFmtId="0" fontId="18" fillId="0" borderId="0" xfId="208" applyFont="1" applyAlignment="1" applyProtection="1">
      <alignment horizontal="left"/>
      <protection hidden="1"/>
    </xf>
    <xf numFmtId="0" fontId="18" fillId="0" borderId="7" xfId="208" applyFont="1" applyBorder="1" applyAlignment="1" applyProtection="1">
      <alignment horizontal="left"/>
      <protection hidden="1"/>
    </xf>
    <xf numFmtId="1" fontId="16" fillId="0" borderId="14" xfId="208" applyNumberFormat="1" applyFont="1" applyBorder="1" applyAlignment="1" applyProtection="1">
      <alignment horizontal="center" vertical="center" wrapText="1"/>
      <protection hidden="1"/>
    </xf>
    <xf numFmtId="1" fontId="16" fillId="0" borderId="15" xfId="208" applyNumberFormat="1" applyFont="1" applyBorder="1" applyAlignment="1" applyProtection="1">
      <alignment horizontal="center" vertical="center" wrapText="1"/>
      <protection hidden="1"/>
    </xf>
    <xf numFmtId="4" fontId="16" fillId="0" borderId="14" xfId="208" applyNumberFormat="1" applyFont="1" applyBorder="1" applyAlignment="1" applyProtection="1">
      <alignment horizontal="right" vertical="center" wrapText="1"/>
      <protection hidden="1"/>
    </xf>
    <xf numFmtId="4" fontId="17" fillId="0" borderId="15" xfId="208" applyNumberFormat="1" applyFont="1" applyBorder="1" applyAlignment="1" applyProtection="1">
      <alignment horizontal="right" vertical="center" wrapText="1"/>
      <protection hidden="1"/>
    </xf>
    <xf numFmtId="1" fontId="16" fillId="0" borderId="0" xfId="208" applyNumberFormat="1" applyFont="1" applyAlignment="1" applyProtection="1">
      <alignment horizontal="center" vertical="center" wrapText="1"/>
      <protection hidden="1"/>
    </xf>
    <xf numFmtId="0" fontId="16" fillId="0" borderId="0" xfId="208" applyFont="1" applyAlignment="1" applyProtection="1">
      <alignment horizontal="center" vertical="center" wrapText="1"/>
      <protection hidden="1"/>
    </xf>
    <xf numFmtId="4" fontId="16" fillId="0" borderId="0" xfId="208" applyNumberFormat="1" applyFont="1" applyAlignment="1" applyProtection="1">
      <alignment horizontal="right" vertical="center" wrapText="1"/>
      <protection hidden="1"/>
    </xf>
    <xf numFmtId="1" fontId="16" fillId="0" borderId="4" xfId="208" applyNumberFormat="1" applyFont="1" applyBorder="1" applyAlignment="1" applyProtection="1">
      <alignment horizontal="center" vertical="center" wrapText="1"/>
      <protection hidden="1"/>
    </xf>
    <xf numFmtId="4" fontId="16" fillId="0" borderId="4" xfId="208" applyNumberFormat="1" applyFont="1" applyBorder="1" applyAlignment="1" applyProtection="1">
      <alignment horizontal="center" vertical="center" wrapText="1"/>
      <protection hidden="1"/>
    </xf>
    <xf numFmtId="0" fontId="17" fillId="0" borderId="7" xfId="208" applyFont="1" applyBorder="1" applyAlignment="1" applyProtection="1">
      <alignment horizontal="justify" vertical="center" wrapText="1"/>
      <protection hidden="1"/>
    </xf>
    <xf numFmtId="0" fontId="17" fillId="0" borderId="10" xfId="207" applyFont="1" applyBorder="1" applyAlignment="1" applyProtection="1">
      <alignment horizontal="left" vertical="center" wrapText="1"/>
      <protection hidden="1"/>
    </xf>
    <xf numFmtId="0" fontId="17" fillId="0" borderId="31" xfId="207" applyFont="1" applyBorder="1" applyAlignment="1" applyProtection="1">
      <alignment horizontal="left" vertical="center" wrapText="1"/>
      <protection hidden="1"/>
    </xf>
    <xf numFmtId="1" fontId="17" fillId="0" borderId="0" xfId="207" applyNumberFormat="1" applyFont="1" applyAlignment="1" applyProtection="1">
      <alignment horizontal="justify" vertical="top" wrapText="1"/>
      <protection hidden="1"/>
    </xf>
    <xf numFmtId="0" fontId="17" fillId="0" borderId="0" xfId="207" applyFont="1" applyAlignment="1" applyProtection="1">
      <alignment horizontal="justify" vertical="top" wrapText="1"/>
      <protection hidden="1"/>
    </xf>
    <xf numFmtId="0" fontId="17" fillId="0" borderId="7" xfId="207" applyFont="1" applyBorder="1" applyAlignment="1" applyProtection="1">
      <alignment horizontal="justify" vertical="top" wrapText="1"/>
      <protection hidden="1"/>
    </xf>
    <xf numFmtId="0" fontId="17" fillId="0" borderId="0" xfId="207" applyFont="1" applyAlignment="1" applyProtection="1">
      <alignment horizontal="left" vertical="center" wrapText="1"/>
      <protection hidden="1"/>
    </xf>
    <xf numFmtId="1" fontId="16" fillId="0" borderId="0" xfId="207" applyNumberFormat="1" applyFont="1" applyAlignment="1" applyProtection="1">
      <alignment horizontal="center" vertical="center" wrapText="1"/>
      <protection hidden="1"/>
    </xf>
    <xf numFmtId="0" fontId="16" fillId="0" borderId="0" xfId="207" applyFont="1" applyAlignment="1" applyProtection="1">
      <alignment horizontal="center" vertical="center" wrapText="1"/>
      <protection hidden="1"/>
    </xf>
    <xf numFmtId="4" fontId="16" fillId="0" borderId="0" xfId="207" applyNumberFormat="1" applyFont="1" applyAlignment="1" applyProtection="1">
      <alignment horizontal="right" vertical="center" wrapText="1"/>
      <protection hidden="1"/>
    </xf>
    <xf numFmtId="4" fontId="16" fillId="0" borderId="4" xfId="207" applyNumberFormat="1" applyFont="1" applyBorder="1" applyAlignment="1" applyProtection="1">
      <alignment horizontal="center" vertical="center" wrapText="1"/>
      <protection hidden="1"/>
    </xf>
    <xf numFmtId="4" fontId="16" fillId="0" borderId="14" xfId="207" applyNumberFormat="1" applyFont="1" applyBorder="1" applyAlignment="1" applyProtection="1">
      <alignment horizontal="right" vertical="center" wrapText="1"/>
      <protection hidden="1"/>
    </xf>
    <xf numFmtId="4" fontId="17" fillId="0" borderId="15" xfId="207" applyNumberFormat="1" applyFont="1" applyBorder="1" applyAlignment="1" applyProtection="1">
      <alignment horizontal="right" vertical="center" wrapText="1"/>
      <protection hidden="1"/>
    </xf>
    <xf numFmtId="1" fontId="16" fillId="0" borderId="14" xfId="207" applyNumberFormat="1" applyFont="1" applyBorder="1" applyAlignment="1" applyProtection="1">
      <alignment horizontal="center" vertical="center" wrapText="1"/>
      <protection hidden="1"/>
    </xf>
    <xf numFmtId="1" fontId="16" fillId="0" borderId="15" xfId="207" applyNumberFormat="1" applyFont="1" applyBorder="1" applyAlignment="1" applyProtection="1">
      <alignment horizontal="center" vertical="center" wrapText="1"/>
      <protection hidden="1"/>
    </xf>
    <xf numFmtId="1" fontId="16" fillId="0" borderId="4" xfId="207" applyNumberFormat="1" applyFont="1" applyBorder="1" applyAlignment="1" applyProtection="1">
      <alignment horizontal="center" vertical="center" wrapText="1"/>
      <protection hidden="1"/>
    </xf>
    <xf numFmtId="1" fontId="23" fillId="0" borderId="4" xfId="207" applyNumberFormat="1" applyFont="1" applyBorder="1" applyAlignment="1" applyProtection="1">
      <alignment horizontal="justify" vertical="center" wrapText="1"/>
      <protection hidden="1"/>
    </xf>
    <xf numFmtId="4" fontId="16" fillId="0" borderId="14" xfId="207" applyNumberFormat="1" applyFont="1" applyBorder="1" applyAlignment="1" applyProtection="1">
      <alignment horizontal="center" vertical="center" wrapText="1"/>
      <protection hidden="1"/>
    </xf>
    <xf numFmtId="4" fontId="16" fillId="0" borderId="3" xfId="207" applyNumberFormat="1" applyFont="1" applyBorder="1" applyAlignment="1" applyProtection="1">
      <alignment horizontal="center" vertical="center" wrapText="1"/>
      <protection hidden="1"/>
    </xf>
    <xf numFmtId="2" fontId="19" fillId="0" borderId="0" xfId="197" applyNumberFormat="1" applyFont="1" applyAlignment="1" applyProtection="1">
      <alignment horizontal="left" vertical="center"/>
      <protection hidden="1"/>
    </xf>
  </cellXfs>
  <cellStyles count="241">
    <cellStyle name="75" xfId="1" xr:uid="{00000000-0005-0000-0000-000000000000}"/>
    <cellStyle name="75 2" xfId="2" xr:uid="{00000000-0005-0000-0000-000001000000}"/>
    <cellStyle name="75 2 2" xfId="3" xr:uid="{00000000-0005-0000-0000-000002000000}"/>
    <cellStyle name="75 3" xfId="4" xr:uid="{00000000-0005-0000-0000-000003000000}"/>
    <cellStyle name="75 4" xfId="5" xr:uid="{00000000-0005-0000-0000-000004000000}"/>
    <cellStyle name="ÅëÈ­ [0]_±âÅ¸" xfId="6" xr:uid="{00000000-0005-0000-0000-000005000000}"/>
    <cellStyle name="ÅëÈ­_±âÅ¸" xfId="7" xr:uid="{00000000-0005-0000-0000-000006000000}"/>
    <cellStyle name="ÄÞ¸¶ [0]_±âÅ¸" xfId="8" xr:uid="{00000000-0005-0000-0000-000007000000}"/>
    <cellStyle name="ÄÞ¸¶_±âÅ¸" xfId="9" xr:uid="{00000000-0005-0000-0000-000008000000}"/>
    <cellStyle name="Ç¥ÁØ_¿¬°£´©°è¿¹»ó" xfId="10" xr:uid="{00000000-0005-0000-0000-000009000000}"/>
    <cellStyle name="Comma" xfId="11" builtinId="3"/>
    <cellStyle name="Comma  - Style1" xfId="12" xr:uid="{00000000-0005-0000-0000-00000B000000}"/>
    <cellStyle name="Comma  - Style1 2" xfId="13" xr:uid="{00000000-0005-0000-0000-00000C000000}"/>
    <cellStyle name="Comma  - Style2" xfId="14" xr:uid="{00000000-0005-0000-0000-00000D000000}"/>
    <cellStyle name="Comma  - Style2 2" xfId="15" xr:uid="{00000000-0005-0000-0000-00000E000000}"/>
    <cellStyle name="Comma  - Style3" xfId="16" xr:uid="{00000000-0005-0000-0000-00000F000000}"/>
    <cellStyle name="Comma  - Style3 2" xfId="17" xr:uid="{00000000-0005-0000-0000-000010000000}"/>
    <cellStyle name="Comma  - Style4" xfId="18" xr:uid="{00000000-0005-0000-0000-000011000000}"/>
    <cellStyle name="Comma  - Style4 2" xfId="19" xr:uid="{00000000-0005-0000-0000-000012000000}"/>
    <cellStyle name="Comma  - Style5" xfId="20" xr:uid="{00000000-0005-0000-0000-000013000000}"/>
    <cellStyle name="Comma  - Style5 2" xfId="21" xr:uid="{00000000-0005-0000-0000-000014000000}"/>
    <cellStyle name="Comma  - Style6" xfId="22" xr:uid="{00000000-0005-0000-0000-000015000000}"/>
    <cellStyle name="Comma  - Style6 2" xfId="23" xr:uid="{00000000-0005-0000-0000-000016000000}"/>
    <cellStyle name="Comma  - Style7" xfId="24" xr:uid="{00000000-0005-0000-0000-000017000000}"/>
    <cellStyle name="Comma  - Style7 2" xfId="25" xr:uid="{00000000-0005-0000-0000-000018000000}"/>
    <cellStyle name="Comma  - Style8" xfId="26" xr:uid="{00000000-0005-0000-0000-000019000000}"/>
    <cellStyle name="Comma  - Style8 2" xfId="27" xr:uid="{00000000-0005-0000-0000-00001A000000}"/>
    <cellStyle name="Comma 10" xfId="28" xr:uid="{00000000-0005-0000-0000-00001B000000}"/>
    <cellStyle name="Comma 11" xfId="29" xr:uid="{00000000-0005-0000-0000-00001C000000}"/>
    <cellStyle name="Comma 12" xfId="30" xr:uid="{00000000-0005-0000-0000-00001D000000}"/>
    <cellStyle name="Comma 13" xfId="31" xr:uid="{00000000-0005-0000-0000-00001E000000}"/>
    <cellStyle name="Comma 14" xfId="32" xr:uid="{00000000-0005-0000-0000-00001F000000}"/>
    <cellStyle name="Comma 15" xfId="33" xr:uid="{00000000-0005-0000-0000-000020000000}"/>
    <cellStyle name="Comma 16" xfId="34" xr:uid="{00000000-0005-0000-0000-000021000000}"/>
    <cellStyle name="Comma 17" xfId="35" xr:uid="{00000000-0005-0000-0000-000022000000}"/>
    <cellStyle name="Comma 18" xfId="36" xr:uid="{00000000-0005-0000-0000-000023000000}"/>
    <cellStyle name="Comma 19" xfId="37" xr:uid="{00000000-0005-0000-0000-000024000000}"/>
    <cellStyle name="Comma 2" xfId="38" xr:uid="{00000000-0005-0000-0000-000025000000}"/>
    <cellStyle name="Comma 2 2" xfId="221" xr:uid="{00000000-0005-0000-0000-000000000000}"/>
    <cellStyle name="Comma 2 3" xfId="232" xr:uid="{A6536B1F-E983-4005-894A-88C30FB16D39}"/>
    <cellStyle name="Comma 20" xfId="39" xr:uid="{00000000-0005-0000-0000-000026000000}"/>
    <cellStyle name="Comma 21" xfId="40" xr:uid="{00000000-0005-0000-0000-000027000000}"/>
    <cellStyle name="Comma 22" xfId="41" xr:uid="{00000000-0005-0000-0000-000028000000}"/>
    <cellStyle name="Comma 23" xfId="42" xr:uid="{00000000-0005-0000-0000-000029000000}"/>
    <cellStyle name="Comma 24" xfId="43" xr:uid="{00000000-0005-0000-0000-00002A000000}"/>
    <cellStyle name="Comma 25" xfId="44" xr:uid="{00000000-0005-0000-0000-00002B000000}"/>
    <cellStyle name="Comma 26" xfId="45" xr:uid="{00000000-0005-0000-0000-00002C000000}"/>
    <cellStyle name="Comma 27" xfId="46" xr:uid="{00000000-0005-0000-0000-00002D000000}"/>
    <cellStyle name="Comma 28" xfId="47" xr:uid="{00000000-0005-0000-0000-00002E000000}"/>
    <cellStyle name="Comma 29" xfId="48" xr:uid="{00000000-0005-0000-0000-00002F000000}"/>
    <cellStyle name="Comma 3" xfId="49" xr:uid="{00000000-0005-0000-0000-000030000000}"/>
    <cellStyle name="Comma 30" xfId="50" xr:uid="{00000000-0005-0000-0000-000031000000}"/>
    <cellStyle name="Comma 31" xfId="51" xr:uid="{00000000-0005-0000-0000-000032000000}"/>
    <cellStyle name="Comma 32" xfId="52" xr:uid="{00000000-0005-0000-0000-000033000000}"/>
    <cellStyle name="Comma 33" xfId="53" xr:uid="{00000000-0005-0000-0000-000034000000}"/>
    <cellStyle name="Comma 34" xfId="54" xr:uid="{00000000-0005-0000-0000-000035000000}"/>
    <cellStyle name="Comma 35" xfId="55" xr:uid="{00000000-0005-0000-0000-000036000000}"/>
    <cellStyle name="Comma 36" xfId="56" xr:uid="{00000000-0005-0000-0000-000037000000}"/>
    <cellStyle name="Comma 37" xfId="57" xr:uid="{00000000-0005-0000-0000-000038000000}"/>
    <cellStyle name="Comma 38" xfId="58" xr:uid="{00000000-0005-0000-0000-000039000000}"/>
    <cellStyle name="Comma 39" xfId="59" xr:uid="{00000000-0005-0000-0000-00003A000000}"/>
    <cellStyle name="Comma 4" xfId="60" xr:uid="{00000000-0005-0000-0000-00003B000000}"/>
    <cellStyle name="Comma 40" xfId="61" xr:uid="{00000000-0005-0000-0000-00003C000000}"/>
    <cellStyle name="Comma 41" xfId="62" xr:uid="{00000000-0005-0000-0000-00003D000000}"/>
    <cellStyle name="Comma 42" xfId="63" xr:uid="{00000000-0005-0000-0000-00003E000000}"/>
    <cellStyle name="Comma 43" xfId="64" xr:uid="{00000000-0005-0000-0000-00003F000000}"/>
    <cellStyle name="Comma 44" xfId="231" xr:uid="{00000000-0005-0000-0000-000013010000}"/>
    <cellStyle name="Comma 45" xfId="234" xr:uid="{00000000-0005-0000-0000-000016010000}"/>
    <cellStyle name="Comma 46" xfId="236" xr:uid="{00000000-0005-0000-0000-000018010000}"/>
    <cellStyle name="Comma 47" xfId="238" xr:uid="{00000000-0005-0000-0000-00001A010000}"/>
    <cellStyle name="Comma 48" xfId="240" xr:uid="{00000000-0005-0000-0000-00001C010000}"/>
    <cellStyle name="Comma 5" xfId="65" xr:uid="{00000000-0005-0000-0000-000040000000}"/>
    <cellStyle name="Comma 6" xfId="66" xr:uid="{00000000-0005-0000-0000-000041000000}"/>
    <cellStyle name="Comma 7" xfId="67" xr:uid="{00000000-0005-0000-0000-000042000000}"/>
    <cellStyle name="Comma 8" xfId="68" xr:uid="{00000000-0005-0000-0000-000043000000}"/>
    <cellStyle name="Comma 9" xfId="69" xr:uid="{00000000-0005-0000-0000-000044000000}"/>
    <cellStyle name="Excel Built-in Normal" xfId="219" xr:uid="{76C70709-5E3B-4821-920B-B01B8FA9DFE6}"/>
    <cellStyle name="Formula" xfId="70" xr:uid="{00000000-0005-0000-0000-000045000000}"/>
    <cellStyle name="Formula 2" xfId="71" xr:uid="{00000000-0005-0000-0000-000046000000}"/>
    <cellStyle name="Formula 2 2" xfId="72" xr:uid="{00000000-0005-0000-0000-000047000000}"/>
    <cellStyle name="Header1" xfId="73" xr:uid="{00000000-0005-0000-0000-000048000000}"/>
    <cellStyle name="Header2" xfId="74" xr:uid="{00000000-0005-0000-0000-000049000000}"/>
    <cellStyle name="Hyperlink" xfId="223" xr:uid="{00000000-0005-0000-0000-000002000000}"/>
    <cellStyle name="Hypertextový odkaz" xfId="75" xr:uid="{00000000-0005-0000-0000-00004A000000}"/>
    <cellStyle name="Hypertextový odkaz 2" xfId="76" xr:uid="{00000000-0005-0000-0000-00004B000000}"/>
    <cellStyle name="Hypertextový odkaz 2 2" xfId="77" xr:uid="{00000000-0005-0000-0000-00004C000000}"/>
    <cellStyle name="no dec" xfId="78" xr:uid="{00000000-0005-0000-0000-00004D000000}"/>
    <cellStyle name="no dec 2" xfId="79" xr:uid="{00000000-0005-0000-0000-00004E000000}"/>
    <cellStyle name="no dec 2 2" xfId="80" xr:uid="{00000000-0005-0000-0000-00004F000000}"/>
    <cellStyle name="Normal" xfId="0" builtinId="0"/>
    <cellStyle name="Normal - Style1" xfId="81" xr:uid="{00000000-0005-0000-0000-000051000000}"/>
    <cellStyle name="Normal - Style1 2" xfId="82" xr:uid="{00000000-0005-0000-0000-000052000000}"/>
    <cellStyle name="Normal 10" xfId="83" xr:uid="{00000000-0005-0000-0000-000053000000}"/>
    <cellStyle name="Normal 10 2" xfId="84" xr:uid="{00000000-0005-0000-0000-000054000000}"/>
    <cellStyle name="Normal 10 3" xfId="222" xr:uid="{00000000-0005-0000-0000-000004000000}"/>
    <cellStyle name="Normal 100" xfId="230" xr:uid="{00000000-0005-0000-0000-000015010000}"/>
    <cellStyle name="Normal 101" xfId="233" xr:uid="{00000000-0005-0000-0000-000017010000}"/>
    <cellStyle name="Normal 102" xfId="235" xr:uid="{00000000-0005-0000-0000-000019010000}"/>
    <cellStyle name="Normal 103" xfId="237" xr:uid="{00000000-0005-0000-0000-00001B010000}"/>
    <cellStyle name="Normal 104" xfId="239" xr:uid="{00000000-0005-0000-0000-00001D010000}"/>
    <cellStyle name="Normal 11" xfId="85" xr:uid="{00000000-0005-0000-0000-000055000000}"/>
    <cellStyle name="Normal 11 2" xfId="86" xr:uid="{00000000-0005-0000-0000-000056000000}"/>
    <cellStyle name="Normal 12" xfId="87" xr:uid="{00000000-0005-0000-0000-000057000000}"/>
    <cellStyle name="Normal 12 2" xfId="88" xr:uid="{00000000-0005-0000-0000-000058000000}"/>
    <cellStyle name="Normal 13" xfId="89" xr:uid="{00000000-0005-0000-0000-000059000000}"/>
    <cellStyle name="Normal 14" xfId="90" xr:uid="{00000000-0005-0000-0000-00005A000000}"/>
    <cellStyle name="Normal 15" xfId="91" xr:uid="{00000000-0005-0000-0000-00005B000000}"/>
    <cellStyle name="Normal 16" xfId="92" xr:uid="{00000000-0005-0000-0000-00005C000000}"/>
    <cellStyle name="Normal 17" xfId="93" xr:uid="{00000000-0005-0000-0000-00005D000000}"/>
    <cellStyle name="Normal 18" xfId="94" xr:uid="{00000000-0005-0000-0000-00005E000000}"/>
    <cellStyle name="Normal 19" xfId="95" xr:uid="{00000000-0005-0000-0000-00005F000000}"/>
    <cellStyle name="Normal 2" xfId="96" xr:uid="{00000000-0005-0000-0000-000060000000}"/>
    <cellStyle name="Normal 2 2" xfId="97" xr:uid="{00000000-0005-0000-0000-000061000000}"/>
    <cellStyle name="Normal 2 2 2" xfId="225" xr:uid="{00000000-0005-0000-0000-000006000000}"/>
    <cellStyle name="Normal 2 3" xfId="98" xr:uid="{00000000-0005-0000-0000-000062000000}"/>
    <cellStyle name="Normal 2 4" xfId="224" xr:uid="{00000000-0005-0000-0000-000007000000}"/>
    <cellStyle name="Normal 2 5" xfId="228" xr:uid="{00000000-0005-0000-0000-000005000000}"/>
    <cellStyle name="Normal 20" xfId="99" xr:uid="{00000000-0005-0000-0000-000063000000}"/>
    <cellStyle name="Normal 21" xfId="100" xr:uid="{00000000-0005-0000-0000-000064000000}"/>
    <cellStyle name="Normal 22" xfId="101" xr:uid="{00000000-0005-0000-0000-000065000000}"/>
    <cellStyle name="Normal 23" xfId="102" xr:uid="{00000000-0005-0000-0000-000066000000}"/>
    <cellStyle name="Normal 24" xfId="103" xr:uid="{00000000-0005-0000-0000-000067000000}"/>
    <cellStyle name="Normal 25" xfId="104" xr:uid="{00000000-0005-0000-0000-000068000000}"/>
    <cellStyle name="Normal 26" xfId="105" xr:uid="{00000000-0005-0000-0000-000069000000}"/>
    <cellStyle name="Normal 27" xfId="106" xr:uid="{00000000-0005-0000-0000-00006A000000}"/>
    <cellStyle name="Normal 28" xfId="107" xr:uid="{00000000-0005-0000-0000-00006B000000}"/>
    <cellStyle name="Normal 29" xfId="108" xr:uid="{00000000-0005-0000-0000-00006C000000}"/>
    <cellStyle name="Normal 3" xfId="109" xr:uid="{00000000-0005-0000-0000-00006D000000}"/>
    <cellStyle name="Normal 3 2" xfId="110" xr:uid="{00000000-0005-0000-0000-00006E000000}"/>
    <cellStyle name="Normal 3 3" xfId="111" xr:uid="{00000000-0005-0000-0000-00006F000000}"/>
    <cellStyle name="Normal 3 4" xfId="227" xr:uid="{00000000-0005-0000-0000-000008000000}"/>
    <cellStyle name="Normal 30" xfId="112" xr:uid="{00000000-0005-0000-0000-000070000000}"/>
    <cellStyle name="Normal 31" xfId="113" xr:uid="{00000000-0005-0000-0000-000071000000}"/>
    <cellStyle name="Normal 32" xfId="114" xr:uid="{00000000-0005-0000-0000-000072000000}"/>
    <cellStyle name="Normal 33" xfId="115" xr:uid="{00000000-0005-0000-0000-000073000000}"/>
    <cellStyle name="Normal 34" xfId="116" xr:uid="{00000000-0005-0000-0000-000074000000}"/>
    <cellStyle name="Normal 35" xfId="117" xr:uid="{00000000-0005-0000-0000-000075000000}"/>
    <cellStyle name="Normal 36" xfId="118" xr:uid="{00000000-0005-0000-0000-000076000000}"/>
    <cellStyle name="Normal 37" xfId="119" xr:uid="{00000000-0005-0000-0000-000077000000}"/>
    <cellStyle name="Normal 38" xfId="120" xr:uid="{00000000-0005-0000-0000-000078000000}"/>
    <cellStyle name="Normal 39" xfId="121" xr:uid="{00000000-0005-0000-0000-000079000000}"/>
    <cellStyle name="Normal 4" xfId="122" xr:uid="{00000000-0005-0000-0000-00007A000000}"/>
    <cellStyle name="Normal 4 2" xfId="123" xr:uid="{00000000-0005-0000-0000-00007B000000}"/>
    <cellStyle name="Normal 4 3" xfId="124" xr:uid="{00000000-0005-0000-0000-00007C000000}"/>
    <cellStyle name="Normal 40" xfId="125" xr:uid="{00000000-0005-0000-0000-00007D000000}"/>
    <cellStyle name="Normal 41" xfId="126" xr:uid="{00000000-0005-0000-0000-00007E000000}"/>
    <cellStyle name="Normal 42" xfId="127" xr:uid="{00000000-0005-0000-0000-00007F000000}"/>
    <cellStyle name="Normal 43" xfId="128" xr:uid="{00000000-0005-0000-0000-000080000000}"/>
    <cellStyle name="Normal 44" xfId="129" xr:uid="{00000000-0005-0000-0000-000081000000}"/>
    <cellStyle name="Normal 45" xfId="130" xr:uid="{00000000-0005-0000-0000-000082000000}"/>
    <cellStyle name="Normal 46" xfId="131" xr:uid="{00000000-0005-0000-0000-000083000000}"/>
    <cellStyle name="Normal 47" xfId="132" xr:uid="{00000000-0005-0000-0000-000084000000}"/>
    <cellStyle name="Normal 48" xfId="133" xr:uid="{00000000-0005-0000-0000-000085000000}"/>
    <cellStyle name="Normal 49" xfId="134" xr:uid="{00000000-0005-0000-0000-000086000000}"/>
    <cellStyle name="Normal 5" xfId="135" xr:uid="{00000000-0005-0000-0000-000087000000}"/>
    <cellStyle name="Normal 5 2" xfId="136" xr:uid="{00000000-0005-0000-0000-000088000000}"/>
    <cellStyle name="Normal 5 3" xfId="226" xr:uid="{00000000-0005-0000-0000-000009000000}"/>
    <cellStyle name="Normal 50" xfId="137" xr:uid="{00000000-0005-0000-0000-000089000000}"/>
    <cellStyle name="Normal 51" xfId="138" xr:uid="{00000000-0005-0000-0000-00008A000000}"/>
    <cellStyle name="Normal 52" xfId="139" xr:uid="{00000000-0005-0000-0000-00008B000000}"/>
    <cellStyle name="Normal 53" xfId="140" xr:uid="{00000000-0005-0000-0000-00008C000000}"/>
    <cellStyle name="Normal 54" xfId="141" xr:uid="{00000000-0005-0000-0000-00008D000000}"/>
    <cellStyle name="Normal 55" xfId="142" xr:uid="{00000000-0005-0000-0000-00008E000000}"/>
    <cellStyle name="Normal 56" xfId="143" xr:uid="{00000000-0005-0000-0000-00008F000000}"/>
    <cellStyle name="Normal 57" xfId="144" xr:uid="{00000000-0005-0000-0000-000090000000}"/>
    <cellStyle name="Normal 58" xfId="145" xr:uid="{00000000-0005-0000-0000-000091000000}"/>
    <cellStyle name="Normal 59" xfId="146" xr:uid="{00000000-0005-0000-0000-000092000000}"/>
    <cellStyle name="Normal 6" xfId="147" xr:uid="{00000000-0005-0000-0000-000093000000}"/>
    <cellStyle name="Normal 6 2" xfId="148" xr:uid="{00000000-0005-0000-0000-000094000000}"/>
    <cellStyle name="Normal 60" xfId="149" xr:uid="{00000000-0005-0000-0000-000095000000}"/>
    <cellStyle name="Normal 61" xfId="150" xr:uid="{00000000-0005-0000-0000-000096000000}"/>
    <cellStyle name="Normal 62" xfId="151" xr:uid="{00000000-0005-0000-0000-000097000000}"/>
    <cellStyle name="Normal 63" xfId="152" xr:uid="{00000000-0005-0000-0000-000098000000}"/>
    <cellStyle name="Normal 64" xfId="153" xr:uid="{00000000-0005-0000-0000-000099000000}"/>
    <cellStyle name="Normal 65" xfId="154" xr:uid="{00000000-0005-0000-0000-00009A000000}"/>
    <cellStyle name="Normal 66" xfId="155" xr:uid="{00000000-0005-0000-0000-00009B000000}"/>
    <cellStyle name="Normal 67" xfId="156" xr:uid="{00000000-0005-0000-0000-00009C000000}"/>
    <cellStyle name="Normal 68" xfId="157" xr:uid="{00000000-0005-0000-0000-00009D000000}"/>
    <cellStyle name="Normal 69" xfId="158" xr:uid="{00000000-0005-0000-0000-00009E000000}"/>
    <cellStyle name="Normal 7" xfId="159" xr:uid="{00000000-0005-0000-0000-00009F000000}"/>
    <cellStyle name="Normal 7 2" xfId="160" xr:uid="{00000000-0005-0000-0000-0000A0000000}"/>
    <cellStyle name="Normal 70" xfId="161" xr:uid="{00000000-0005-0000-0000-0000A1000000}"/>
    <cellStyle name="Normal 71" xfId="162" xr:uid="{00000000-0005-0000-0000-0000A2000000}"/>
    <cellStyle name="Normal 72" xfId="163" xr:uid="{00000000-0005-0000-0000-0000A3000000}"/>
    <cellStyle name="Normal 73" xfId="164" xr:uid="{00000000-0005-0000-0000-0000A4000000}"/>
    <cellStyle name="Normal 74" xfId="165" xr:uid="{00000000-0005-0000-0000-0000A5000000}"/>
    <cellStyle name="Normal 75" xfId="166" xr:uid="{00000000-0005-0000-0000-0000A6000000}"/>
    <cellStyle name="Normal 76" xfId="167" xr:uid="{00000000-0005-0000-0000-0000A7000000}"/>
    <cellStyle name="Normal 77" xfId="168" xr:uid="{00000000-0005-0000-0000-0000A8000000}"/>
    <cellStyle name="Normal 78" xfId="169" xr:uid="{00000000-0005-0000-0000-0000A9000000}"/>
    <cellStyle name="Normal 79" xfId="170" xr:uid="{00000000-0005-0000-0000-0000AA000000}"/>
    <cellStyle name="Normal 8" xfId="171" xr:uid="{00000000-0005-0000-0000-0000AB000000}"/>
    <cellStyle name="Normal 8 2" xfId="172" xr:uid="{00000000-0005-0000-0000-0000AC000000}"/>
    <cellStyle name="Normal 80" xfId="173" xr:uid="{00000000-0005-0000-0000-0000AD000000}"/>
    <cellStyle name="Normal 81" xfId="174" xr:uid="{00000000-0005-0000-0000-0000AE000000}"/>
    <cellStyle name="Normal 82" xfId="175" xr:uid="{00000000-0005-0000-0000-0000AF000000}"/>
    <cellStyle name="Normal 83" xfId="176" xr:uid="{00000000-0005-0000-0000-0000B0000000}"/>
    <cellStyle name="Normal 84" xfId="177" xr:uid="{00000000-0005-0000-0000-0000B1000000}"/>
    <cellStyle name="Normal 85" xfId="178" xr:uid="{00000000-0005-0000-0000-0000B2000000}"/>
    <cellStyle name="Normal 86" xfId="179" xr:uid="{00000000-0005-0000-0000-0000B3000000}"/>
    <cellStyle name="Normal 87" xfId="180" xr:uid="{00000000-0005-0000-0000-0000B4000000}"/>
    <cellStyle name="Normal 88" xfId="181" xr:uid="{00000000-0005-0000-0000-0000B5000000}"/>
    <cellStyle name="Normal 89" xfId="182" xr:uid="{00000000-0005-0000-0000-0000B6000000}"/>
    <cellStyle name="Normal 9" xfId="183" xr:uid="{00000000-0005-0000-0000-0000B7000000}"/>
    <cellStyle name="Normal 9 2" xfId="184" xr:uid="{00000000-0005-0000-0000-0000B8000000}"/>
    <cellStyle name="Normal 90" xfId="185" xr:uid="{00000000-0005-0000-0000-0000B9000000}"/>
    <cellStyle name="Normal 91" xfId="186" xr:uid="{00000000-0005-0000-0000-0000BA000000}"/>
    <cellStyle name="Normal 92" xfId="187" xr:uid="{00000000-0005-0000-0000-0000BB000000}"/>
    <cellStyle name="Normal 93" xfId="188" xr:uid="{00000000-0005-0000-0000-0000BC000000}"/>
    <cellStyle name="Normal 94" xfId="189" xr:uid="{00000000-0005-0000-0000-0000BD000000}"/>
    <cellStyle name="Normal 95" xfId="190" xr:uid="{00000000-0005-0000-0000-0000BE000000}"/>
    <cellStyle name="Normal 96" xfId="191" xr:uid="{00000000-0005-0000-0000-0000BF000000}"/>
    <cellStyle name="Normal 97" xfId="192" xr:uid="{00000000-0005-0000-0000-0000C0000000}"/>
    <cellStyle name="Normal 98" xfId="220" xr:uid="{00000000-0005-0000-0000-00000B010000}"/>
    <cellStyle name="Normal 99" xfId="229" xr:uid="{00000000-0005-0000-0000-000012010000}"/>
    <cellStyle name="Normal_Annexures TW 04" xfId="193" xr:uid="{00000000-0005-0000-0000-0000C1000000}"/>
    <cellStyle name="Normal_Annexures TW 04 2" xfId="194" xr:uid="{00000000-0005-0000-0000-0000C2000000}"/>
    <cellStyle name="Normal_Attach 3(JV)" xfId="195" xr:uid="{00000000-0005-0000-0000-0000C3000000}"/>
    <cellStyle name="Normal_Attacments TW 04" xfId="196" xr:uid="{00000000-0005-0000-0000-0000C4000000}"/>
    <cellStyle name="Normal_Entertainment Form" xfId="197" xr:uid="{00000000-0005-0000-0000-0000C5000000}"/>
    <cellStyle name="Normal_final 765-6Z-DOM-1" xfId="198" xr:uid="{00000000-0005-0000-0000-0000C6000000}"/>
    <cellStyle name="Normal_pgcil-tivim-pricesched" xfId="199" xr:uid="{00000000-0005-0000-0000-0000C7000000}"/>
    <cellStyle name="Normal_pgcil-tivim-pricesched_Sch-3 " xfId="200" xr:uid="{00000000-0005-0000-0000-0000C8000000}"/>
    <cellStyle name="Normal_PRICE SCHEDULE-4 to 6-A4" xfId="201" xr:uid="{00000000-0005-0000-0000-0000C9000000}"/>
    <cellStyle name="Normal_PRICE SCHEDULE-4 to 6-A4 2" xfId="202" xr:uid="{00000000-0005-0000-0000-0000CA000000}"/>
    <cellStyle name="Normal_Price_Schedules for Insulator Package Rev-01" xfId="203" xr:uid="{00000000-0005-0000-0000-0000CB000000}"/>
    <cellStyle name="Normal_PRICE-SCHE Bihar-Rev-2-corrections" xfId="204" xr:uid="{00000000-0005-0000-0000-0000CC000000}"/>
    <cellStyle name="Normal_PRICE-SCHE Bihar-Rev-2-corrections_Annexures TW 04" xfId="205" xr:uid="{00000000-0005-0000-0000-0000CD000000}"/>
    <cellStyle name="Normal_PRICE-SCHE Bihar-Rev-2-corrections_Price_Schedules for Insulator Package Rev-01" xfId="206" xr:uid="{00000000-0005-0000-0000-0000CE000000}"/>
    <cellStyle name="Normal_QUOTED CORRECTED" xfId="207" xr:uid="{00000000-0005-0000-0000-0000CF000000}"/>
    <cellStyle name="Normal_QUOTED CORRECTED 2" xfId="208" xr:uid="{00000000-0005-0000-0000-0000D0000000}"/>
    <cellStyle name="Normal_Sch-1" xfId="209" xr:uid="{00000000-0005-0000-0000-0000D1000000}"/>
    <cellStyle name="Normal_Sch-3 " xfId="210" xr:uid="{00000000-0005-0000-0000-0000D2000000}"/>
    <cellStyle name="Normal_Sheet1" xfId="211" xr:uid="{00000000-0005-0000-0000-0000D3000000}"/>
    <cellStyle name="Percent 2" xfId="212" xr:uid="{00000000-0005-0000-0000-0000D4000000}"/>
    <cellStyle name="Percent 2 2" xfId="213" xr:uid="{00000000-0005-0000-0000-0000D5000000}"/>
    <cellStyle name="Popis" xfId="214" xr:uid="{00000000-0005-0000-0000-0000D6000000}"/>
    <cellStyle name="Sledovaný hypertextový odkaz" xfId="215" xr:uid="{00000000-0005-0000-0000-0000D7000000}"/>
    <cellStyle name="Sledovaný hypertextový odkaz 2" xfId="216" xr:uid="{00000000-0005-0000-0000-0000D8000000}"/>
    <cellStyle name="Sledovaný hypertextový odkaz 2 2" xfId="217" xr:uid="{00000000-0005-0000-0000-0000D9000000}"/>
    <cellStyle name="Standard_BS14" xfId="218" xr:uid="{00000000-0005-0000-0000-0000DA000000}"/>
  </cellStyles>
  <dxfs count="44">
    <dxf>
      <font>
        <condense val="0"/>
        <extend val="0"/>
        <color indexed="9"/>
      </font>
      <fill>
        <patternFill patternType="none">
          <bgColor indexed="65"/>
        </patternFill>
      </fill>
    </dxf>
    <dxf>
      <fill>
        <patternFill patternType="none">
          <bgColor indexed="65"/>
        </patternFill>
      </fill>
    </dxf>
    <dxf>
      <font>
        <strike/>
      </font>
    </dxf>
    <dxf>
      <font>
        <condense val="0"/>
        <extend val="0"/>
        <color indexed="9"/>
      </font>
    </dxf>
    <dxf>
      <fill>
        <patternFill>
          <bgColor rgb="FFCCFFCC"/>
        </patternFill>
      </fill>
    </dxf>
    <dxf>
      <font>
        <condense val="0"/>
        <extend val="0"/>
        <color indexed="9"/>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patternType="none">
          <bgColor indexed="65"/>
        </patternFill>
      </fill>
    </dxf>
    <dxf>
      <font>
        <condense val="0"/>
        <extend val="0"/>
        <color indexed="9"/>
      </font>
      <fill>
        <patternFill patternType="none">
          <bgColor indexed="65"/>
        </patternFill>
      </fill>
    </dxf>
    <dxf>
      <font>
        <b val="0"/>
        <condense val="0"/>
        <extend val="0"/>
        <color indexed="10"/>
      </font>
    </dxf>
    <dxf>
      <fill>
        <patternFill>
          <bgColor rgb="FFCCFFCC"/>
        </patternFill>
      </fill>
    </dxf>
    <dxf>
      <font>
        <condense val="0"/>
        <extend val="0"/>
        <color indexed="10"/>
      </font>
    </dxf>
    <dxf>
      <font>
        <condense val="0"/>
        <extend val="0"/>
        <color indexed="9"/>
      </font>
      <fill>
        <patternFill patternType="none">
          <bgColor indexed="65"/>
        </patternFill>
      </fill>
    </dxf>
    <dxf>
      <font>
        <b val="0"/>
        <condense val="0"/>
        <extend val="0"/>
        <color indexed="10"/>
      </font>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ill>
        <patternFill>
          <bgColor rgb="FFCCFFCC"/>
        </patternFill>
      </fill>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s>
  <tableStyles count="0" defaultTableStyle="TableStyleMedium9" defaultPivotStyle="PivotStyleLight16"/>
  <colors>
    <mruColors>
      <color rgb="FFBDF2BD"/>
      <color rgb="FF92DE92"/>
      <color rgb="FFA4F5A4"/>
      <color rgb="FFF278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Names of Bidder'!A1"/></Relationships>
</file>

<file path=xl/drawings/_rels/drawing10.xml.rels><?xml version="1.0" encoding="UTF-8" standalone="yes"?>
<Relationships xmlns="http://schemas.openxmlformats.org/package/2006/relationships"><Relationship Id="rId1" Type="http://schemas.openxmlformats.org/officeDocument/2006/relationships/hyperlink" Target="#'Sch-6'!A1"/></Relationships>
</file>

<file path=xl/drawings/_rels/drawing11.xml.rels><?xml version="1.0" encoding="UTF-8" standalone="yes"?>
<Relationships xmlns="http://schemas.openxmlformats.org/package/2006/relationships"><Relationship Id="rId1" Type="http://schemas.openxmlformats.org/officeDocument/2006/relationships/hyperlink" Target="#'Sch-7'!A1"/></Relationships>
</file>

<file path=xl/drawings/_rels/drawing12.xml.rels><?xml version="1.0" encoding="UTF-8" standalone="yes"?>
<Relationships xmlns="http://schemas.openxmlformats.org/package/2006/relationships"><Relationship Id="rId1" Type="http://schemas.openxmlformats.org/officeDocument/2006/relationships/hyperlink" Target="#'Bid Form 2nd Envelope'!A1"/></Relationships>
</file>

<file path=xl/drawings/_rels/drawing13.xml.rels><?xml version="1.0" encoding="UTF-8" standalone="yes"?>
<Relationships xmlns="http://schemas.openxmlformats.org/package/2006/relationships"><Relationship Id="rId1" Type="http://schemas.openxmlformats.org/officeDocument/2006/relationships/hyperlink" Target="#'Sch-7'!A1"/></Relationships>
</file>

<file path=xl/drawings/_rels/drawing14.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5.xml.rels><?xml version="1.0" encoding="UTF-8" standalone="yes"?>
<Relationships xmlns="http://schemas.openxmlformats.org/package/2006/relationships"><Relationship Id="rId2" Type="http://schemas.openxmlformats.org/officeDocument/2006/relationships/hyperlink" Target="#'Bid Form 2nd Envelope'!A1"/><Relationship Id="rId1" Type="http://schemas.openxmlformats.org/officeDocument/2006/relationships/hyperlink" Target="#'Sch-7'!A1"/></Relationships>
</file>

<file path=xl/drawings/_rels/drawing16.xml.rels><?xml version="1.0" encoding="UTF-8" standalone="yes"?>
<Relationships xmlns="http://schemas.openxmlformats.org/package/2006/relationships"><Relationship Id="rId1" Type="http://schemas.openxmlformats.org/officeDocument/2006/relationships/hyperlink" Target="#'Sch-5'!A1"/></Relationships>
</file>

<file path=xl/drawings/_rels/drawing17.xml.rels><?xml version="1.0" encoding="UTF-8" standalone="yes"?>
<Relationships xmlns="http://schemas.openxmlformats.org/package/2006/relationships"><Relationship Id="rId1" Type="http://schemas.openxmlformats.org/officeDocument/2006/relationships/hyperlink" Target="#'Sch-5'!A1"/></Relationships>
</file>

<file path=xl/drawings/_rels/drawing18.xml.rels><?xml version="1.0" encoding="UTF-8" standalone="yes"?>
<Relationships xmlns="http://schemas.openxmlformats.org/package/2006/relationships"><Relationship Id="rId1" Type="http://schemas.openxmlformats.org/officeDocument/2006/relationships/hyperlink" Target="#'Sch-5'!A1"/></Relationships>
</file>

<file path=xl/drawings/_rels/drawing19.xml.rels><?xml version="1.0" encoding="UTF-8" standalone="yes"?>
<Relationships xmlns="http://schemas.openxmlformats.org/package/2006/relationships"><Relationship Id="rId1" Type="http://schemas.openxmlformats.org/officeDocument/2006/relationships/hyperlink" Target="#Cover!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hyperlink" Target="#Instructions!A1"/><Relationship Id="rId1" Type="http://schemas.openxmlformats.org/officeDocument/2006/relationships/hyperlink" Target="#'Names of Bidder'!A1"/><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hyperlink" Target="#'Sch-1'!A1"/></Relationships>
</file>

<file path=xl/drawings/_rels/drawing4.xml.rels><?xml version="1.0" encoding="UTF-8" standalone="yes"?>
<Relationships xmlns="http://schemas.openxmlformats.org/package/2006/relationships"><Relationship Id="rId1" Type="http://schemas.openxmlformats.org/officeDocument/2006/relationships/hyperlink" Target="#'Sch-2'!A1"/></Relationships>
</file>

<file path=xl/drawings/_rels/drawing5.xml.rels><?xml version="1.0" encoding="UTF-8" standalone="yes"?>
<Relationships xmlns="http://schemas.openxmlformats.org/package/2006/relationships"><Relationship Id="rId1" Type="http://schemas.openxmlformats.org/officeDocument/2006/relationships/hyperlink" Target="#'Sch-2'!A1"/></Relationships>
</file>

<file path=xl/drawings/_rels/drawing6.xml.rels><?xml version="1.0" encoding="UTF-8" standalone="yes"?>
<Relationships xmlns="http://schemas.openxmlformats.org/package/2006/relationships"><Relationship Id="rId1" Type="http://schemas.openxmlformats.org/officeDocument/2006/relationships/hyperlink" Target="#'Sch-3 '!A1"/></Relationships>
</file>

<file path=xl/drawings/_rels/drawing7.xml.rels><?xml version="1.0" encoding="UTF-8" standalone="yes"?>
<Relationships xmlns="http://schemas.openxmlformats.org/package/2006/relationships"><Relationship Id="rId1" Type="http://schemas.openxmlformats.org/officeDocument/2006/relationships/hyperlink" Target="#'Sch-3 '!A1"/></Relationships>
</file>

<file path=xl/drawings/_rels/drawing8.xml.rels><?xml version="1.0" encoding="UTF-8" standalone="yes"?>
<Relationships xmlns="http://schemas.openxmlformats.org/package/2006/relationships"><Relationship Id="rId1" Type="http://schemas.openxmlformats.org/officeDocument/2006/relationships/hyperlink" Target="#'Sch-5'!A1"/></Relationships>
</file>

<file path=xl/drawings/_rels/drawing9.xml.rels><?xml version="1.0" encoding="UTF-8" standalone="yes"?>
<Relationships xmlns="http://schemas.openxmlformats.org/package/2006/relationships"><Relationship Id="rId1" Type="http://schemas.openxmlformats.org/officeDocument/2006/relationships/hyperlink" Target="#'Sch-6'!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200025</xdr:colOff>
      <xdr:row>0</xdr:row>
      <xdr:rowOff>57150</xdr:rowOff>
    </xdr:from>
    <xdr:to>
      <xdr:col>3</xdr:col>
      <xdr:colOff>1409700</xdr:colOff>
      <xdr:row>2</xdr:row>
      <xdr:rowOff>28575</xdr:rowOff>
    </xdr:to>
    <xdr:grpSp>
      <xdr:nvGrpSpPr>
        <xdr:cNvPr id="4019560" name="Group 1">
          <a:hlinkClick xmlns:r="http://schemas.openxmlformats.org/officeDocument/2006/relationships" r:id="rId1" tooltip="Click to Proceed"/>
          <a:extLst>
            <a:ext uri="{FF2B5EF4-FFF2-40B4-BE49-F238E27FC236}">
              <a16:creationId xmlns:a16="http://schemas.microsoft.com/office/drawing/2014/main" id="{00000000-0008-0000-0200-000068553D00}"/>
            </a:ext>
          </a:extLst>
        </xdr:cNvPr>
        <xdr:cNvGrpSpPr>
          <a:grpSpLocks/>
        </xdr:cNvGrpSpPr>
      </xdr:nvGrpSpPr>
      <xdr:grpSpPr bwMode="auto">
        <a:xfrm>
          <a:off x="7102974" y="57150"/>
          <a:ext cx="1209675" cy="966734"/>
          <a:chOff x="804" y="5"/>
          <a:chExt cx="116" cy="73"/>
        </a:xfrm>
      </xdr:grpSpPr>
      <xdr:sp macro="" textlink="">
        <xdr:nvSpPr>
          <xdr:cNvPr id="4019562" name="AutoShape 2">
            <a:extLst>
              <a:ext uri="{FF2B5EF4-FFF2-40B4-BE49-F238E27FC236}">
                <a16:creationId xmlns:a16="http://schemas.microsoft.com/office/drawing/2014/main" id="{00000000-0008-0000-0200-00006A55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8435" name="Text Box 3">
            <a:extLst>
              <a:ext uri="{FF2B5EF4-FFF2-40B4-BE49-F238E27FC236}">
                <a16:creationId xmlns:a16="http://schemas.microsoft.com/office/drawing/2014/main" id="{00000000-0008-0000-0200-000003480000}"/>
              </a:ext>
            </a:extLst>
          </xdr:cNvPr>
          <xdr:cNvSpPr txBox="1">
            <a:spLocks noChangeArrowheads="1"/>
          </xdr:cNvSpPr>
        </xdr:nvSpPr>
        <xdr:spPr bwMode="auto">
          <a:xfrm>
            <a:off x="819" y="23"/>
            <a:ext cx="100"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to Proceed</a:t>
            </a:r>
          </a:p>
        </xdr:txBody>
      </xdr:sp>
    </xdr:grpSp>
    <xdr:clientData/>
  </xdr:twoCellAnchor>
  <xdr:twoCellAnchor>
    <xdr:from>
      <xdr:col>2</xdr:col>
      <xdr:colOff>4457700</xdr:colOff>
      <xdr:row>51</xdr:row>
      <xdr:rowOff>0</xdr:rowOff>
    </xdr:from>
    <xdr:to>
      <xdr:col>2</xdr:col>
      <xdr:colOff>4981575</xdr:colOff>
      <xdr:row>51</xdr:row>
      <xdr:rowOff>0</xdr:rowOff>
    </xdr:to>
    <xdr:pic>
      <xdr:nvPicPr>
        <xdr:cNvPr id="4019561" name="Picture 4">
          <a:extLst>
            <a:ext uri="{FF2B5EF4-FFF2-40B4-BE49-F238E27FC236}">
              <a16:creationId xmlns:a16="http://schemas.microsoft.com/office/drawing/2014/main" id="{00000000-0008-0000-0200-000069553D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829300" y="10039350"/>
          <a:ext cx="523875" cy="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026638" name="Group 25">
          <a:hlinkClick xmlns:r="http://schemas.openxmlformats.org/officeDocument/2006/relationships" r:id="rId1" tooltip="Click for Sch-6"/>
          <a:extLst>
            <a:ext uri="{FF2B5EF4-FFF2-40B4-BE49-F238E27FC236}">
              <a16:creationId xmlns:a16="http://schemas.microsoft.com/office/drawing/2014/main" id="{00000000-0008-0000-0C00-00000E713D00}"/>
            </a:ext>
          </a:extLst>
        </xdr:cNvPr>
        <xdr:cNvGrpSpPr>
          <a:grpSpLocks/>
        </xdr:cNvGrpSpPr>
      </xdr:nvGrpSpPr>
      <xdr:grpSpPr bwMode="auto">
        <a:xfrm>
          <a:off x="8534400" y="47625"/>
          <a:ext cx="1104900" cy="600075"/>
          <a:chOff x="804" y="5"/>
          <a:chExt cx="116" cy="73"/>
        </a:xfrm>
      </xdr:grpSpPr>
      <xdr:sp macro="" textlink="">
        <xdr:nvSpPr>
          <xdr:cNvPr id="4026639" name="AutoShape 26">
            <a:extLst>
              <a:ext uri="{FF2B5EF4-FFF2-40B4-BE49-F238E27FC236}">
                <a16:creationId xmlns:a16="http://schemas.microsoft.com/office/drawing/2014/main" id="{00000000-0008-0000-0C00-00000F71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27">
            <a:extLst>
              <a:ext uri="{FF2B5EF4-FFF2-40B4-BE49-F238E27FC236}">
                <a16:creationId xmlns:a16="http://schemas.microsoft.com/office/drawing/2014/main" id="{00000000-0008-0000-0C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027662" name="Group 1">
          <a:hlinkClick xmlns:r="http://schemas.openxmlformats.org/officeDocument/2006/relationships" r:id="rId1" tooltip="Click for Sch-7"/>
          <a:extLst>
            <a:ext uri="{FF2B5EF4-FFF2-40B4-BE49-F238E27FC236}">
              <a16:creationId xmlns:a16="http://schemas.microsoft.com/office/drawing/2014/main" id="{00000000-0008-0000-0D00-00000E753D00}"/>
            </a:ext>
          </a:extLst>
        </xdr:cNvPr>
        <xdr:cNvGrpSpPr>
          <a:grpSpLocks/>
        </xdr:cNvGrpSpPr>
      </xdr:nvGrpSpPr>
      <xdr:grpSpPr bwMode="auto">
        <a:xfrm>
          <a:off x="7134225" y="19050"/>
          <a:ext cx="1104900" cy="962025"/>
          <a:chOff x="804" y="5"/>
          <a:chExt cx="116" cy="73"/>
        </a:xfrm>
      </xdr:grpSpPr>
      <xdr:sp macro="" textlink="">
        <xdr:nvSpPr>
          <xdr:cNvPr id="4027663" name="AutoShape 2">
            <a:extLst>
              <a:ext uri="{FF2B5EF4-FFF2-40B4-BE49-F238E27FC236}">
                <a16:creationId xmlns:a16="http://schemas.microsoft.com/office/drawing/2014/main" id="{00000000-0008-0000-0D00-00000F75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3315" name="Text Box 3">
            <a:extLst>
              <a:ext uri="{FF2B5EF4-FFF2-40B4-BE49-F238E27FC236}">
                <a16:creationId xmlns:a16="http://schemas.microsoft.com/office/drawing/2014/main" id="{00000000-0008-0000-0D00-00000334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238125</xdr:colOff>
      <xdr:row>0</xdr:row>
      <xdr:rowOff>19050</xdr:rowOff>
    </xdr:from>
    <xdr:to>
      <xdr:col>8</xdr:col>
      <xdr:colOff>676275</xdr:colOff>
      <xdr:row>3</xdr:row>
      <xdr:rowOff>66675</xdr:rowOff>
    </xdr:to>
    <xdr:grpSp>
      <xdr:nvGrpSpPr>
        <xdr:cNvPr id="4032782" name="Group 4">
          <a:hlinkClick xmlns:r="http://schemas.openxmlformats.org/officeDocument/2006/relationships" r:id="rId1" tooltip="Click for Bid Form"/>
          <a:extLst>
            <a:ext uri="{FF2B5EF4-FFF2-40B4-BE49-F238E27FC236}">
              <a16:creationId xmlns:a16="http://schemas.microsoft.com/office/drawing/2014/main" id="{00000000-0008-0000-0E00-00000E893D00}"/>
            </a:ext>
          </a:extLst>
        </xdr:cNvPr>
        <xdr:cNvGrpSpPr>
          <a:grpSpLocks/>
        </xdr:cNvGrpSpPr>
      </xdr:nvGrpSpPr>
      <xdr:grpSpPr bwMode="auto">
        <a:xfrm>
          <a:off x="7477125" y="19050"/>
          <a:ext cx="0" cy="1009650"/>
          <a:chOff x="784" y="2"/>
          <a:chExt cx="116" cy="73"/>
        </a:xfrm>
      </xdr:grpSpPr>
      <xdr:sp macro="" textlink="">
        <xdr:nvSpPr>
          <xdr:cNvPr id="4032783" name="AutoShape 2">
            <a:extLst>
              <a:ext uri="{FF2B5EF4-FFF2-40B4-BE49-F238E27FC236}">
                <a16:creationId xmlns:a16="http://schemas.microsoft.com/office/drawing/2014/main" id="{00000000-0008-0000-0E00-00000F893D00}"/>
              </a:ext>
            </a:extLst>
          </xdr:cNvPr>
          <xdr:cNvSpPr>
            <a:spLocks noChangeArrowheads="1"/>
          </xdr:cNvSpPr>
        </xdr:nvSpPr>
        <xdr:spPr bwMode="auto">
          <a:xfrm>
            <a:off x="784"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E00-000004000000}"/>
              </a:ext>
            </a:extLst>
          </xdr:cNvPr>
          <xdr:cNvSpPr txBox="1">
            <a:spLocks noChangeArrowheads="1"/>
          </xdr:cNvSpPr>
        </xdr:nvSpPr>
        <xdr:spPr bwMode="auto">
          <a:xfrm>
            <a:off x="7477125" y="1821944533650"/>
            <a:ext cx="0" cy="0"/>
          </a:xfrm>
          <a:prstGeom prst="rect">
            <a:avLst/>
          </a:prstGeom>
          <a:noFill/>
          <a:ln w="9525">
            <a:noFill/>
            <a:miter lim="800000"/>
            <a:headEnd/>
            <a:tailEnd/>
          </a:ln>
        </xdr:spPr>
        <xdr:txBody>
          <a:bodyPr vertOverflow="clip" wrap="square" lIns="27432" tIns="32004" rIns="27432" bIns="32004" anchor="ctr" upright="1"/>
          <a:lstStyle/>
          <a:p>
            <a:pPr algn="ctr" rtl="1">
              <a:defRPr sz="1000"/>
            </a:pPr>
            <a:r>
              <a:rPr lang="en-US" sz="1000" b="1" i="0" strike="noStrike">
                <a:solidFill>
                  <a:srgbClr val="000000"/>
                </a:solidFill>
                <a:latin typeface="Book Antiqua"/>
              </a:rPr>
              <a:t>Click for Bid Form</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276225</xdr:colOff>
      <xdr:row>0</xdr:row>
      <xdr:rowOff>19050</xdr:rowOff>
    </xdr:from>
    <xdr:to>
      <xdr:col>5</xdr:col>
      <xdr:colOff>619125</xdr:colOff>
      <xdr:row>2</xdr:row>
      <xdr:rowOff>257175</xdr:rowOff>
    </xdr:to>
    <xdr:grpSp>
      <xdr:nvGrpSpPr>
        <xdr:cNvPr id="4028686" name="Group 1">
          <a:hlinkClick xmlns:r="http://schemas.openxmlformats.org/officeDocument/2006/relationships" r:id="rId1" tooltip="Click for Sch-7"/>
          <a:extLst>
            <a:ext uri="{FF2B5EF4-FFF2-40B4-BE49-F238E27FC236}">
              <a16:creationId xmlns:a16="http://schemas.microsoft.com/office/drawing/2014/main" id="{00000000-0008-0000-0F00-00000E793D00}"/>
            </a:ext>
          </a:extLst>
        </xdr:cNvPr>
        <xdr:cNvGrpSpPr>
          <a:grpSpLocks/>
        </xdr:cNvGrpSpPr>
      </xdr:nvGrpSpPr>
      <xdr:grpSpPr bwMode="auto">
        <a:xfrm>
          <a:off x="7400925" y="19050"/>
          <a:ext cx="1104900" cy="695325"/>
          <a:chOff x="804" y="5"/>
          <a:chExt cx="116" cy="73"/>
        </a:xfrm>
      </xdr:grpSpPr>
      <xdr:sp macro="" textlink="">
        <xdr:nvSpPr>
          <xdr:cNvPr id="4028687" name="AutoShape 2">
            <a:extLst>
              <a:ext uri="{FF2B5EF4-FFF2-40B4-BE49-F238E27FC236}">
                <a16:creationId xmlns:a16="http://schemas.microsoft.com/office/drawing/2014/main" id="{00000000-0008-0000-0F00-00000F79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F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Sch-7</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238125</xdr:colOff>
      <xdr:row>0</xdr:row>
      <xdr:rowOff>76200</xdr:rowOff>
    </xdr:from>
    <xdr:to>
      <xdr:col>8</xdr:col>
      <xdr:colOff>28575</xdr:colOff>
      <xdr:row>2</xdr:row>
      <xdr:rowOff>276225</xdr:rowOff>
    </xdr:to>
    <xdr:grpSp>
      <xdr:nvGrpSpPr>
        <xdr:cNvPr id="4029710" name="Group 5">
          <a:hlinkClick xmlns:r="http://schemas.openxmlformats.org/officeDocument/2006/relationships" r:id="rId1" tooltip="Click For Bid Form 2nd Envelope"/>
          <a:extLst>
            <a:ext uri="{FF2B5EF4-FFF2-40B4-BE49-F238E27FC236}">
              <a16:creationId xmlns:a16="http://schemas.microsoft.com/office/drawing/2014/main" id="{00000000-0008-0000-1000-00000E7D3D00}"/>
            </a:ext>
          </a:extLst>
        </xdr:cNvPr>
        <xdr:cNvGrpSpPr>
          <a:grpSpLocks/>
        </xdr:cNvGrpSpPr>
      </xdr:nvGrpSpPr>
      <xdr:grpSpPr bwMode="auto">
        <a:xfrm>
          <a:off x="8267700" y="76200"/>
          <a:ext cx="1352550" cy="466725"/>
          <a:chOff x="762" y="2"/>
          <a:chExt cx="116" cy="73"/>
        </a:xfrm>
      </xdr:grpSpPr>
      <xdr:sp macro="" textlink="">
        <xdr:nvSpPr>
          <xdr:cNvPr id="4029711" name="AutoShape 2">
            <a:extLst>
              <a:ext uri="{FF2B5EF4-FFF2-40B4-BE49-F238E27FC236}">
                <a16:creationId xmlns:a16="http://schemas.microsoft.com/office/drawing/2014/main" id="{00000000-0008-0000-1000-00000F7D3D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4339" name="Text Box 3">
            <a:hlinkClick xmlns:r="http://schemas.openxmlformats.org/officeDocument/2006/relationships" r:id="rId2"/>
            <a:extLst>
              <a:ext uri="{FF2B5EF4-FFF2-40B4-BE49-F238E27FC236}">
                <a16:creationId xmlns:a16="http://schemas.microsoft.com/office/drawing/2014/main" id="{00000000-0008-0000-1000-000003380000}"/>
              </a:ext>
            </a:extLst>
          </xdr:cNvPr>
          <xdr:cNvSpPr txBox="1">
            <a:spLocks noChangeArrowheads="1"/>
          </xdr:cNvSpPr>
        </xdr:nvSpPr>
        <xdr:spPr bwMode="auto">
          <a:xfrm>
            <a:off x="6838950" y="-65230154"/>
            <a:ext cx="0" cy="37"/>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238125</xdr:colOff>
      <xdr:row>0</xdr:row>
      <xdr:rowOff>76200</xdr:rowOff>
    </xdr:from>
    <xdr:to>
      <xdr:col>8</xdr:col>
      <xdr:colOff>28575</xdr:colOff>
      <xdr:row>2</xdr:row>
      <xdr:rowOff>276225</xdr:rowOff>
    </xdr:to>
    <xdr:grpSp>
      <xdr:nvGrpSpPr>
        <xdr:cNvPr id="4170044" name="Group 5">
          <a:hlinkClick xmlns:r="http://schemas.openxmlformats.org/officeDocument/2006/relationships" r:id="rId1" tooltip="Click For Bid Form 2nd Envelope"/>
          <a:extLst>
            <a:ext uri="{FF2B5EF4-FFF2-40B4-BE49-F238E27FC236}">
              <a16:creationId xmlns:a16="http://schemas.microsoft.com/office/drawing/2014/main" id="{00000000-0008-0000-1100-00003CA13F00}"/>
            </a:ext>
          </a:extLst>
        </xdr:cNvPr>
        <xdr:cNvGrpSpPr>
          <a:grpSpLocks/>
        </xdr:cNvGrpSpPr>
      </xdr:nvGrpSpPr>
      <xdr:grpSpPr bwMode="auto">
        <a:xfrm>
          <a:off x="8453438" y="76200"/>
          <a:ext cx="1385887" cy="652463"/>
          <a:chOff x="762" y="2"/>
          <a:chExt cx="116" cy="73"/>
        </a:xfrm>
      </xdr:grpSpPr>
      <xdr:sp macro="" textlink="">
        <xdr:nvSpPr>
          <xdr:cNvPr id="4171536" name="AutoShape 2">
            <a:extLst>
              <a:ext uri="{FF2B5EF4-FFF2-40B4-BE49-F238E27FC236}">
                <a16:creationId xmlns:a16="http://schemas.microsoft.com/office/drawing/2014/main" id="{00000000-0008-0000-1100-000010A73F00}"/>
              </a:ext>
            </a:extLst>
          </xdr:cNvPr>
          <xdr:cNvSpPr>
            <a:spLocks noChangeArrowheads="1"/>
          </xdr:cNvSpPr>
        </xdr:nvSpPr>
        <xdr:spPr bwMode="auto">
          <a:xfrm>
            <a:off x="762" y="2"/>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hlinkClick xmlns:r="http://schemas.openxmlformats.org/officeDocument/2006/relationships" r:id="rId2"/>
            <a:extLst>
              <a:ext uri="{FF2B5EF4-FFF2-40B4-BE49-F238E27FC236}">
                <a16:creationId xmlns:a16="http://schemas.microsoft.com/office/drawing/2014/main" id="{00000000-0008-0000-1100-000004000000}"/>
              </a:ext>
            </a:extLst>
          </xdr:cNvPr>
          <xdr:cNvSpPr txBox="1">
            <a:spLocks noChangeArrowheads="1"/>
          </xdr:cNvSpPr>
        </xdr:nvSpPr>
        <xdr:spPr bwMode="auto">
          <a:xfrm>
            <a:off x="779" y="18"/>
            <a:ext cx="98" cy="39"/>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900" b="1" i="0" u="none" strike="noStrike" baseline="0">
                <a:solidFill>
                  <a:srgbClr val="000000"/>
                </a:solidFill>
                <a:latin typeface="Book Antiqua"/>
              </a:rPr>
              <a:t>Click for Bid Form 2nd Envelope</a:t>
            </a:r>
          </a:p>
        </xdr:txBody>
      </xdr:sp>
    </xdr:grpSp>
    <xdr:clientData/>
  </xdr:twoCellAnchor>
  <xdr:twoCellAnchor>
    <xdr:from>
      <xdr:col>2</xdr:col>
      <xdr:colOff>342900</xdr:colOff>
      <xdr:row>32</xdr:row>
      <xdr:rowOff>0</xdr:rowOff>
    </xdr:from>
    <xdr:to>
      <xdr:col>3</xdr:col>
      <xdr:colOff>0</xdr:colOff>
      <xdr:row>32</xdr:row>
      <xdr:rowOff>0</xdr:rowOff>
    </xdr:to>
    <xdr:grpSp>
      <xdr:nvGrpSpPr>
        <xdr:cNvPr id="4170045" name="Group 5719">
          <a:extLst>
            <a:ext uri="{FF2B5EF4-FFF2-40B4-BE49-F238E27FC236}">
              <a16:creationId xmlns:a16="http://schemas.microsoft.com/office/drawing/2014/main" id="{00000000-0008-0000-1100-00003DA13F00}"/>
            </a:ext>
          </a:extLst>
        </xdr:cNvPr>
        <xdr:cNvGrpSpPr>
          <a:grpSpLocks/>
        </xdr:cNvGrpSpPr>
      </xdr:nvGrpSpPr>
      <xdr:grpSpPr bwMode="auto">
        <a:xfrm>
          <a:off x="4117181" y="10096500"/>
          <a:ext cx="240507" cy="0"/>
          <a:chOff x="466" y="3952"/>
          <a:chExt cx="28" cy="16"/>
        </a:xfrm>
      </xdr:grpSpPr>
      <xdr:sp macro="" textlink="">
        <xdr:nvSpPr>
          <xdr:cNvPr id="4171534" name="Line 5720">
            <a:extLst>
              <a:ext uri="{FF2B5EF4-FFF2-40B4-BE49-F238E27FC236}">
                <a16:creationId xmlns:a16="http://schemas.microsoft.com/office/drawing/2014/main" id="{00000000-0008-0000-1100-00000EA7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35" name="Line 5721">
            <a:extLst>
              <a:ext uri="{FF2B5EF4-FFF2-40B4-BE49-F238E27FC236}">
                <a16:creationId xmlns:a16="http://schemas.microsoft.com/office/drawing/2014/main" id="{00000000-0008-0000-1100-00000FA7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46" name="Group 5722">
          <a:extLst>
            <a:ext uri="{FF2B5EF4-FFF2-40B4-BE49-F238E27FC236}">
              <a16:creationId xmlns:a16="http://schemas.microsoft.com/office/drawing/2014/main" id="{00000000-0008-0000-1100-00003EA13F00}"/>
            </a:ext>
          </a:extLst>
        </xdr:cNvPr>
        <xdr:cNvGrpSpPr>
          <a:grpSpLocks/>
        </xdr:cNvGrpSpPr>
      </xdr:nvGrpSpPr>
      <xdr:grpSpPr bwMode="auto">
        <a:xfrm>
          <a:off x="4700588" y="10096500"/>
          <a:ext cx="266700" cy="0"/>
          <a:chOff x="466" y="3952"/>
          <a:chExt cx="28" cy="16"/>
        </a:xfrm>
      </xdr:grpSpPr>
      <xdr:sp macro="" textlink="">
        <xdr:nvSpPr>
          <xdr:cNvPr id="4171532" name="Line 5723">
            <a:extLst>
              <a:ext uri="{FF2B5EF4-FFF2-40B4-BE49-F238E27FC236}">
                <a16:creationId xmlns:a16="http://schemas.microsoft.com/office/drawing/2014/main" id="{00000000-0008-0000-1100-00000CA7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33" name="Line 5724">
            <a:extLst>
              <a:ext uri="{FF2B5EF4-FFF2-40B4-BE49-F238E27FC236}">
                <a16:creationId xmlns:a16="http://schemas.microsoft.com/office/drawing/2014/main" id="{00000000-0008-0000-1100-00000DA7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47" name="Group 5725">
          <a:extLst>
            <a:ext uri="{FF2B5EF4-FFF2-40B4-BE49-F238E27FC236}">
              <a16:creationId xmlns:a16="http://schemas.microsoft.com/office/drawing/2014/main" id="{00000000-0008-0000-1100-00003FA13F00}"/>
            </a:ext>
          </a:extLst>
        </xdr:cNvPr>
        <xdr:cNvGrpSpPr>
          <a:grpSpLocks/>
        </xdr:cNvGrpSpPr>
      </xdr:nvGrpSpPr>
      <xdr:grpSpPr bwMode="auto">
        <a:xfrm>
          <a:off x="4117181" y="10096500"/>
          <a:ext cx="240507" cy="0"/>
          <a:chOff x="466" y="3952"/>
          <a:chExt cx="28" cy="16"/>
        </a:xfrm>
      </xdr:grpSpPr>
      <xdr:sp macro="" textlink="">
        <xdr:nvSpPr>
          <xdr:cNvPr id="4171530" name="Line 5726">
            <a:extLst>
              <a:ext uri="{FF2B5EF4-FFF2-40B4-BE49-F238E27FC236}">
                <a16:creationId xmlns:a16="http://schemas.microsoft.com/office/drawing/2014/main" id="{00000000-0008-0000-1100-00000AA7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31" name="Line 5727">
            <a:extLst>
              <a:ext uri="{FF2B5EF4-FFF2-40B4-BE49-F238E27FC236}">
                <a16:creationId xmlns:a16="http://schemas.microsoft.com/office/drawing/2014/main" id="{00000000-0008-0000-1100-00000BA7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48" name="Group 5728">
          <a:extLst>
            <a:ext uri="{FF2B5EF4-FFF2-40B4-BE49-F238E27FC236}">
              <a16:creationId xmlns:a16="http://schemas.microsoft.com/office/drawing/2014/main" id="{00000000-0008-0000-1100-000040A13F00}"/>
            </a:ext>
          </a:extLst>
        </xdr:cNvPr>
        <xdr:cNvGrpSpPr>
          <a:grpSpLocks/>
        </xdr:cNvGrpSpPr>
      </xdr:nvGrpSpPr>
      <xdr:grpSpPr bwMode="auto">
        <a:xfrm>
          <a:off x="4700588" y="10096500"/>
          <a:ext cx="266700" cy="0"/>
          <a:chOff x="466" y="3952"/>
          <a:chExt cx="28" cy="16"/>
        </a:xfrm>
      </xdr:grpSpPr>
      <xdr:sp macro="" textlink="">
        <xdr:nvSpPr>
          <xdr:cNvPr id="4171528" name="Line 5729">
            <a:extLst>
              <a:ext uri="{FF2B5EF4-FFF2-40B4-BE49-F238E27FC236}">
                <a16:creationId xmlns:a16="http://schemas.microsoft.com/office/drawing/2014/main" id="{00000000-0008-0000-1100-000008A7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29" name="Line 5730">
            <a:extLst>
              <a:ext uri="{FF2B5EF4-FFF2-40B4-BE49-F238E27FC236}">
                <a16:creationId xmlns:a16="http://schemas.microsoft.com/office/drawing/2014/main" id="{00000000-0008-0000-1100-000009A7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49" name="Group 5731">
          <a:extLst>
            <a:ext uri="{FF2B5EF4-FFF2-40B4-BE49-F238E27FC236}">
              <a16:creationId xmlns:a16="http://schemas.microsoft.com/office/drawing/2014/main" id="{00000000-0008-0000-1100-000041A13F00}"/>
            </a:ext>
          </a:extLst>
        </xdr:cNvPr>
        <xdr:cNvGrpSpPr>
          <a:grpSpLocks/>
        </xdr:cNvGrpSpPr>
      </xdr:nvGrpSpPr>
      <xdr:grpSpPr bwMode="auto">
        <a:xfrm>
          <a:off x="4117181" y="10096500"/>
          <a:ext cx="240507" cy="0"/>
          <a:chOff x="466" y="3952"/>
          <a:chExt cx="28" cy="16"/>
        </a:xfrm>
      </xdr:grpSpPr>
      <xdr:sp macro="" textlink="">
        <xdr:nvSpPr>
          <xdr:cNvPr id="4171526" name="Line 5732">
            <a:extLst>
              <a:ext uri="{FF2B5EF4-FFF2-40B4-BE49-F238E27FC236}">
                <a16:creationId xmlns:a16="http://schemas.microsoft.com/office/drawing/2014/main" id="{00000000-0008-0000-1100-000006A7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27" name="Line 5733">
            <a:extLst>
              <a:ext uri="{FF2B5EF4-FFF2-40B4-BE49-F238E27FC236}">
                <a16:creationId xmlns:a16="http://schemas.microsoft.com/office/drawing/2014/main" id="{00000000-0008-0000-1100-000007A7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50" name="Group 5734">
          <a:extLst>
            <a:ext uri="{FF2B5EF4-FFF2-40B4-BE49-F238E27FC236}">
              <a16:creationId xmlns:a16="http://schemas.microsoft.com/office/drawing/2014/main" id="{00000000-0008-0000-1100-000042A13F00}"/>
            </a:ext>
          </a:extLst>
        </xdr:cNvPr>
        <xdr:cNvGrpSpPr>
          <a:grpSpLocks/>
        </xdr:cNvGrpSpPr>
      </xdr:nvGrpSpPr>
      <xdr:grpSpPr bwMode="auto">
        <a:xfrm>
          <a:off x="4700588" y="10096500"/>
          <a:ext cx="266700" cy="0"/>
          <a:chOff x="466" y="3952"/>
          <a:chExt cx="28" cy="16"/>
        </a:xfrm>
      </xdr:grpSpPr>
      <xdr:sp macro="" textlink="">
        <xdr:nvSpPr>
          <xdr:cNvPr id="4171524" name="Line 5735">
            <a:extLst>
              <a:ext uri="{FF2B5EF4-FFF2-40B4-BE49-F238E27FC236}">
                <a16:creationId xmlns:a16="http://schemas.microsoft.com/office/drawing/2014/main" id="{00000000-0008-0000-1100-000004A7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25" name="Line 5736">
            <a:extLst>
              <a:ext uri="{FF2B5EF4-FFF2-40B4-BE49-F238E27FC236}">
                <a16:creationId xmlns:a16="http://schemas.microsoft.com/office/drawing/2014/main" id="{00000000-0008-0000-1100-000005A7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51" name="Group 5737">
          <a:extLst>
            <a:ext uri="{FF2B5EF4-FFF2-40B4-BE49-F238E27FC236}">
              <a16:creationId xmlns:a16="http://schemas.microsoft.com/office/drawing/2014/main" id="{00000000-0008-0000-1100-000043A13F00}"/>
            </a:ext>
          </a:extLst>
        </xdr:cNvPr>
        <xdr:cNvGrpSpPr>
          <a:grpSpLocks/>
        </xdr:cNvGrpSpPr>
      </xdr:nvGrpSpPr>
      <xdr:grpSpPr bwMode="auto">
        <a:xfrm>
          <a:off x="4117181" y="10096500"/>
          <a:ext cx="240507" cy="0"/>
          <a:chOff x="466" y="3952"/>
          <a:chExt cx="28" cy="16"/>
        </a:xfrm>
      </xdr:grpSpPr>
      <xdr:sp macro="" textlink="">
        <xdr:nvSpPr>
          <xdr:cNvPr id="4171522" name="Line 5738">
            <a:extLst>
              <a:ext uri="{FF2B5EF4-FFF2-40B4-BE49-F238E27FC236}">
                <a16:creationId xmlns:a16="http://schemas.microsoft.com/office/drawing/2014/main" id="{00000000-0008-0000-1100-000002A7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23" name="Line 5739">
            <a:extLst>
              <a:ext uri="{FF2B5EF4-FFF2-40B4-BE49-F238E27FC236}">
                <a16:creationId xmlns:a16="http://schemas.microsoft.com/office/drawing/2014/main" id="{00000000-0008-0000-1100-000003A7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52" name="Group 5740">
          <a:extLst>
            <a:ext uri="{FF2B5EF4-FFF2-40B4-BE49-F238E27FC236}">
              <a16:creationId xmlns:a16="http://schemas.microsoft.com/office/drawing/2014/main" id="{00000000-0008-0000-1100-000044A13F00}"/>
            </a:ext>
          </a:extLst>
        </xdr:cNvPr>
        <xdr:cNvGrpSpPr>
          <a:grpSpLocks/>
        </xdr:cNvGrpSpPr>
      </xdr:nvGrpSpPr>
      <xdr:grpSpPr bwMode="auto">
        <a:xfrm>
          <a:off x="4117181" y="10096500"/>
          <a:ext cx="240507" cy="0"/>
          <a:chOff x="466" y="3952"/>
          <a:chExt cx="28" cy="16"/>
        </a:xfrm>
      </xdr:grpSpPr>
      <xdr:sp macro="" textlink="">
        <xdr:nvSpPr>
          <xdr:cNvPr id="4171520" name="Line 5741">
            <a:extLst>
              <a:ext uri="{FF2B5EF4-FFF2-40B4-BE49-F238E27FC236}">
                <a16:creationId xmlns:a16="http://schemas.microsoft.com/office/drawing/2014/main" id="{00000000-0008-0000-1100-000000A7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21" name="Line 5742">
            <a:extLst>
              <a:ext uri="{FF2B5EF4-FFF2-40B4-BE49-F238E27FC236}">
                <a16:creationId xmlns:a16="http://schemas.microsoft.com/office/drawing/2014/main" id="{00000000-0008-0000-1100-000001A7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53" name="Group 5743">
          <a:extLst>
            <a:ext uri="{FF2B5EF4-FFF2-40B4-BE49-F238E27FC236}">
              <a16:creationId xmlns:a16="http://schemas.microsoft.com/office/drawing/2014/main" id="{00000000-0008-0000-1100-000045A13F00}"/>
            </a:ext>
          </a:extLst>
        </xdr:cNvPr>
        <xdr:cNvGrpSpPr>
          <a:grpSpLocks/>
        </xdr:cNvGrpSpPr>
      </xdr:nvGrpSpPr>
      <xdr:grpSpPr bwMode="auto">
        <a:xfrm>
          <a:off x="4117181" y="10096500"/>
          <a:ext cx="240507" cy="0"/>
          <a:chOff x="466" y="3952"/>
          <a:chExt cx="28" cy="16"/>
        </a:xfrm>
      </xdr:grpSpPr>
      <xdr:sp macro="" textlink="">
        <xdr:nvSpPr>
          <xdr:cNvPr id="4171518" name="Line 5744">
            <a:extLst>
              <a:ext uri="{FF2B5EF4-FFF2-40B4-BE49-F238E27FC236}">
                <a16:creationId xmlns:a16="http://schemas.microsoft.com/office/drawing/2014/main" id="{00000000-0008-0000-1100-0000F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19" name="Line 5745">
            <a:extLst>
              <a:ext uri="{FF2B5EF4-FFF2-40B4-BE49-F238E27FC236}">
                <a16:creationId xmlns:a16="http://schemas.microsoft.com/office/drawing/2014/main" id="{00000000-0008-0000-1100-0000F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54" name="Group 5746">
          <a:extLst>
            <a:ext uri="{FF2B5EF4-FFF2-40B4-BE49-F238E27FC236}">
              <a16:creationId xmlns:a16="http://schemas.microsoft.com/office/drawing/2014/main" id="{00000000-0008-0000-1100-000046A13F00}"/>
            </a:ext>
          </a:extLst>
        </xdr:cNvPr>
        <xdr:cNvGrpSpPr>
          <a:grpSpLocks/>
        </xdr:cNvGrpSpPr>
      </xdr:nvGrpSpPr>
      <xdr:grpSpPr bwMode="auto">
        <a:xfrm>
          <a:off x="4117181" y="10096500"/>
          <a:ext cx="240507" cy="0"/>
          <a:chOff x="466" y="3952"/>
          <a:chExt cx="28" cy="16"/>
        </a:xfrm>
      </xdr:grpSpPr>
      <xdr:sp macro="" textlink="">
        <xdr:nvSpPr>
          <xdr:cNvPr id="4171516" name="Line 5747">
            <a:extLst>
              <a:ext uri="{FF2B5EF4-FFF2-40B4-BE49-F238E27FC236}">
                <a16:creationId xmlns:a16="http://schemas.microsoft.com/office/drawing/2014/main" id="{00000000-0008-0000-1100-0000F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17" name="Line 5748">
            <a:extLst>
              <a:ext uri="{FF2B5EF4-FFF2-40B4-BE49-F238E27FC236}">
                <a16:creationId xmlns:a16="http://schemas.microsoft.com/office/drawing/2014/main" id="{00000000-0008-0000-1100-0000F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055" name="Group 5749">
          <a:extLst>
            <a:ext uri="{FF2B5EF4-FFF2-40B4-BE49-F238E27FC236}">
              <a16:creationId xmlns:a16="http://schemas.microsoft.com/office/drawing/2014/main" id="{00000000-0008-0000-1100-000047A13F00}"/>
            </a:ext>
          </a:extLst>
        </xdr:cNvPr>
        <xdr:cNvGrpSpPr>
          <a:grpSpLocks/>
        </xdr:cNvGrpSpPr>
      </xdr:nvGrpSpPr>
      <xdr:grpSpPr bwMode="auto">
        <a:xfrm>
          <a:off x="5143500" y="10096500"/>
          <a:ext cx="0" cy="0"/>
          <a:chOff x="466" y="3952"/>
          <a:chExt cx="28" cy="16"/>
        </a:xfrm>
      </xdr:grpSpPr>
      <xdr:sp macro="" textlink="">
        <xdr:nvSpPr>
          <xdr:cNvPr id="4171514" name="Line 5750">
            <a:extLst>
              <a:ext uri="{FF2B5EF4-FFF2-40B4-BE49-F238E27FC236}">
                <a16:creationId xmlns:a16="http://schemas.microsoft.com/office/drawing/2014/main" id="{00000000-0008-0000-1100-0000F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15" name="Line 5751">
            <a:extLst>
              <a:ext uri="{FF2B5EF4-FFF2-40B4-BE49-F238E27FC236}">
                <a16:creationId xmlns:a16="http://schemas.microsoft.com/office/drawing/2014/main" id="{00000000-0008-0000-1100-0000F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056" name="Group 5752">
          <a:extLst>
            <a:ext uri="{FF2B5EF4-FFF2-40B4-BE49-F238E27FC236}">
              <a16:creationId xmlns:a16="http://schemas.microsoft.com/office/drawing/2014/main" id="{00000000-0008-0000-1100-000048A13F00}"/>
            </a:ext>
          </a:extLst>
        </xdr:cNvPr>
        <xdr:cNvGrpSpPr>
          <a:grpSpLocks/>
        </xdr:cNvGrpSpPr>
      </xdr:nvGrpSpPr>
      <xdr:grpSpPr bwMode="auto">
        <a:xfrm>
          <a:off x="5143500" y="10096500"/>
          <a:ext cx="0" cy="0"/>
          <a:chOff x="466" y="3952"/>
          <a:chExt cx="28" cy="16"/>
        </a:xfrm>
      </xdr:grpSpPr>
      <xdr:sp macro="" textlink="">
        <xdr:nvSpPr>
          <xdr:cNvPr id="4171512" name="Line 5753">
            <a:extLst>
              <a:ext uri="{FF2B5EF4-FFF2-40B4-BE49-F238E27FC236}">
                <a16:creationId xmlns:a16="http://schemas.microsoft.com/office/drawing/2014/main" id="{00000000-0008-0000-1100-0000F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13" name="Line 5754">
            <a:extLst>
              <a:ext uri="{FF2B5EF4-FFF2-40B4-BE49-F238E27FC236}">
                <a16:creationId xmlns:a16="http://schemas.microsoft.com/office/drawing/2014/main" id="{00000000-0008-0000-1100-0000F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057" name="Group 5755">
          <a:extLst>
            <a:ext uri="{FF2B5EF4-FFF2-40B4-BE49-F238E27FC236}">
              <a16:creationId xmlns:a16="http://schemas.microsoft.com/office/drawing/2014/main" id="{00000000-0008-0000-1100-000049A13F00}"/>
            </a:ext>
          </a:extLst>
        </xdr:cNvPr>
        <xdr:cNvGrpSpPr>
          <a:grpSpLocks/>
        </xdr:cNvGrpSpPr>
      </xdr:nvGrpSpPr>
      <xdr:grpSpPr bwMode="auto">
        <a:xfrm>
          <a:off x="5143500" y="10096500"/>
          <a:ext cx="0" cy="0"/>
          <a:chOff x="466" y="3952"/>
          <a:chExt cx="28" cy="16"/>
        </a:xfrm>
      </xdr:grpSpPr>
      <xdr:sp macro="" textlink="">
        <xdr:nvSpPr>
          <xdr:cNvPr id="4171510" name="Line 5756">
            <a:extLst>
              <a:ext uri="{FF2B5EF4-FFF2-40B4-BE49-F238E27FC236}">
                <a16:creationId xmlns:a16="http://schemas.microsoft.com/office/drawing/2014/main" id="{00000000-0008-0000-1100-0000F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11" name="Line 5757">
            <a:extLst>
              <a:ext uri="{FF2B5EF4-FFF2-40B4-BE49-F238E27FC236}">
                <a16:creationId xmlns:a16="http://schemas.microsoft.com/office/drawing/2014/main" id="{00000000-0008-0000-1100-0000F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058" name="Group 5758">
          <a:extLst>
            <a:ext uri="{FF2B5EF4-FFF2-40B4-BE49-F238E27FC236}">
              <a16:creationId xmlns:a16="http://schemas.microsoft.com/office/drawing/2014/main" id="{00000000-0008-0000-1100-00004AA13F00}"/>
            </a:ext>
          </a:extLst>
        </xdr:cNvPr>
        <xdr:cNvGrpSpPr>
          <a:grpSpLocks/>
        </xdr:cNvGrpSpPr>
      </xdr:nvGrpSpPr>
      <xdr:grpSpPr bwMode="auto">
        <a:xfrm>
          <a:off x="5143500" y="10096500"/>
          <a:ext cx="0" cy="0"/>
          <a:chOff x="466" y="3952"/>
          <a:chExt cx="28" cy="16"/>
        </a:xfrm>
      </xdr:grpSpPr>
      <xdr:sp macro="" textlink="">
        <xdr:nvSpPr>
          <xdr:cNvPr id="4171508" name="Line 5759">
            <a:extLst>
              <a:ext uri="{FF2B5EF4-FFF2-40B4-BE49-F238E27FC236}">
                <a16:creationId xmlns:a16="http://schemas.microsoft.com/office/drawing/2014/main" id="{00000000-0008-0000-1100-0000F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09" name="Line 5760">
            <a:extLst>
              <a:ext uri="{FF2B5EF4-FFF2-40B4-BE49-F238E27FC236}">
                <a16:creationId xmlns:a16="http://schemas.microsoft.com/office/drawing/2014/main" id="{00000000-0008-0000-1100-0000F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4170059" name="Group 5761">
          <a:extLst>
            <a:ext uri="{FF2B5EF4-FFF2-40B4-BE49-F238E27FC236}">
              <a16:creationId xmlns:a16="http://schemas.microsoft.com/office/drawing/2014/main" id="{00000000-0008-0000-1100-00004BA13F00}"/>
            </a:ext>
          </a:extLst>
        </xdr:cNvPr>
        <xdr:cNvGrpSpPr>
          <a:grpSpLocks/>
        </xdr:cNvGrpSpPr>
      </xdr:nvGrpSpPr>
      <xdr:grpSpPr bwMode="auto">
        <a:xfrm>
          <a:off x="4050506" y="10096500"/>
          <a:ext cx="266700" cy="0"/>
          <a:chOff x="466" y="3952"/>
          <a:chExt cx="28" cy="16"/>
        </a:xfrm>
      </xdr:grpSpPr>
      <xdr:sp macro="" textlink="">
        <xdr:nvSpPr>
          <xdr:cNvPr id="4171506" name="Line 5762">
            <a:extLst>
              <a:ext uri="{FF2B5EF4-FFF2-40B4-BE49-F238E27FC236}">
                <a16:creationId xmlns:a16="http://schemas.microsoft.com/office/drawing/2014/main" id="{00000000-0008-0000-1100-0000F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07" name="Line 5763">
            <a:extLst>
              <a:ext uri="{FF2B5EF4-FFF2-40B4-BE49-F238E27FC236}">
                <a16:creationId xmlns:a16="http://schemas.microsoft.com/office/drawing/2014/main" id="{00000000-0008-0000-1100-0000F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4170060" name="Group 5764">
          <a:extLst>
            <a:ext uri="{FF2B5EF4-FFF2-40B4-BE49-F238E27FC236}">
              <a16:creationId xmlns:a16="http://schemas.microsoft.com/office/drawing/2014/main" id="{00000000-0008-0000-1100-00004CA13F00}"/>
            </a:ext>
          </a:extLst>
        </xdr:cNvPr>
        <xdr:cNvGrpSpPr>
          <a:grpSpLocks/>
        </xdr:cNvGrpSpPr>
      </xdr:nvGrpSpPr>
      <xdr:grpSpPr bwMode="auto">
        <a:xfrm>
          <a:off x="4031456" y="10096500"/>
          <a:ext cx="266700" cy="0"/>
          <a:chOff x="466" y="3952"/>
          <a:chExt cx="28" cy="16"/>
        </a:xfrm>
      </xdr:grpSpPr>
      <xdr:sp macro="" textlink="">
        <xdr:nvSpPr>
          <xdr:cNvPr id="4171504" name="Line 5765">
            <a:extLst>
              <a:ext uri="{FF2B5EF4-FFF2-40B4-BE49-F238E27FC236}">
                <a16:creationId xmlns:a16="http://schemas.microsoft.com/office/drawing/2014/main" id="{00000000-0008-0000-1100-0000F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05" name="Line 5766">
            <a:extLst>
              <a:ext uri="{FF2B5EF4-FFF2-40B4-BE49-F238E27FC236}">
                <a16:creationId xmlns:a16="http://schemas.microsoft.com/office/drawing/2014/main" id="{00000000-0008-0000-1100-0000F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4170061" name="Group 5767">
          <a:extLst>
            <a:ext uri="{FF2B5EF4-FFF2-40B4-BE49-F238E27FC236}">
              <a16:creationId xmlns:a16="http://schemas.microsoft.com/office/drawing/2014/main" id="{00000000-0008-0000-1100-00004DA13F00}"/>
            </a:ext>
          </a:extLst>
        </xdr:cNvPr>
        <xdr:cNvGrpSpPr>
          <a:grpSpLocks/>
        </xdr:cNvGrpSpPr>
      </xdr:nvGrpSpPr>
      <xdr:grpSpPr bwMode="auto">
        <a:xfrm>
          <a:off x="4060031" y="10096500"/>
          <a:ext cx="266700" cy="0"/>
          <a:chOff x="466" y="3952"/>
          <a:chExt cx="28" cy="16"/>
        </a:xfrm>
      </xdr:grpSpPr>
      <xdr:sp macro="" textlink="">
        <xdr:nvSpPr>
          <xdr:cNvPr id="4171502" name="Line 5768">
            <a:extLst>
              <a:ext uri="{FF2B5EF4-FFF2-40B4-BE49-F238E27FC236}">
                <a16:creationId xmlns:a16="http://schemas.microsoft.com/office/drawing/2014/main" id="{00000000-0008-0000-1100-0000E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03" name="Line 5769">
            <a:extLst>
              <a:ext uri="{FF2B5EF4-FFF2-40B4-BE49-F238E27FC236}">
                <a16:creationId xmlns:a16="http://schemas.microsoft.com/office/drawing/2014/main" id="{00000000-0008-0000-1100-0000E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4170062" name="Group 5770">
          <a:extLst>
            <a:ext uri="{FF2B5EF4-FFF2-40B4-BE49-F238E27FC236}">
              <a16:creationId xmlns:a16="http://schemas.microsoft.com/office/drawing/2014/main" id="{00000000-0008-0000-1100-00004EA13F00}"/>
            </a:ext>
          </a:extLst>
        </xdr:cNvPr>
        <xdr:cNvGrpSpPr>
          <a:grpSpLocks/>
        </xdr:cNvGrpSpPr>
      </xdr:nvGrpSpPr>
      <xdr:grpSpPr bwMode="auto">
        <a:xfrm>
          <a:off x="4633913" y="10096500"/>
          <a:ext cx="266700" cy="0"/>
          <a:chOff x="466" y="3952"/>
          <a:chExt cx="28" cy="16"/>
        </a:xfrm>
      </xdr:grpSpPr>
      <xdr:sp macro="" textlink="">
        <xdr:nvSpPr>
          <xdr:cNvPr id="4171500" name="Line 5771">
            <a:extLst>
              <a:ext uri="{FF2B5EF4-FFF2-40B4-BE49-F238E27FC236}">
                <a16:creationId xmlns:a16="http://schemas.microsoft.com/office/drawing/2014/main" id="{00000000-0008-0000-1100-0000E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501" name="Line 5772">
            <a:extLst>
              <a:ext uri="{FF2B5EF4-FFF2-40B4-BE49-F238E27FC236}">
                <a16:creationId xmlns:a16="http://schemas.microsoft.com/office/drawing/2014/main" id="{00000000-0008-0000-1100-0000E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4170063" name="Group 5773">
          <a:extLst>
            <a:ext uri="{FF2B5EF4-FFF2-40B4-BE49-F238E27FC236}">
              <a16:creationId xmlns:a16="http://schemas.microsoft.com/office/drawing/2014/main" id="{00000000-0008-0000-1100-00004FA13F00}"/>
            </a:ext>
          </a:extLst>
        </xdr:cNvPr>
        <xdr:cNvGrpSpPr>
          <a:grpSpLocks/>
        </xdr:cNvGrpSpPr>
      </xdr:nvGrpSpPr>
      <xdr:grpSpPr bwMode="auto">
        <a:xfrm>
          <a:off x="4662488" y="10096500"/>
          <a:ext cx="266700" cy="0"/>
          <a:chOff x="466" y="3952"/>
          <a:chExt cx="28" cy="16"/>
        </a:xfrm>
      </xdr:grpSpPr>
      <xdr:sp macro="" textlink="">
        <xdr:nvSpPr>
          <xdr:cNvPr id="4171498" name="Line 5774">
            <a:extLst>
              <a:ext uri="{FF2B5EF4-FFF2-40B4-BE49-F238E27FC236}">
                <a16:creationId xmlns:a16="http://schemas.microsoft.com/office/drawing/2014/main" id="{00000000-0008-0000-1100-0000E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99" name="Line 5775">
            <a:extLst>
              <a:ext uri="{FF2B5EF4-FFF2-40B4-BE49-F238E27FC236}">
                <a16:creationId xmlns:a16="http://schemas.microsoft.com/office/drawing/2014/main" id="{00000000-0008-0000-1100-0000E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4170064" name="Group 5776">
          <a:extLst>
            <a:ext uri="{FF2B5EF4-FFF2-40B4-BE49-F238E27FC236}">
              <a16:creationId xmlns:a16="http://schemas.microsoft.com/office/drawing/2014/main" id="{00000000-0008-0000-1100-000050A13F00}"/>
            </a:ext>
          </a:extLst>
        </xdr:cNvPr>
        <xdr:cNvGrpSpPr>
          <a:grpSpLocks/>
        </xdr:cNvGrpSpPr>
      </xdr:nvGrpSpPr>
      <xdr:grpSpPr bwMode="auto">
        <a:xfrm>
          <a:off x="4652963" y="10096500"/>
          <a:ext cx="266700" cy="0"/>
          <a:chOff x="466" y="3952"/>
          <a:chExt cx="28" cy="16"/>
        </a:xfrm>
      </xdr:grpSpPr>
      <xdr:sp macro="" textlink="">
        <xdr:nvSpPr>
          <xdr:cNvPr id="4171496" name="Line 5777">
            <a:extLst>
              <a:ext uri="{FF2B5EF4-FFF2-40B4-BE49-F238E27FC236}">
                <a16:creationId xmlns:a16="http://schemas.microsoft.com/office/drawing/2014/main" id="{00000000-0008-0000-1100-0000E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97" name="Line 5778">
            <a:extLst>
              <a:ext uri="{FF2B5EF4-FFF2-40B4-BE49-F238E27FC236}">
                <a16:creationId xmlns:a16="http://schemas.microsoft.com/office/drawing/2014/main" id="{00000000-0008-0000-1100-0000E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4170065" name="Group 5779">
          <a:extLst>
            <a:ext uri="{FF2B5EF4-FFF2-40B4-BE49-F238E27FC236}">
              <a16:creationId xmlns:a16="http://schemas.microsoft.com/office/drawing/2014/main" id="{00000000-0008-0000-1100-000051A13F00}"/>
            </a:ext>
          </a:extLst>
        </xdr:cNvPr>
        <xdr:cNvGrpSpPr>
          <a:grpSpLocks/>
        </xdr:cNvGrpSpPr>
      </xdr:nvGrpSpPr>
      <xdr:grpSpPr bwMode="auto">
        <a:xfrm>
          <a:off x="4040981" y="10096500"/>
          <a:ext cx="266700" cy="0"/>
          <a:chOff x="466" y="3952"/>
          <a:chExt cx="28" cy="16"/>
        </a:xfrm>
      </xdr:grpSpPr>
      <xdr:sp macro="" textlink="">
        <xdr:nvSpPr>
          <xdr:cNvPr id="4171494" name="Line 5780">
            <a:extLst>
              <a:ext uri="{FF2B5EF4-FFF2-40B4-BE49-F238E27FC236}">
                <a16:creationId xmlns:a16="http://schemas.microsoft.com/office/drawing/2014/main" id="{00000000-0008-0000-1100-0000E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95" name="Line 5781">
            <a:extLst>
              <a:ext uri="{FF2B5EF4-FFF2-40B4-BE49-F238E27FC236}">
                <a16:creationId xmlns:a16="http://schemas.microsoft.com/office/drawing/2014/main" id="{00000000-0008-0000-1100-0000E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314325</xdr:colOff>
      <xdr:row>32</xdr:row>
      <xdr:rowOff>0</xdr:rowOff>
    </xdr:from>
    <xdr:to>
      <xdr:col>3</xdr:col>
      <xdr:colOff>0</xdr:colOff>
      <xdr:row>32</xdr:row>
      <xdr:rowOff>0</xdr:rowOff>
    </xdr:to>
    <xdr:grpSp>
      <xdr:nvGrpSpPr>
        <xdr:cNvPr id="4170066" name="Group 5782">
          <a:extLst>
            <a:ext uri="{FF2B5EF4-FFF2-40B4-BE49-F238E27FC236}">
              <a16:creationId xmlns:a16="http://schemas.microsoft.com/office/drawing/2014/main" id="{00000000-0008-0000-1100-000052A13F00}"/>
            </a:ext>
          </a:extLst>
        </xdr:cNvPr>
        <xdr:cNvGrpSpPr>
          <a:grpSpLocks/>
        </xdr:cNvGrpSpPr>
      </xdr:nvGrpSpPr>
      <xdr:grpSpPr bwMode="auto">
        <a:xfrm>
          <a:off x="4088606" y="10096500"/>
          <a:ext cx="269082" cy="0"/>
          <a:chOff x="466" y="3952"/>
          <a:chExt cx="28" cy="16"/>
        </a:xfrm>
      </xdr:grpSpPr>
      <xdr:sp macro="" textlink="">
        <xdr:nvSpPr>
          <xdr:cNvPr id="4171492" name="Line 5783">
            <a:extLst>
              <a:ext uri="{FF2B5EF4-FFF2-40B4-BE49-F238E27FC236}">
                <a16:creationId xmlns:a16="http://schemas.microsoft.com/office/drawing/2014/main" id="{00000000-0008-0000-1100-0000E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93" name="Line 5784">
            <a:extLst>
              <a:ext uri="{FF2B5EF4-FFF2-40B4-BE49-F238E27FC236}">
                <a16:creationId xmlns:a16="http://schemas.microsoft.com/office/drawing/2014/main" id="{00000000-0008-0000-1100-0000E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4170067" name="Group 5785">
          <a:extLst>
            <a:ext uri="{FF2B5EF4-FFF2-40B4-BE49-F238E27FC236}">
              <a16:creationId xmlns:a16="http://schemas.microsoft.com/office/drawing/2014/main" id="{00000000-0008-0000-1100-000053A13F00}"/>
            </a:ext>
          </a:extLst>
        </xdr:cNvPr>
        <xdr:cNvGrpSpPr>
          <a:grpSpLocks/>
        </xdr:cNvGrpSpPr>
      </xdr:nvGrpSpPr>
      <xdr:grpSpPr bwMode="auto">
        <a:xfrm>
          <a:off x="4069556" y="10096500"/>
          <a:ext cx="266700" cy="0"/>
          <a:chOff x="466" y="3952"/>
          <a:chExt cx="28" cy="16"/>
        </a:xfrm>
      </xdr:grpSpPr>
      <xdr:sp macro="" textlink="">
        <xdr:nvSpPr>
          <xdr:cNvPr id="4171490" name="Line 5786">
            <a:extLst>
              <a:ext uri="{FF2B5EF4-FFF2-40B4-BE49-F238E27FC236}">
                <a16:creationId xmlns:a16="http://schemas.microsoft.com/office/drawing/2014/main" id="{00000000-0008-0000-1100-0000E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91" name="Line 5787">
            <a:extLst>
              <a:ext uri="{FF2B5EF4-FFF2-40B4-BE49-F238E27FC236}">
                <a16:creationId xmlns:a16="http://schemas.microsoft.com/office/drawing/2014/main" id="{00000000-0008-0000-1100-0000E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4170068" name="Group 5788">
          <a:extLst>
            <a:ext uri="{FF2B5EF4-FFF2-40B4-BE49-F238E27FC236}">
              <a16:creationId xmlns:a16="http://schemas.microsoft.com/office/drawing/2014/main" id="{00000000-0008-0000-1100-000054A13F00}"/>
            </a:ext>
          </a:extLst>
        </xdr:cNvPr>
        <xdr:cNvGrpSpPr>
          <a:grpSpLocks/>
        </xdr:cNvGrpSpPr>
      </xdr:nvGrpSpPr>
      <xdr:grpSpPr bwMode="auto">
        <a:xfrm>
          <a:off x="4060031" y="10096500"/>
          <a:ext cx="266700" cy="0"/>
          <a:chOff x="466" y="3952"/>
          <a:chExt cx="28" cy="16"/>
        </a:xfrm>
      </xdr:grpSpPr>
      <xdr:sp macro="" textlink="">
        <xdr:nvSpPr>
          <xdr:cNvPr id="4171488" name="Line 5789">
            <a:extLst>
              <a:ext uri="{FF2B5EF4-FFF2-40B4-BE49-F238E27FC236}">
                <a16:creationId xmlns:a16="http://schemas.microsoft.com/office/drawing/2014/main" id="{00000000-0008-0000-1100-0000E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89" name="Line 5790">
            <a:extLst>
              <a:ext uri="{FF2B5EF4-FFF2-40B4-BE49-F238E27FC236}">
                <a16:creationId xmlns:a16="http://schemas.microsoft.com/office/drawing/2014/main" id="{00000000-0008-0000-1100-0000E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69" name="Group 5791">
          <a:extLst>
            <a:ext uri="{FF2B5EF4-FFF2-40B4-BE49-F238E27FC236}">
              <a16:creationId xmlns:a16="http://schemas.microsoft.com/office/drawing/2014/main" id="{00000000-0008-0000-1100-000055A13F00}"/>
            </a:ext>
          </a:extLst>
        </xdr:cNvPr>
        <xdr:cNvGrpSpPr>
          <a:grpSpLocks/>
        </xdr:cNvGrpSpPr>
      </xdr:nvGrpSpPr>
      <xdr:grpSpPr bwMode="auto">
        <a:xfrm>
          <a:off x="4117181" y="10096500"/>
          <a:ext cx="240507" cy="0"/>
          <a:chOff x="466" y="3952"/>
          <a:chExt cx="28" cy="16"/>
        </a:xfrm>
      </xdr:grpSpPr>
      <xdr:sp macro="" textlink="">
        <xdr:nvSpPr>
          <xdr:cNvPr id="4171486" name="Line 5792">
            <a:extLst>
              <a:ext uri="{FF2B5EF4-FFF2-40B4-BE49-F238E27FC236}">
                <a16:creationId xmlns:a16="http://schemas.microsoft.com/office/drawing/2014/main" id="{00000000-0008-0000-1100-0000D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87" name="Line 5793">
            <a:extLst>
              <a:ext uri="{FF2B5EF4-FFF2-40B4-BE49-F238E27FC236}">
                <a16:creationId xmlns:a16="http://schemas.microsoft.com/office/drawing/2014/main" id="{00000000-0008-0000-1100-0000D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70" name="Group 5794">
          <a:extLst>
            <a:ext uri="{FF2B5EF4-FFF2-40B4-BE49-F238E27FC236}">
              <a16:creationId xmlns:a16="http://schemas.microsoft.com/office/drawing/2014/main" id="{00000000-0008-0000-1100-000056A13F00}"/>
            </a:ext>
          </a:extLst>
        </xdr:cNvPr>
        <xdr:cNvGrpSpPr>
          <a:grpSpLocks/>
        </xdr:cNvGrpSpPr>
      </xdr:nvGrpSpPr>
      <xdr:grpSpPr bwMode="auto">
        <a:xfrm>
          <a:off x="4117181" y="10096500"/>
          <a:ext cx="240507" cy="0"/>
          <a:chOff x="466" y="3952"/>
          <a:chExt cx="28" cy="16"/>
        </a:xfrm>
      </xdr:grpSpPr>
      <xdr:sp macro="" textlink="">
        <xdr:nvSpPr>
          <xdr:cNvPr id="4171484" name="Line 5795">
            <a:extLst>
              <a:ext uri="{FF2B5EF4-FFF2-40B4-BE49-F238E27FC236}">
                <a16:creationId xmlns:a16="http://schemas.microsoft.com/office/drawing/2014/main" id="{00000000-0008-0000-1100-0000D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85" name="Line 5796">
            <a:extLst>
              <a:ext uri="{FF2B5EF4-FFF2-40B4-BE49-F238E27FC236}">
                <a16:creationId xmlns:a16="http://schemas.microsoft.com/office/drawing/2014/main" id="{00000000-0008-0000-1100-0000D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71" name="Group 5797">
          <a:extLst>
            <a:ext uri="{FF2B5EF4-FFF2-40B4-BE49-F238E27FC236}">
              <a16:creationId xmlns:a16="http://schemas.microsoft.com/office/drawing/2014/main" id="{00000000-0008-0000-1100-000057A13F00}"/>
            </a:ext>
          </a:extLst>
        </xdr:cNvPr>
        <xdr:cNvGrpSpPr>
          <a:grpSpLocks/>
        </xdr:cNvGrpSpPr>
      </xdr:nvGrpSpPr>
      <xdr:grpSpPr bwMode="auto">
        <a:xfrm>
          <a:off x="4117181" y="10096500"/>
          <a:ext cx="240507" cy="0"/>
          <a:chOff x="466" y="3952"/>
          <a:chExt cx="28" cy="16"/>
        </a:xfrm>
      </xdr:grpSpPr>
      <xdr:sp macro="" textlink="">
        <xdr:nvSpPr>
          <xdr:cNvPr id="4171482" name="Line 5798">
            <a:extLst>
              <a:ext uri="{FF2B5EF4-FFF2-40B4-BE49-F238E27FC236}">
                <a16:creationId xmlns:a16="http://schemas.microsoft.com/office/drawing/2014/main" id="{00000000-0008-0000-1100-0000D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83" name="Line 5799">
            <a:extLst>
              <a:ext uri="{FF2B5EF4-FFF2-40B4-BE49-F238E27FC236}">
                <a16:creationId xmlns:a16="http://schemas.microsoft.com/office/drawing/2014/main" id="{00000000-0008-0000-1100-0000D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72" name="Group 5800">
          <a:extLst>
            <a:ext uri="{FF2B5EF4-FFF2-40B4-BE49-F238E27FC236}">
              <a16:creationId xmlns:a16="http://schemas.microsoft.com/office/drawing/2014/main" id="{00000000-0008-0000-1100-000058A13F00}"/>
            </a:ext>
          </a:extLst>
        </xdr:cNvPr>
        <xdr:cNvGrpSpPr>
          <a:grpSpLocks/>
        </xdr:cNvGrpSpPr>
      </xdr:nvGrpSpPr>
      <xdr:grpSpPr bwMode="auto">
        <a:xfrm>
          <a:off x="4117181" y="10096500"/>
          <a:ext cx="240507" cy="0"/>
          <a:chOff x="466" y="3952"/>
          <a:chExt cx="28" cy="16"/>
        </a:xfrm>
      </xdr:grpSpPr>
      <xdr:sp macro="" textlink="">
        <xdr:nvSpPr>
          <xdr:cNvPr id="4171480" name="Line 5801">
            <a:extLst>
              <a:ext uri="{FF2B5EF4-FFF2-40B4-BE49-F238E27FC236}">
                <a16:creationId xmlns:a16="http://schemas.microsoft.com/office/drawing/2014/main" id="{00000000-0008-0000-1100-0000D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81" name="Line 5802">
            <a:extLst>
              <a:ext uri="{FF2B5EF4-FFF2-40B4-BE49-F238E27FC236}">
                <a16:creationId xmlns:a16="http://schemas.microsoft.com/office/drawing/2014/main" id="{00000000-0008-0000-1100-0000D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73" name="Group 5803">
          <a:extLst>
            <a:ext uri="{FF2B5EF4-FFF2-40B4-BE49-F238E27FC236}">
              <a16:creationId xmlns:a16="http://schemas.microsoft.com/office/drawing/2014/main" id="{00000000-0008-0000-1100-000059A13F00}"/>
            </a:ext>
          </a:extLst>
        </xdr:cNvPr>
        <xdr:cNvGrpSpPr>
          <a:grpSpLocks/>
        </xdr:cNvGrpSpPr>
      </xdr:nvGrpSpPr>
      <xdr:grpSpPr bwMode="auto">
        <a:xfrm>
          <a:off x="4117181" y="10096500"/>
          <a:ext cx="240507" cy="0"/>
          <a:chOff x="466" y="3952"/>
          <a:chExt cx="28" cy="16"/>
        </a:xfrm>
      </xdr:grpSpPr>
      <xdr:sp macro="" textlink="">
        <xdr:nvSpPr>
          <xdr:cNvPr id="4171478" name="Line 5804">
            <a:extLst>
              <a:ext uri="{FF2B5EF4-FFF2-40B4-BE49-F238E27FC236}">
                <a16:creationId xmlns:a16="http://schemas.microsoft.com/office/drawing/2014/main" id="{00000000-0008-0000-1100-0000D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79" name="Line 5805">
            <a:extLst>
              <a:ext uri="{FF2B5EF4-FFF2-40B4-BE49-F238E27FC236}">
                <a16:creationId xmlns:a16="http://schemas.microsoft.com/office/drawing/2014/main" id="{00000000-0008-0000-1100-0000D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74" name="Group 5806">
          <a:extLst>
            <a:ext uri="{FF2B5EF4-FFF2-40B4-BE49-F238E27FC236}">
              <a16:creationId xmlns:a16="http://schemas.microsoft.com/office/drawing/2014/main" id="{00000000-0008-0000-1100-00005AA13F00}"/>
            </a:ext>
          </a:extLst>
        </xdr:cNvPr>
        <xdr:cNvGrpSpPr>
          <a:grpSpLocks/>
        </xdr:cNvGrpSpPr>
      </xdr:nvGrpSpPr>
      <xdr:grpSpPr bwMode="auto">
        <a:xfrm>
          <a:off x="4117181" y="10096500"/>
          <a:ext cx="240507" cy="0"/>
          <a:chOff x="466" y="3952"/>
          <a:chExt cx="28" cy="16"/>
        </a:xfrm>
      </xdr:grpSpPr>
      <xdr:sp macro="" textlink="">
        <xdr:nvSpPr>
          <xdr:cNvPr id="4171476" name="Line 5807">
            <a:extLst>
              <a:ext uri="{FF2B5EF4-FFF2-40B4-BE49-F238E27FC236}">
                <a16:creationId xmlns:a16="http://schemas.microsoft.com/office/drawing/2014/main" id="{00000000-0008-0000-1100-0000D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77" name="Line 5808">
            <a:extLst>
              <a:ext uri="{FF2B5EF4-FFF2-40B4-BE49-F238E27FC236}">
                <a16:creationId xmlns:a16="http://schemas.microsoft.com/office/drawing/2014/main" id="{00000000-0008-0000-1100-0000D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4170075" name="Group 5809">
          <a:extLst>
            <a:ext uri="{FF2B5EF4-FFF2-40B4-BE49-F238E27FC236}">
              <a16:creationId xmlns:a16="http://schemas.microsoft.com/office/drawing/2014/main" id="{00000000-0008-0000-1100-00005BA13F00}"/>
            </a:ext>
          </a:extLst>
        </xdr:cNvPr>
        <xdr:cNvGrpSpPr>
          <a:grpSpLocks/>
        </xdr:cNvGrpSpPr>
      </xdr:nvGrpSpPr>
      <xdr:grpSpPr bwMode="auto">
        <a:xfrm>
          <a:off x="3993356" y="10096500"/>
          <a:ext cx="228600" cy="0"/>
          <a:chOff x="466" y="3952"/>
          <a:chExt cx="28" cy="16"/>
        </a:xfrm>
      </xdr:grpSpPr>
      <xdr:sp macro="" textlink="">
        <xdr:nvSpPr>
          <xdr:cNvPr id="4171474" name="Line 5810">
            <a:extLst>
              <a:ext uri="{FF2B5EF4-FFF2-40B4-BE49-F238E27FC236}">
                <a16:creationId xmlns:a16="http://schemas.microsoft.com/office/drawing/2014/main" id="{00000000-0008-0000-1100-0000D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75" name="Line 5811">
            <a:extLst>
              <a:ext uri="{FF2B5EF4-FFF2-40B4-BE49-F238E27FC236}">
                <a16:creationId xmlns:a16="http://schemas.microsoft.com/office/drawing/2014/main" id="{00000000-0008-0000-1100-0000D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76" name="Group 5812">
          <a:extLst>
            <a:ext uri="{FF2B5EF4-FFF2-40B4-BE49-F238E27FC236}">
              <a16:creationId xmlns:a16="http://schemas.microsoft.com/office/drawing/2014/main" id="{00000000-0008-0000-1100-00005CA13F00}"/>
            </a:ext>
          </a:extLst>
        </xdr:cNvPr>
        <xdr:cNvGrpSpPr>
          <a:grpSpLocks/>
        </xdr:cNvGrpSpPr>
      </xdr:nvGrpSpPr>
      <xdr:grpSpPr bwMode="auto">
        <a:xfrm>
          <a:off x="4117181" y="10096500"/>
          <a:ext cx="228600" cy="0"/>
          <a:chOff x="466" y="3952"/>
          <a:chExt cx="28" cy="16"/>
        </a:xfrm>
      </xdr:grpSpPr>
      <xdr:sp macro="" textlink="">
        <xdr:nvSpPr>
          <xdr:cNvPr id="4171472" name="Line 5813">
            <a:extLst>
              <a:ext uri="{FF2B5EF4-FFF2-40B4-BE49-F238E27FC236}">
                <a16:creationId xmlns:a16="http://schemas.microsoft.com/office/drawing/2014/main" id="{00000000-0008-0000-1100-0000D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73" name="Line 5814">
            <a:extLst>
              <a:ext uri="{FF2B5EF4-FFF2-40B4-BE49-F238E27FC236}">
                <a16:creationId xmlns:a16="http://schemas.microsoft.com/office/drawing/2014/main" id="{00000000-0008-0000-1100-0000D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77" name="Group 5815">
          <a:extLst>
            <a:ext uri="{FF2B5EF4-FFF2-40B4-BE49-F238E27FC236}">
              <a16:creationId xmlns:a16="http://schemas.microsoft.com/office/drawing/2014/main" id="{00000000-0008-0000-1100-00005DA13F00}"/>
            </a:ext>
          </a:extLst>
        </xdr:cNvPr>
        <xdr:cNvGrpSpPr>
          <a:grpSpLocks/>
        </xdr:cNvGrpSpPr>
      </xdr:nvGrpSpPr>
      <xdr:grpSpPr bwMode="auto">
        <a:xfrm>
          <a:off x="4117181" y="10096500"/>
          <a:ext cx="228600" cy="0"/>
          <a:chOff x="466" y="3952"/>
          <a:chExt cx="28" cy="16"/>
        </a:xfrm>
      </xdr:grpSpPr>
      <xdr:sp macro="" textlink="">
        <xdr:nvSpPr>
          <xdr:cNvPr id="4171470" name="Line 5816">
            <a:extLst>
              <a:ext uri="{FF2B5EF4-FFF2-40B4-BE49-F238E27FC236}">
                <a16:creationId xmlns:a16="http://schemas.microsoft.com/office/drawing/2014/main" id="{00000000-0008-0000-1100-0000C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71" name="Line 5817">
            <a:extLst>
              <a:ext uri="{FF2B5EF4-FFF2-40B4-BE49-F238E27FC236}">
                <a16:creationId xmlns:a16="http://schemas.microsoft.com/office/drawing/2014/main" id="{00000000-0008-0000-1100-0000C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78" name="Group 5818">
          <a:extLst>
            <a:ext uri="{FF2B5EF4-FFF2-40B4-BE49-F238E27FC236}">
              <a16:creationId xmlns:a16="http://schemas.microsoft.com/office/drawing/2014/main" id="{00000000-0008-0000-1100-00005EA13F00}"/>
            </a:ext>
          </a:extLst>
        </xdr:cNvPr>
        <xdr:cNvGrpSpPr>
          <a:grpSpLocks/>
        </xdr:cNvGrpSpPr>
      </xdr:nvGrpSpPr>
      <xdr:grpSpPr bwMode="auto">
        <a:xfrm>
          <a:off x="4117181" y="10096500"/>
          <a:ext cx="240507" cy="0"/>
          <a:chOff x="466" y="3952"/>
          <a:chExt cx="28" cy="16"/>
        </a:xfrm>
      </xdr:grpSpPr>
      <xdr:sp macro="" textlink="">
        <xdr:nvSpPr>
          <xdr:cNvPr id="4171468" name="Line 5819">
            <a:extLst>
              <a:ext uri="{FF2B5EF4-FFF2-40B4-BE49-F238E27FC236}">
                <a16:creationId xmlns:a16="http://schemas.microsoft.com/office/drawing/2014/main" id="{00000000-0008-0000-1100-0000C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69" name="Line 5820">
            <a:extLst>
              <a:ext uri="{FF2B5EF4-FFF2-40B4-BE49-F238E27FC236}">
                <a16:creationId xmlns:a16="http://schemas.microsoft.com/office/drawing/2014/main" id="{00000000-0008-0000-1100-0000C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79" name="Group 5821">
          <a:extLst>
            <a:ext uri="{FF2B5EF4-FFF2-40B4-BE49-F238E27FC236}">
              <a16:creationId xmlns:a16="http://schemas.microsoft.com/office/drawing/2014/main" id="{00000000-0008-0000-1100-00005FA13F00}"/>
            </a:ext>
          </a:extLst>
        </xdr:cNvPr>
        <xdr:cNvGrpSpPr>
          <a:grpSpLocks/>
        </xdr:cNvGrpSpPr>
      </xdr:nvGrpSpPr>
      <xdr:grpSpPr bwMode="auto">
        <a:xfrm>
          <a:off x="4117181" y="10096500"/>
          <a:ext cx="228600" cy="0"/>
          <a:chOff x="466" y="3952"/>
          <a:chExt cx="28" cy="16"/>
        </a:xfrm>
      </xdr:grpSpPr>
      <xdr:sp macro="" textlink="">
        <xdr:nvSpPr>
          <xdr:cNvPr id="4171466" name="Line 5822">
            <a:extLst>
              <a:ext uri="{FF2B5EF4-FFF2-40B4-BE49-F238E27FC236}">
                <a16:creationId xmlns:a16="http://schemas.microsoft.com/office/drawing/2014/main" id="{00000000-0008-0000-1100-0000C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67" name="Line 5823">
            <a:extLst>
              <a:ext uri="{FF2B5EF4-FFF2-40B4-BE49-F238E27FC236}">
                <a16:creationId xmlns:a16="http://schemas.microsoft.com/office/drawing/2014/main" id="{00000000-0008-0000-1100-0000C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80" name="Group 5824">
          <a:extLst>
            <a:ext uri="{FF2B5EF4-FFF2-40B4-BE49-F238E27FC236}">
              <a16:creationId xmlns:a16="http://schemas.microsoft.com/office/drawing/2014/main" id="{00000000-0008-0000-1100-000060A13F00}"/>
            </a:ext>
          </a:extLst>
        </xdr:cNvPr>
        <xdr:cNvGrpSpPr>
          <a:grpSpLocks/>
        </xdr:cNvGrpSpPr>
      </xdr:nvGrpSpPr>
      <xdr:grpSpPr bwMode="auto">
        <a:xfrm>
          <a:off x="4117181" y="10096500"/>
          <a:ext cx="228600" cy="0"/>
          <a:chOff x="466" y="3952"/>
          <a:chExt cx="28" cy="16"/>
        </a:xfrm>
      </xdr:grpSpPr>
      <xdr:sp macro="" textlink="">
        <xdr:nvSpPr>
          <xdr:cNvPr id="4171464" name="Line 5825">
            <a:extLst>
              <a:ext uri="{FF2B5EF4-FFF2-40B4-BE49-F238E27FC236}">
                <a16:creationId xmlns:a16="http://schemas.microsoft.com/office/drawing/2014/main" id="{00000000-0008-0000-1100-0000C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65" name="Line 5826">
            <a:extLst>
              <a:ext uri="{FF2B5EF4-FFF2-40B4-BE49-F238E27FC236}">
                <a16:creationId xmlns:a16="http://schemas.microsoft.com/office/drawing/2014/main" id="{00000000-0008-0000-1100-0000C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081" name="Group 5827">
          <a:extLst>
            <a:ext uri="{FF2B5EF4-FFF2-40B4-BE49-F238E27FC236}">
              <a16:creationId xmlns:a16="http://schemas.microsoft.com/office/drawing/2014/main" id="{00000000-0008-0000-1100-000061A13F00}"/>
            </a:ext>
          </a:extLst>
        </xdr:cNvPr>
        <xdr:cNvGrpSpPr>
          <a:grpSpLocks/>
        </xdr:cNvGrpSpPr>
      </xdr:nvGrpSpPr>
      <xdr:grpSpPr bwMode="auto">
        <a:xfrm>
          <a:off x="4117181" y="10096500"/>
          <a:ext cx="240507" cy="0"/>
          <a:chOff x="466" y="3952"/>
          <a:chExt cx="28" cy="16"/>
        </a:xfrm>
      </xdr:grpSpPr>
      <xdr:sp macro="" textlink="">
        <xdr:nvSpPr>
          <xdr:cNvPr id="4171462" name="Line 5828">
            <a:extLst>
              <a:ext uri="{FF2B5EF4-FFF2-40B4-BE49-F238E27FC236}">
                <a16:creationId xmlns:a16="http://schemas.microsoft.com/office/drawing/2014/main" id="{00000000-0008-0000-1100-0000C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63" name="Line 5829">
            <a:extLst>
              <a:ext uri="{FF2B5EF4-FFF2-40B4-BE49-F238E27FC236}">
                <a16:creationId xmlns:a16="http://schemas.microsoft.com/office/drawing/2014/main" id="{00000000-0008-0000-1100-0000C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82" name="Group 5830">
          <a:extLst>
            <a:ext uri="{FF2B5EF4-FFF2-40B4-BE49-F238E27FC236}">
              <a16:creationId xmlns:a16="http://schemas.microsoft.com/office/drawing/2014/main" id="{00000000-0008-0000-1100-000062A13F00}"/>
            </a:ext>
          </a:extLst>
        </xdr:cNvPr>
        <xdr:cNvGrpSpPr>
          <a:grpSpLocks/>
        </xdr:cNvGrpSpPr>
      </xdr:nvGrpSpPr>
      <xdr:grpSpPr bwMode="auto">
        <a:xfrm>
          <a:off x="4700588" y="10096500"/>
          <a:ext cx="266700" cy="0"/>
          <a:chOff x="466" y="3952"/>
          <a:chExt cx="28" cy="16"/>
        </a:xfrm>
      </xdr:grpSpPr>
      <xdr:sp macro="" textlink="">
        <xdr:nvSpPr>
          <xdr:cNvPr id="4171460" name="Line 5831">
            <a:extLst>
              <a:ext uri="{FF2B5EF4-FFF2-40B4-BE49-F238E27FC236}">
                <a16:creationId xmlns:a16="http://schemas.microsoft.com/office/drawing/2014/main" id="{00000000-0008-0000-1100-0000C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61" name="Line 5832">
            <a:extLst>
              <a:ext uri="{FF2B5EF4-FFF2-40B4-BE49-F238E27FC236}">
                <a16:creationId xmlns:a16="http://schemas.microsoft.com/office/drawing/2014/main" id="{00000000-0008-0000-1100-0000C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83" name="Group 5833">
          <a:extLst>
            <a:ext uri="{FF2B5EF4-FFF2-40B4-BE49-F238E27FC236}">
              <a16:creationId xmlns:a16="http://schemas.microsoft.com/office/drawing/2014/main" id="{00000000-0008-0000-1100-000063A13F00}"/>
            </a:ext>
          </a:extLst>
        </xdr:cNvPr>
        <xdr:cNvGrpSpPr>
          <a:grpSpLocks/>
        </xdr:cNvGrpSpPr>
      </xdr:nvGrpSpPr>
      <xdr:grpSpPr bwMode="auto">
        <a:xfrm>
          <a:off x="4700588" y="10096500"/>
          <a:ext cx="266700" cy="0"/>
          <a:chOff x="466" y="3952"/>
          <a:chExt cx="28" cy="16"/>
        </a:xfrm>
      </xdr:grpSpPr>
      <xdr:sp macro="" textlink="">
        <xdr:nvSpPr>
          <xdr:cNvPr id="4171458" name="Line 5834">
            <a:extLst>
              <a:ext uri="{FF2B5EF4-FFF2-40B4-BE49-F238E27FC236}">
                <a16:creationId xmlns:a16="http://schemas.microsoft.com/office/drawing/2014/main" id="{00000000-0008-0000-1100-0000C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59" name="Line 5835">
            <a:extLst>
              <a:ext uri="{FF2B5EF4-FFF2-40B4-BE49-F238E27FC236}">
                <a16:creationId xmlns:a16="http://schemas.microsoft.com/office/drawing/2014/main" id="{00000000-0008-0000-1100-0000C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84" name="Group 5836">
          <a:extLst>
            <a:ext uri="{FF2B5EF4-FFF2-40B4-BE49-F238E27FC236}">
              <a16:creationId xmlns:a16="http://schemas.microsoft.com/office/drawing/2014/main" id="{00000000-0008-0000-1100-000064A13F00}"/>
            </a:ext>
          </a:extLst>
        </xdr:cNvPr>
        <xdr:cNvGrpSpPr>
          <a:grpSpLocks/>
        </xdr:cNvGrpSpPr>
      </xdr:nvGrpSpPr>
      <xdr:grpSpPr bwMode="auto">
        <a:xfrm>
          <a:off x="4700588" y="10096500"/>
          <a:ext cx="266700" cy="0"/>
          <a:chOff x="466" y="3952"/>
          <a:chExt cx="28" cy="16"/>
        </a:xfrm>
      </xdr:grpSpPr>
      <xdr:sp macro="" textlink="">
        <xdr:nvSpPr>
          <xdr:cNvPr id="4171456" name="Line 5837">
            <a:extLst>
              <a:ext uri="{FF2B5EF4-FFF2-40B4-BE49-F238E27FC236}">
                <a16:creationId xmlns:a16="http://schemas.microsoft.com/office/drawing/2014/main" id="{00000000-0008-0000-1100-0000C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57" name="Line 5838">
            <a:extLst>
              <a:ext uri="{FF2B5EF4-FFF2-40B4-BE49-F238E27FC236}">
                <a16:creationId xmlns:a16="http://schemas.microsoft.com/office/drawing/2014/main" id="{00000000-0008-0000-1100-0000C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085" name="Group 5839">
          <a:extLst>
            <a:ext uri="{FF2B5EF4-FFF2-40B4-BE49-F238E27FC236}">
              <a16:creationId xmlns:a16="http://schemas.microsoft.com/office/drawing/2014/main" id="{00000000-0008-0000-1100-000065A13F00}"/>
            </a:ext>
          </a:extLst>
        </xdr:cNvPr>
        <xdr:cNvGrpSpPr>
          <a:grpSpLocks/>
        </xdr:cNvGrpSpPr>
      </xdr:nvGrpSpPr>
      <xdr:grpSpPr bwMode="auto">
        <a:xfrm>
          <a:off x="5486400" y="10096500"/>
          <a:ext cx="266700" cy="0"/>
          <a:chOff x="466" y="3952"/>
          <a:chExt cx="28" cy="16"/>
        </a:xfrm>
      </xdr:grpSpPr>
      <xdr:sp macro="" textlink="">
        <xdr:nvSpPr>
          <xdr:cNvPr id="4171454" name="Line 5840">
            <a:extLst>
              <a:ext uri="{FF2B5EF4-FFF2-40B4-BE49-F238E27FC236}">
                <a16:creationId xmlns:a16="http://schemas.microsoft.com/office/drawing/2014/main" id="{00000000-0008-0000-1100-0000B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55" name="Line 5841">
            <a:extLst>
              <a:ext uri="{FF2B5EF4-FFF2-40B4-BE49-F238E27FC236}">
                <a16:creationId xmlns:a16="http://schemas.microsoft.com/office/drawing/2014/main" id="{00000000-0008-0000-1100-0000B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086" name="Group 5842">
          <a:extLst>
            <a:ext uri="{FF2B5EF4-FFF2-40B4-BE49-F238E27FC236}">
              <a16:creationId xmlns:a16="http://schemas.microsoft.com/office/drawing/2014/main" id="{00000000-0008-0000-1100-000066A13F00}"/>
            </a:ext>
          </a:extLst>
        </xdr:cNvPr>
        <xdr:cNvGrpSpPr>
          <a:grpSpLocks/>
        </xdr:cNvGrpSpPr>
      </xdr:nvGrpSpPr>
      <xdr:grpSpPr bwMode="auto">
        <a:xfrm>
          <a:off x="5486400" y="10096500"/>
          <a:ext cx="266700" cy="0"/>
          <a:chOff x="466" y="3952"/>
          <a:chExt cx="28" cy="16"/>
        </a:xfrm>
      </xdr:grpSpPr>
      <xdr:sp macro="" textlink="">
        <xdr:nvSpPr>
          <xdr:cNvPr id="4171452" name="Line 5843">
            <a:extLst>
              <a:ext uri="{FF2B5EF4-FFF2-40B4-BE49-F238E27FC236}">
                <a16:creationId xmlns:a16="http://schemas.microsoft.com/office/drawing/2014/main" id="{00000000-0008-0000-1100-0000B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53" name="Line 5844">
            <a:extLst>
              <a:ext uri="{FF2B5EF4-FFF2-40B4-BE49-F238E27FC236}">
                <a16:creationId xmlns:a16="http://schemas.microsoft.com/office/drawing/2014/main" id="{00000000-0008-0000-1100-0000B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087" name="Group 5845">
          <a:extLst>
            <a:ext uri="{FF2B5EF4-FFF2-40B4-BE49-F238E27FC236}">
              <a16:creationId xmlns:a16="http://schemas.microsoft.com/office/drawing/2014/main" id="{00000000-0008-0000-1100-000067A13F00}"/>
            </a:ext>
          </a:extLst>
        </xdr:cNvPr>
        <xdr:cNvGrpSpPr>
          <a:grpSpLocks/>
        </xdr:cNvGrpSpPr>
      </xdr:nvGrpSpPr>
      <xdr:grpSpPr bwMode="auto">
        <a:xfrm>
          <a:off x="5486400" y="10096500"/>
          <a:ext cx="266700" cy="0"/>
          <a:chOff x="466" y="3952"/>
          <a:chExt cx="28" cy="16"/>
        </a:xfrm>
      </xdr:grpSpPr>
      <xdr:sp macro="" textlink="">
        <xdr:nvSpPr>
          <xdr:cNvPr id="4171450" name="Line 5846">
            <a:extLst>
              <a:ext uri="{FF2B5EF4-FFF2-40B4-BE49-F238E27FC236}">
                <a16:creationId xmlns:a16="http://schemas.microsoft.com/office/drawing/2014/main" id="{00000000-0008-0000-1100-0000B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51" name="Line 5847">
            <a:extLst>
              <a:ext uri="{FF2B5EF4-FFF2-40B4-BE49-F238E27FC236}">
                <a16:creationId xmlns:a16="http://schemas.microsoft.com/office/drawing/2014/main" id="{00000000-0008-0000-1100-0000B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088" name="Group 5848">
          <a:extLst>
            <a:ext uri="{FF2B5EF4-FFF2-40B4-BE49-F238E27FC236}">
              <a16:creationId xmlns:a16="http://schemas.microsoft.com/office/drawing/2014/main" id="{00000000-0008-0000-1100-000068A13F00}"/>
            </a:ext>
          </a:extLst>
        </xdr:cNvPr>
        <xdr:cNvGrpSpPr>
          <a:grpSpLocks/>
        </xdr:cNvGrpSpPr>
      </xdr:nvGrpSpPr>
      <xdr:grpSpPr bwMode="auto">
        <a:xfrm>
          <a:off x="5486400" y="10096500"/>
          <a:ext cx="266700" cy="0"/>
          <a:chOff x="466" y="3952"/>
          <a:chExt cx="28" cy="16"/>
        </a:xfrm>
      </xdr:grpSpPr>
      <xdr:sp macro="" textlink="">
        <xdr:nvSpPr>
          <xdr:cNvPr id="4171448" name="Line 5849">
            <a:extLst>
              <a:ext uri="{FF2B5EF4-FFF2-40B4-BE49-F238E27FC236}">
                <a16:creationId xmlns:a16="http://schemas.microsoft.com/office/drawing/2014/main" id="{00000000-0008-0000-1100-0000B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49" name="Line 5850">
            <a:extLst>
              <a:ext uri="{FF2B5EF4-FFF2-40B4-BE49-F238E27FC236}">
                <a16:creationId xmlns:a16="http://schemas.microsoft.com/office/drawing/2014/main" id="{00000000-0008-0000-1100-0000B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089" name="Group 5851">
          <a:extLst>
            <a:ext uri="{FF2B5EF4-FFF2-40B4-BE49-F238E27FC236}">
              <a16:creationId xmlns:a16="http://schemas.microsoft.com/office/drawing/2014/main" id="{00000000-0008-0000-1100-000069A13F00}"/>
            </a:ext>
          </a:extLst>
        </xdr:cNvPr>
        <xdr:cNvGrpSpPr>
          <a:grpSpLocks/>
        </xdr:cNvGrpSpPr>
      </xdr:nvGrpSpPr>
      <xdr:grpSpPr bwMode="auto">
        <a:xfrm>
          <a:off x="5486400" y="10096500"/>
          <a:ext cx="266700" cy="0"/>
          <a:chOff x="466" y="3952"/>
          <a:chExt cx="28" cy="16"/>
        </a:xfrm>
      </xdr:grpSpPr>
      <xdr:sp macro="" textlink="">
        <xdr:nvSpPr>
          <xdr:cNvPr id="4171446" name="Line 5852">
            <a:extLst>
              <a:ext uri="{FF2B5EF4-FFF2-40B4-BE49-F238E27FC236}">
                <a16:creationId xmlns:a16="http://schemas.microsoft.com/office/drawing/2014/main" id="{00000000-0008-0000-1100-0000B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47" name="Line 5853">
            <a:extLst>
              <a:ext uri="{FF2B5EF4-FFF2-40B4-BE49-F238E27FC236}">
                <a16:creationId xmlns:a16="http://schemas.microsoft.com/office/drawing/2014/main" id="{00000000-0008-0000-1100-0000B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90" name="Group 5854">
          <a:extLst>
            <a:ext uri="{FF2B5EF4-FFF2-40B4-BE49-F238E27FC236}">
              <a16:creationId xmlns:a16="http://schemas.microsoft.com/office/drawing/2014/main" id="{00000000-0008-0000-1100-00006AA13F00}"/>
            </a:ext>
          </a:extLst>
        </xdr:cNvPr>
        <xdr:cNvGrpSpPr>
          <a:grpSpLocks/>
        </xdr:cNvGrpSpPr>
      </xdr:nvGrpSpPr>
      <xdr:grpSpPr bwMode="auto">
        <a:xfrm>
          <a:off x="4117181" y="10096500"/>
          <a:ext cx="228600" cy="0"/>
          <a:chOff x="466" y="3952"/>
          <a:chExt cx="28" cy="16"/>
        </a:xfrm>
      </xdr:grpSpPr>
      <xdr:sp macro="" textlink="">
        <xdr:nvSpPr>
          <xdr:cNvPr id="4171444" name="Line 5855">
            <a:extLst>
              <a:ext uri="{FF2B5EF4-FFF2-40B4-BE49-F238E27FC236}">
                <a16:creationId xmlns:a16="http://schemas.microsoft.com/office/drawing/2014/main" id="{00000000-0008-0000-1100-0000B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45" name="Line 5856">
            <a:extLst>
              <a:ext uri="{FF2B5EF4-FFF2-40B4-BE49-F238E27FC236}">
                <a16:creationId xmlns:a16="http://schemas.microsoft.com/office/drawing/2014/main" id="{00000000-0008-0000-1100-0000B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91" name="Group 5857">
          <a:extLst>
            <a:ext uri="{FF2B5EF4-FFF2-40B4-BE49-F238E27FC236}">
              <a16:creationId xmlns:a16="http://schemas.microsoft.com/office/drawing/2014/main" id="{00000000-0008-0000-1100-00006BA13F00}"/>
            </a:ext>
          </a:extLst>
        </xdr:cNvPr>
        <xdr:cNvGrpSpPr>
          <a:grpSpLocks/>
        </xdr:cNvGrpSpPr>
      </xdr:nvGrpSpPr>
      <xdr:grpSpPr bwMode="auto">
        <a:xfrm>
          <a:off x="4700588" y="10096500"/>
          <a:ext cx="266700" cy="0"/>
          <a:chOff x="466" y="3952"/>
          <a:chExt cx="28" cy="16"/>
        </a:xfrm>
      </xdr:grpSpPr>
      <xdr:sp macro="" textlink="">
        <xdr:nvSpPr>
          <xdr:cNvPr id="4171442" name="Line 5858">
            <a:extLst>
              <a:ext uri="{FF2B5EF4-FFF2-40B4-BE49-F238E27FC236}">
                <a16:creationId xmlns:a16="http://schemas.microsoft.com/office/drawing/2014/main" id="{00000000-0008-0000-1100-0000B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43" name="Line 5859">
            <a:extLst>
              <a:ext uri="{FF2B5EF4-FFF2-40B4-BE49-F238E27FC236}">
                <a16:creationId xmlns:a16="http://schemas.microsoft.com/office/drawing/2014/main" id="{00000000-0008-0000-1100-0000B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92" name="Group 5860">
          <a:extLst>
            <a:ext uri="{FF2B5EF4-FFF2-40B4-BE49-F238E27FC236}">
              <a16:creationId xmlns:a16="http://schemas.microsoft.com/office/drawing/2014/main" id="{00000000-0008-0000-1100-00006CA13F00}"/>
            </a:ext>
          </a:extLst>
        </xdr:cNvPr>
        <xdr:cNvGrpSpPr>
          <a:grpSpLocks/>
        </xdr:cNvGrpSpPr>
      </xdr:nvGrpSpPr>
      <xdr:grpSpPr bwMode="auto">
        <a:xfrm>
          <a:off x="4117181" y="10096500"/>
          <a:ext cx="228600" cy="0"/>
          <a:chOff x="466" y="3952"/>
          <a:chExt cx="28" cy="16"/>
        </a:xfrm>
      </xdr:grpSpPr>
      <xdr:sp macro="" textlink="">
        <xdr:nvSpPr>
          <xdr:cNvPr id="4171440" name="Line 5861">
            <a:extLst>
              <a:ext uri="{FF2B5EF4-FFF2-40B4-BE49-F238E27FC236}">
                <a16:creationId xmlns:a16="http://schemas.microsoft.com/office/drawing/2014/main" id="{00000000-0008-0000-1100-0000B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41" name="Line 5862">
            <a:extLst>
              <a:ext uri="{FF2B5EF4-FFF2-40B4-BE49-F238E27FC236}">
                <a16:creationId xmlns:a16="http://schemas.microsoft.com/office/drawing/2014/main" id="{00000000-0008-0000-1100-0000B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93" name="Group 5863">
          <a:extLst>
            <a:ext uri="{FF2B5EF4-FFF2-40B4-BE49-F238E27FC236}">
              <a16:creationId xmlns:a16="http://schemas.microsoft.com/office/drawing/2014/main" id="{00000000-0008-0000-1100-00006DA13F00}"/>
            </a:ext>
          </a:extLst>
        </xdr:cNvPr>
        <xdr:cNvGrpSpPr>
          <a:grpSpLocks/>
        </xdr:cNvGrpSpPr>
      </xdr:nvGrpSpPr>
      <xdr:grpSpPr bwMode="auto">
        <a:xfrm>
          <a:off x="4700588" y="10096500"/>
          <a:ext cx="266700" cy="0"/>
          <a:chOff x="466" y="3952"/>
          <a:chExt cx="28" cy="16"/>
        </a:xfrm>
      </xdr:grpSpPr>
      <xdr:sp macro="" textlink="">
        <xdr:nvSpPr>
          <xdr:cNvPr id="4171438" name="Line 5864">
            <a:extLst>
              <a:ext uri="{FF2B5EF4-FFF2-40B4-BE49-F238E27FC236}">
                <a16:creationId xmlns:a16="http://schemas.microsoft.com/office/drawing/2014/main" id="{00000000-0008-0000-1100-0000A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39" name="Line 5865">
            <a:extLst>
              <a:ext uri="{FF2B5EF4-FFF2-40B4-BE49-F238E27FC236}">
                <a16:creationId xmlns:a16="http://schemas.microsoft.com/office/drawing/2014/main" id="{00000000-0008-0000-1100-0000A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94" name="Group 5866">
          <a:extLst>
            <a:ext uri="{FF2B5EF4-FFF2-40B4-BE49-F238E27FC236}">
              <a16:creationId xmlns:a16="http://schemas.microsoft.com/office/drawing/2014/main" id="{00000000-0008-0000-1100-00006EA13F00}"/>
            </a:ext>
          </a:extLst>
        </xdr:cNvPr>
        <xdr:cNvGrpSpPr>
          <a:grpSpLocks/>
        </xdr:cNvGrpSpPr>
      </xdr:nvGrpSpPr>
      <xdr:grpSpPr bwMode="auto">
        <a:xfrm>
          <a:off x="4117181" y="10096500"/>
          <a:ext cx="228600" cy="0"/>
          <a:chOff x="466" y="3952"/>
          <a:chExt cx="28" cy="16"/>
        </a:xfrm>
      </xdr:grpSpPr>
      <xdr:sp macro="" textlink="">
        <xdr:nvSpPr>
          <xdr:cNvPr id="4171436" name="Line 5867">
            <a:extLst>
              <a:ext uri="{FF2B5EF4-FFF2-40B4-BE49-F238E27FC236}">
                <a16:creationId xmlns:a16="http://schemas.microsoft.com/office/drawing/2014/main" id="{00000000-0008-0000-1100-0000A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37" name="Line 5868">
            <a:extLst>
              <a:ext uri="{FF2B5EF4-FFF2-40B4-BE49-F238E27FC236}">
                <a16:creationId xmlns:a16="http://schemas.microsoft.com/office/drawing/2014/main" id="{00000000-0008-0000-1100-0000A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95" name="Group 5869">
          <a:extLst>
            <a:ext uri="{FF2B5EF4-FFF2-40B4-BE49-F238E27FC236}">
              <a16:creationId xmlns:a16="http://schemas.microsoft.com/office/drawing/2014/main" id="{00000000-0008-0000-1100-00006FA13F00}"/>
            </a:ext>
          </a:extLst>
        </xdr:cNvPr>
        <xdr:cNvGrpSpPr>
          <a:grpSpLocks/>
        </xdr:cNvGrpSpPr>
      </xdr:nvGrpSpPr>
      <xdr:grpSpPr bwMode="auto">
        <a:xfrm>
          <a:off x="4700588" y="10096500"/>
          <a:ext cx="266700" cy="0"/>
          <a:chOff x="466" y="3952"/>
          <a:chExt cx="28" cy="16"/>
        </a:xfrm>
      </xdr:grpSpPr>
      <xdr:sp macro="" textlink="">
        <xdr:nvSpPr>
          <xdr:cNvPr id="4171434" name="Line 5870">
            <a:extLst>
              <a:ext uri="{FF2B5EF4-FFF2-40B4-BE49-F238E27FC236}">
                <a16:creationId xmlns:a16="http://schemas.microsoft.com/office/drawing/2014/main" id="{00000000-0008-0000-1100-0000A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35" name="Line 5871">
            <a:extLst>
              <a:ext uri="{FF2B5EF4-FFF2-40B4-BE49-F238E27FC236}">
                <a16:creationId xmlns:a16="http://schemas.microsoft.com/office/drawing/2014/main" id="{00000000-0008-0000-1100-0000A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96" name="Group 5872">
          <a:extLst>
            <a:ext uri="{FF2B5EF4-FFF2-40B4-BE49-F238E27FC236}">
              <a16:creationId xmlns:a16="http://schemas.microsoft.com/office/drawing/2014/main" id="{00000000-0008-0000-1100-000070A13F00}"/>
            </a:ext>
          </a:extLst>
        </xdr:cNvPr>
        <xdr:cNvGrpSpPr>
          <a:grpSpLocks/>
        </xdr:cNvGrpSpPr>
      </xdr:nvGrpSpPr>
      <xdr:grpSpPr bwMode="auto">
        <a:xfrm>
          <a:off x="4117181" y="10096500"/>
          <a:ext cx="228600" cy="0"/>
          <a:chOff x="466" y="3952"/>
          <a:chExt cx="28" cy="16"/>
        </a:xfrm>
      </xdr:grpSpPr>
      <xdr:sp macro="" textlink="">
        <xdr:nvSpPr>
          <xdr:cNvPr id="4171432" name="Line 5873">
            <a:extLst>
              <a:ext uri="{FF2B5EF4-FFF2-40B4-BE49-F238E27FC236}">
                <a16:creationId xmlns:a16="http://schemas.microsoft.com/office/drawing/2014/main" id="{00000000-0008-0000-1100-0000A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33" name="Line 5874">
            <a:extLst>
              <a:ext uri="{FF2B5EF4-FFF2-40B4-BE49-F238E27FC236}">
                <a16:creationId xmlns:a16="http://schemas.microsoft.com/office/drawing/2014/main" id="{00000000-0008-0000-1100-0000A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097" name="Group 5875">
          <a:extLst>
            <a:ext uri="{FF2B5EF4-FFF2-40B4-BE49-F238E27FC236}">
              <a16:creationId xmlns:a16="http://schemas.microsoft.com/office/drawing/2014/main" id="{00000000-0008-0000-1100-000071A13F00}"/>
            </a:ext>
          </a:extLst>
        </xdr:cNvPr>
        <xdr:cNvGrpSpPr>
          <a:grpSpLocks/>
        </xdr:cNvGrpSpPr>
      </xdr:nvGrpSpPr>
      <xdr:grpSpPr bwMode="auto">
        <a:xfrm>
          <a:off x="4700588" y="10096500"/>
          <a:ext cx="266700" cy="0"/>
          <a:chOff x="466" y="3952"/>
          <a:chExt cx="28" cy="16"/>
        </a:xfrm>
      </xdr:grpSpPr>
      <xdr:sp macro="" textlink="">
        <xdr:nvSpPr>
          <xdr:cNvPr id="4171430" name="Line 5876">
            <a:extLst>
              <a:ext uri="{FF2B5EF4-FFF2-40B4-BE49-F238E27FC236}">
                <a16:creationId xmlns:a16="http://schemas.microsoft.com/office/drawing/2014/main" id="{00000000-0008-0000-1100-0000A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31" name="Line 5877">
            <a:extLst>
              <a:ext uri="{FF2B5EF4-FFF2-40B4-BE49-F238E27FC236}">
                <a16:creationId xmlns:a16="http://schemas.microsoft.com/office/drawing/2014/main" id="{00000000-0008-0000-1100-0000A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98" name="Group 5878">
          <a:extLst>
            <a:ext uri="{FF2B5EF4-FFF2-40B4-BE49-F238E27FC236}">
              <a16:creationId xmlns:a16="http://schemas.microsoft.com/office/drawing/2014/main" id="{00000000-0008-0000-1100-000072A13F00}"/>
            </a:ext>
          </a:extLst>
        </xdr:cNvPr>
        <xdr:cNvGrpSpPr>
          <a:grpSpLocks/>
        </xdr:cNvGrpSpPr>
      </xdr:nvGrpSpPr>
      <xdr:grpSpPr bwMode="auto">
        <a:xfrm>
          <a:off x="4117181" y="10096500"/>
          <a:ext cx="228600" cy="0"/>
          <a:chOff x="466" y="3952"/>
          <a:chExt cx="28" cy="16"/>
        </a:xfrm>
      </xdr:grpSpPr>
      <xdr:sp macro="" textlink="">
        <xdr:nvSpPr>
          <xdr:cNvPr id="4171428" name="Line 5879">
            <a:extLst>
              <a:ext uri="{FF2B5EF4-FFF2-40B4-BE49-F238E27FC236}">
                <a16:creationId xmlns:a16="http://schemas.microsoft.com/office/drawing/2014/main" id="{00000000-0008-0000-1100-0000A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29" name="Line 5880">
            <a:extLst>
              <a:ext uri="{FF2B5EF4-FFF2-40B4-BE49-F238E27FC236}">
                <a16:creationId xmlns:a16="http://schemas.microsoft.com/office/drawing/2014/main" id="{00000000-0008-0000-1100-0000A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099" name="Group 5881">
          <a:extLst>
            <a:ext uri="{FF2B5EF4-FFF2-40B4-BE49-F238E27FC236}">
              <a16:creationId xmlns:a16="http://schemas.microsoft.com/office/drawing/2014/main" id="{00000000-0008-0000-1100-000073A13F00}"/>
            </a:ext>
          </a:extLst>
        </xdr:cNvPr>
        <xdr:cNvGrpSpPr>
          <a:grpSpLocks/>
        </xdr:cNvGrpSpPr>
      </xdr:nvGrpSpPr>
      <xdr:grpSpPr bwMode="auto">
        <a:xfrm>
          <a:off x="4117181" y="10096500"/>
          <a:ext cx="228600" cy="0"/>
          <a:chOff x="466" y="3952"/>
          <a:chExt cx="28" cy="16"/>
        </a:xfrm>
      </xdr:grpSpPr>
      <xdr:sp macro="" textlink="">
        <xdr:nvSpPr>
          <xdr:cNvPr id="4171426" name="Line 5882">
            <a:extLst>
              <a:ext uri="{FF2B5EF4-FFF2-40B4-BE49-F238E27FC236}">
                <a16:creationId xmlns:a16="http://schemas.microsoft.com/office/drawing/2014/main" id="{00000000-0008-0000-1100-0000A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27" name="Line 5883">
            <a:extLst>
              <a:ext uri="{FF2B5EF4-FFF2-40B4-BE49-F238E27FC236}">
                <a16:creationId xmlns:a16="http://schemas.microsoft.com/office/drawing/2014/main" id="{00000000-0008-0000-1100-0000A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00" name="Group 5884">
          <a:extLst>
            <a:ext uri="{FF2B5EF4-FFF2-40B4-BE49-F238E27FC236}">
              <a16:creationId xmlns:a16="http://schemas.microsoft.com/office/drawing/2014/main" id="{00000000-0008-0000-1100-000074A13F00}"/>
            </a:ext>
          </a:extLst>
        </xdr:cNvPr>
        <xdr:cNvGrpSpPr>
          <a:grpSpLocks/>
        </xdr:cNvGrpSpPr>
      </xdr:nvGrpSpPr>
      <xdr:grpSpPr bwMode="auto">
        <a:xfrm>
          <a:off x="4117181" y="10096500"/>
          <a:ext cx="228600" cy="0"/>
          <a:chOff x="466" y="3952"/>
          <a:chExt cx="28" cy="16"/>
        </a:xfrm>
      </xdr:grpSpPr>
      <xdr:sp macro="" textlink="">
        <xdr:nvSpPr>
          <xdr:cNvPr id="4171424" name="Line 5885">
            <a:extLst>
              <a:ext uri="{FF2B5EF4-FFF2-40B4-BE49-F238E27FC236}">
                <a16:creationId xmlns:a16="http://schemas.microsoft.com/office/drawing/2014/main" id="{00000000-0008-0000-1100-0000A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25" name="Line 5886">
            <a:extLst>
              <a:ext uri="{FF2B5EF4-FFF2-40B4-BE49-F238E27FC236}">
                <a16:creationId xmlns:a16="http://schemas.microsoft.com/office/drawing/2014/main" id="{00000000-0008-0000-1100-0000A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01" name="Group 5887">
          <a:extLst>
            <a:ext uri="{FF2B5EF4-FFF2-40B4-BE49-F238E27FC236}">
              <a16:creationId xmlns:a16="http://schemas.microsoft.com/office/drawing/2014/main" id="{00000000-0008-0000-1100-000075A13F00}"/>
            </a:ext>
          </a:extLst>
        </xdr:cNvPr>
        <xdr:cNvGrpSpPr>
          <a:grpSpLocks/>
        </xdr:cNvGrpSpPr>
      </xdr:nvGrpSpPr>
      <xdr:grpSpPr bwMode="auto">
        <a:xfrm>
          <a:off x="4117181" y="10096500"/>
          <a:ext cx="228600" cy="0"/>
          <a:chOff x="466" y="3952"/>
          <a:chExt cx="28" cy="16"/>
        </a:xfrm>
      </xdr:grpSpPr>
      <xdr:sp macro="" textlink="">
        <xdr:nvSpPr>
          <xdr:cNvPr id="4171422" name="Line 5888">
            <a:extLst>
              <a:ext uri="{FF2B5EF4-FFF2-40B4-BE49-F238E27FC236}">
                <a16:creationId xmlns:a16="http://schemas.microsoft.com/office/drawing/2014/main" id="{00000000-0008-0000-1100-00009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23" name="Line 5889">
            <a:extLst>
              <a:ext uri="{FF2B5EF4-FFF2-40B4-BE49-F238E27FC236}">
                <a16:creationId xmlns:a16="http://schemas.microsoft.com/office/drawing/2014/main" id="{00000000-0008-0000-1100-00009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02" name="Group 5890">
          <a:extLst>
            <a:ext uri="{FF2B5EF4-FFF2-40B4-BE49-F238E27FC236}">
              <a16:creationId xmlns:a16="http://schemas.microsoft.com/office/drawing/2014/main" id="{00000000-0008-0000-1100-000076A13F00}"/>
            </a:ext>
          </a:extLst>
        </xdr:cNvPr>
        <xdr:cNvGrpSpPr>
          <a:grpSpLocks/>
        </xdr:cNvGrpSpPr>
      </xdr:nvGrpSpPr>
      <xdr:grpSpPr bwMode="auto">
        <a:xfrm>
          <a:off x="4117181" y="10096500"/>
          <a:ext cx="228600" cy="0"/>
          <a:chOff x="466" y="3952"/>
          <a:chExt cx="28" cy="16"/>
        </a:xfrm>
      </xdr:grpSpPr>
      <xdr:sp macro="" textlink="">
        <xdr:nvSpPr>
          <xdr:cNvPr id="4171420" name="Line 5891">
            <a:extLst>
              <a:ext uri="{FF2B5EF4-FFF2-40B4-BE49-F238E27FC236}">
                <a16:creationId xmlns:a16="http://schemas.microsoft.com/office/drawing/2014/main" id="{00000000-0008-0000-1100-00009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21" name="Line 5892">
            <a:extLst>
              <a:ext uri="{FF2B5EF4-FFF2-40B4-BE49-F238E27FC236}">
                <a16:creationId xmlns:a16="http://schemas.microsoft.com/office/drawing/2014/main" id="{00000000-0008-0000-1100-00009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03" name="Group 5893">
          <a:extLst>
            <a:ext uri="{FF2B5EF4-FFF2-40B4-BE49-F238E27FC236}">
              <a16:creationId xmlns:a16="http://schemas.microsoft.com/office/drawing/2014/main" id="{00000000-0008-0000-1100-000077A13F00}"/>
            </a:ext>
          </a:extLst>
        </xdr:cNvPr>
        <xdr:cNvGrpSpPr>
          <a:grpSpLocks/>
        </xdr:cNvGrpSpPr>
      </xdr:nvGrpSpPr>
      <xdr:grpSpPr bwMode="auto">
        <a:xfrm>
          <a:off x="4700588" y="10096500"/>
          <a:ext cx="266700" cy="0"/>
          <a:chOff x="466" y="3952"/>
          <a:chExt cx="28" cy="16"/>
        </a:xfrm>
      </xdr:grpSpPr>
      <xdr:sp macro="" textlink="">
        <xdr:nvSpPr>
          <xdr:cNvPr id="4171418" name="Line 5894">
            <a:extLst>
              <a:ext uri="{FF2B5EF4-FFF2-40B4-BE49-F238E27FC236}">
                <a16:creationId xmlns:a16="http://schemas.microsoft.com/office/drawing/2014/main" id="{00000000-0008-0000-1100-00009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19" name="Line 5895">
            <a:extLst>
              <a:ext uri="{FF2B5EF4-FFF2-40B4-BE49-F238E27FC236}">
                <a16:creationId xmlns:a16="http://schemas.microsoft.com/office/drawing/2014/main" id="{00000000-0008-0000-1100-00009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04" name="Group 5896">
          <a:extLst>
            <a:ext uri="{FF2B5EF4-FFF2-40B4-BE49-F238E27FC236}">
              <a16:creationId xmlns:a16="http://schemas.microsoft.com/office/drawing/2014/main" id="{00000000-0008-0000-1100-000078A13F00}"/>
            </a:ext>
          </a:extLst>
        </xdr:cNvPr>
        <xdr:cNvGrpSpPr>
          <a:grpSpLocks/>
        </xdr:cNvGrpSpPr>
      </xdr:nvGrpSpPr>
      <xdr:grpSpPr bwMode="auto">
        <a:xfrm>
          <a:off x="4700588" y="10096500"/>
          <a:ext cx="266700" cy="0"/>
          <a:chOff x="466" y="3952"/>
          <a:chExt cx="28" cy="16"/>
        </a:xfrm>
      </xdr:grpSpPr>
      <xdr:sp macro="" textlink="">
        <xdr:nvSpPr>
          <xdr:cNvPr id="4171416" name="Line 5897">
            <a:extLst>
              <a:ext uri="{FF2B5EF4-FFF2-40B4-BE49-F238E27FC236}">
                <a16:creationId xmlns:a16="http://schemas.microsoft.com/office/drawing/2014/main" id="{00000000-0008-0000-1100-00009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17" name="Line 5898">
            <a:extLst>
              <a:ext uri="{FF2B5EF4-FFF2-40B4-BE49-F238E27FC236}">
                <a16:creationId xmlns:a16="http://schemas.microsoft.com/office/drawing/2014/main" id="{00000000-0008-0000-1100-00009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05" name="Group 5899">
          <a:extLst>
            <a:ext uri="{FF2B5EF4-FFF2-40B4-BE49-F238E27FC236}">
              <a16:creationId xmlns:a16="http://schemas.microsoft.com/office/drawing/2014/main" id="{00000000-0008-0000-1100-000079A13F00}"/>
            </a:ext>
          </a:extLst>
        </xdr:cNvPr>
        <xdr:cNvGrpSpPr>
          <a:grpSpLocks/>
        </xdr:cNvGrpSpPr>
      </xdr:nvGrpSpPr>
      <xdr:grpSpPr bwMode="auto">
        <a:xfrm>
          <a:off x="4700588" y="10096500"/>
          <a:ext cx="266700" cy="0"/>
          <a:chOff x="466" y="3952"/>
          <a:chExt cx="28" cy="16"/>
        </a:xfrm>
      </xdr:grpSpPr>
      <xdr:sp macro="" textlink="">
        <xdr:nvSpPr>
          <xdr:cNvPr id="4171414" name="Line 5900">
            <a:extLst>
              <a:ext uri="{FF2B5EF4-FFF2-40B4-BE49-F238E27FC236}">
                <a16:creationId xmlns:a16="http://schemas.microsoft.com/office/drawing/2014/main" id="{00000000-0008-0000-1100-00009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15" name="Line 5901">
            <a:extLst>
              <a:ext uri="{FF2B5EF4-FFF2-40B4-BE49-F238E27FC236}">
                <a16:creationId xmlns:a16="http://schemas.microsoft.com/office/drawing/2014/main" id="{00000000-0008-0000-1100-00009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06" name="Group 5902">
          <a:extLst>
            <a:ext uri="{FF2B5EF4-FFF2-40B4-BE49-F238E27FC236}">
              <a16:creationId xmlns:a16="http://schemas.microsoft.com/office/drawing/2014/main" id="{00000000-0008-0000-1100-00007AA13F00}"/>
            </a:ext>
          </a:extLst>
        </xdr:cNvPr>
        <xdr:cNvGrpSpPr>
          <a:grpSpLocks/>
        </xdr:cNvGrpSpPr>
      </xdr:nvGrpSpPr>
      <xdr:grpSpPr bwMode="auto">
        <a:xfrm>
          <a:off x="4700588" y="10096500"/>
          <a:ext cx="266700" cy="0"/>
          <a:chOff x="466" y="3952"/>
          <a:chExt cx="28" cy="16"/>
        </a:xfrm>
      </xdr:grpSpPr>
      <xdr:sp macro="" textlink="">
        <xdr:nvSpPr>
          <xdr:cNvPr id="4171412" name="Line 5903">
            <a:extLst>
              <a:ext uri="{FF2B5EF4-FFF2-40B4-BE49-F238E27FC236}">
                <a16:creationId xmlns:a16="http://schemas.microsoft.com/office/drawing/2014/main" id="{00000000-0008-0000-1100-00009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13" name="Line 5904">
            <a:extLst>
              <a:ext uri="{FF2B5EF4-FFF2-40B4-BE49-F238E27FC236}">
                <a16:creationId xmlns:a16="http://schemas.microsoft.com/office/drawing/2014/main" id="{00000000-0008-0000-1100-00009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07" name="Group 5905">
          <a:extLst>
            <a:ext uri="{FF2B5EF4-FFF2-40B4-BE49-F238E27FC236}">
              <a16:creationId xmlns:a16="http://schemas.microsoft.com/office/drawing/2014/main" id="{00000000-0008-0000-1100-00007BA13F00}"/>
            </a:ext>
          </a:extLst>
        </xdr:cNvPr>
        <xdr:cNvGrpSpPr>
          <a:grpSpLocks/>
        </xdr:cNvGrpSpPr>
      </xdr:nvGrpSpPr>
      <xdr:grpSpPr bwMode="auto">
        <a:xfrm>
          <a:off x="4700588" y="10096500"/>
          <a:ext cx="266700" cy="0"/>
          <a:chOff x="466" y="3952"/>
          <a:chExt cx="28" cy="16"/>
        </a:xfrm>
      </xdr:grpSpPr>
      <xdr:sp macro="" textlink="">
        <xdr:nvSpPr>
          <xdr:cNvPr id="4171410" name="Line 5906">
            <a:extLst>
              <a:ext uri="{FF2B5EF4-FFF2-40B4-BE49-F238E27FC236}">
                <a16:creationId xmlns:a16="http://schemas.microsoft.com/office/drawing/2014/main" id="{00000000-0008-0000-1100-00009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11" name="Line 5907">
            <a:extLst>
              <a:ext uri="{FF2B5EF4-FFF2-40B4-BE49-F238E27FC236}">
                <a16:creationId xmlns:a16="http://schemas.microsoft.com/office/drawing/2014/main" id="{00000000-0008-0000-1100-00009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08" name="Group 5908">
          <a:extLst>
            <a:ext uri="{FF2B5EF4-FFF2-40B4-BE49-F238E27FC236}">
              <a16:creationId xmlns:a16="http://schemas.microsoft.com/office/drawing/2014/main" id="{00000000-0008-0000-1100-00007CA13F00}"/>
            </a:ext>
          </a:extLst>
        </xdr:cNvPr>
        <xdr:cNvGrpSpPr>
          <a:grpSpLocks/>
        </xdr:cNvGrpSpPr>
      </xdr:nvGrpSpPr>
      <xdr:grpSpPr bwMode="auto">
        <a:xfrm>
          <a:off x="4117181" y="10096500"/>
          <a:ext cx="228600" cy="0"/>
          <a:chOff x="466" y="3952"/>
          <a:chExt cx="28" cy="16"/>
        </a:xfrm>
      </xdr:grpSpPr>
      <xdr:sp macro="" textlink="">
        <xdr:nvSpPr>
          <xdr:cNvPr id="4171408" name="Line 5909">
            <a:extLst>
              <a:ext uri="{FF2B5EF4-FFF2-40B4-BE49-F238E27FC236}">
                <a16:creationId xmlns:a16="http://schemas.microsoft.com/office/drawing/2014/main" id="{00000000-0008-0000-1100-00009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09" name="Line 5910">
            <a:extLst>
              <a:ext uri="{FF2B5EF4-FFF2-40B4-BE49-F238E27FC236}">
                <a16:creationId xmlns:a16="http://schemas.microsoft.com/office/drawing/2014/main" id="{00000000-0008-0000-1100-00009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09" name="Group 5911">
          <a:extLst>
            <a:ext uri="{FF2B5EF4-FFF2-40B4-BE49-F238E27FC236}">
              <a16:creationId xmlns:a16="http://schemas.microsoft.com/office/drawing/2014/main" id="{00000000-0008-0000-1100-00007DA13F00}"/>
            </a:ext>
          </a:extLst>
        </xdr:cNvPr>
        <xdr:cNvGrpSpPr>
          <a:grpSpLocks/>
        </xdr:cNvGrpSpPr>
      </xdr:nvGrpSpPr>
      <xdr:grpSpPr bwMode="auto">
        <a:xfrm>
          <a:off x="4117181" y="10096500"/>
          <a:ext cx="228600" cy="0"/>
          <a:chOff x="466" y="3952"/>
          <a:chExt cx="28" cy="16"/>
        </a:xfrm>
      </xdr:grpSpPr>
      <xdr:sp macro="" textlink="">
        <xdr:nvSpPr>
          <xdr:cNvPr id="4171406" name="Line 5912">
            <a:extLst>
              <a:ext uri="{FF2B5EF4-FFF2-40B4-BE49-F238E27FC236}">
                <a16:creationId xmlns:a16="http://schemas.microsoft.com/office/drawing/2014/main" id="{00000000-0008-0000-1100-00008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07" name="Line 5913">
            <a:extLst>
              <a:ext uri="{FF2B5EF4-FFF2-40B4-BE49-F238E27FC236}">
                <a16:creationId xmlns:a16="http://schemas.microsoft.com/office/drawing/2014/main" id="{00000000-0008-0000-1100-00008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10" name="Group 5914">
          <a:extLst>
            <a:ext uri="{FF2B5EF4-FFF2-40B4-BE49-F238E27FC236}">
              <a16:creationId xmlns:a16="http://schemas.microsoft.com/office/drawing/2014/main" id="{00000000-0008-0000-1100-00007EA13F00}"/>
            </a:ext>
          </a:extLst>
        </xdr:cNvPr>
        <xdr:cNvGrpSpPr>
          <a:grpSpLocks/>
        </xdr:cNvGrpSpPr>
      </xdr:nvGrpSpPr>
      <xdr:grpSpPr bwMode="auto">
        <a:xfrm>
          <a:off x="4700588" y="10096500"/>
          <a:ext cx="266700" cy="0"/>
          <a:chOff x="466" y="3952"/>
          <a:chExt cx="28" cy="16"/>
        </a:xfrm>
      </xdr:grpSpPr>
      <xdr:sp macro="" textlink="">
        <xdr:nvSpPr>
          <xdr:cNvPr id="4171404" name="Line 5915">
            <a:extLst>
              <a:ext uri="{FF2B5EF4-FFF2-40B4-BE49-F238E27FC236}">
                <a16:creationId xmlns:a16="http://schemas.microsoft.com/office/drawing/2014/main" id="{00000000-0008-0000-1100-00008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05" name="Line 5916">
            <a:extLst>
              <a:ext uri="{FF2B5EF4-FFF2-40B4-BE49-F238E27FC236}">
                <a16:creationId xmlns:a16="http://schemas.microsoft.com/office/drawing/2014/main" id="{00000000-0008-0000-1100-00008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11" name="Group 5917">
          <a:extLst>
            <a:ext uri="{FF2B5EF4-FFF2-40B4-BE49-F238E27FC236}">
              <a16:creationId xmlns:a16="http://schemas.microsoft.com/office/drawing/2014/main" id="{00000000-0008-0000-1100-00007FA13F00}"/>
            </a:ext>
          </a:extLst>
        </xdr:cNvPr>
        <xdr:cNvGrpSpPr>
          <a:grpSpLocks/>
        </xdr:cNvGrpSpPr>
      </xdr:nvGrpSpPr>
      <xdr:grpSpPr bwMode="auto">
        <a:xfrm>
          <a:off x="4700588" y="10096500"/>
          <a:ext cx="266700" cy="0"/>
          <a:chOff x="466" y="3952"/>
          <a:chExt cx="28" cy="16"/>
        </a:xfrm>
      </xdr:grpSpPr>
      <xdr:sp macro="" textlink="">
        <xdr:nvSpPr>
          <xdr:cNvPr id="4171402" name="Line 5918">
            <a:extLst>
              <a:ext uri="{FF2B5EF4-FFF2-40B4-BE49-F238E27FC236}">
                <a16:creationId xmlns:a16="http://schemas.microsoft.com/office/drawing/2014/main" id="{00000000-0008-0000-1100-00008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03" name="Line 5919">
            <a:extLst>
              <a:ext uri="{FF2B5EF4-FFF2-40B4-BE49-F238E27FC236}">
                <a16:creationId xmlns:a16="http://schemas.microsoft.com/office/drawing/2014/main" id="{00000000-0008-0000-1100-00008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12" name="Group 5920">
          <a:extLst>
            <a:ext uri="{FF2B5EF4-FFF2-40B4-BE49-F238E27FC236}">
              <a16:creationId xmlns:a16="http://schemas.microsoft.com/office/drawing/2014/main" id="{00000000-0008-0000-1100-000080A13F00}"/>
            </a:ext>
          </a:extLst>
        </xdr:cNvPr>
        <xdr:cNvGrpSpPr>
          <a:grpSpLocks/>
        </xdr:cNvGrpSpPr>
      </xdr:nvGrpSpPr>
      <xdr:grpSpPr bwMode="auto">
        <a:xfrm>
          <a:off x="4117181" y="10096500"/>
          <a:ext cx="240507" cy="0"/>
          <a:chOff x="466" y="3952"/>
          <a:chExt cx="28" cy="16"/>
        </a:xfrm>
      </xdr:grpSpPr>
      <xdr:sp macro="" textlink="">
        <xdr:nvSpPr>
          <xdr:cNvPr id="4171400" name="Line 5921">
            <a:extLst>
              <a:ext uri="{FF2B5EF4-FFF2-40B4-BE49-F238E27FC236}">
                <a16:creationId xmlns:a16="http://schemas.microsoft.com/office/drawing/2014/main" id="{00000000-0008-0000-1100-00008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401" name="Line 5922">
            <a:extLst>
              <a:ext uri="{FF2B5EF4-FFF2-40B4-BE49-F238E27FC236}">
                <a16:creationId xmlns:a16="http://schemas.microsoft.com/office/drawing/2014/main" id="{00000000-0008-0000-1100-00008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4170113" name="Group 5923">
          <a:extLst>
            <a:ext uri="{FF2B5EF4-FFF2-40B4-BE49-F238E27FC236}">
              <a16:creationId xmlns:a16="http://schemas.microsoft.com/office/drawing/2014/main" id="{00000000-0008-0000-1100-000081A13F00}"/>
            </a:ext>
          </a:extLst>
        </xdr:cNvPr>
        <xdr:cNvGrpSpPr>
          <a:grpSpLocks/>
        </xdr:cNvGrpSpPr>
      </xdr:nvGrpSpPr>
      <xdr:grpSpPr bwMode="auto">
        <a:xfrm>
          <a:off x="5486400" y="10096500"/>
          <a:ext cx="228600" cy="0"/>
          <a:chOff x="466" y="3952"/>
          <a:chExt cx="28" cy="16"/>
        </a:xfrm>
      </xdr:grpSpPr>
      <xdr:sp macro="" textlink="">
        <xdr:nvSpPr>
          <xdr:cNvPr id="4171398" name="Line 5924">
            <a:extLst>
              <a:ext uri="{FF2B5EF4-FFF2-40B4-BE49-F238E27FC236}">
                <a16:creationId xmlns:a16="http://schemas.microsoft.com/office/drawing/2014/main" id="{00000000-0008-0000-1100-00008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99" name="Line 5925">
            <a:extLst>
              <a:ext uri="{FF2B5EF4-FFF2-40B4-BE49-F238E27FC236}">
                <a16:creationId xmlns:a16="http://schemas.microsoft.com/office/drawing/2014/main" id="{00000000-0008-0000-1100-00008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14" name="Group 5926">
          <a:extLst>
            <a:ext uri="{FF2B5EF4-FFF2-40B4-BE49-F238E27FC236}">
              <a16:creationId xmlns:a16="http://schemas.microsoft.com/office/drawing/2014/main" id="{00000000-0008-0000-1100-000082A13F00}"/>
            </a:ext>
          </a:extLst>
        </xdr:cNvPr>
        <xdr:cNvGrpSpPr>
          <a:grpSpLocks/>
        </xdr:cNvGrpSpPr>
      </xdr:nvGrpSpPr>
      <xdr:grpSpPr bwMode="auto">
        <a:xfrm>
          <a:off x="4700588" y="10096500"/>
          <a:ext cx="266700" cy="0"/>
          <a:chOff x="466" y="3952"/>
          <a:chExt cx="28" cy="16"/>
        </a:xfrm>
      </xdr:grpSpPr>
      <xdr:sp macro="" textlink="">
        <xdr:nvSpPr>
          <xdr:cNvPr id="4171396" name="Line 5927">
            <a:extLst>
              <a:ext uri="{FF2B5EF4-FFF2-40B4-BE49-F238E27FC236}">
                <a16:creationId xmlns:a16="http://schemas.microsoft.com/office/drawing/2014/main" id="{00000000-0008-0000-1100-00008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97" name="Line 5928">
            <a:extLst>
              <a:ext uri="{FF2B5EF4-FFF2-40B4-BE49-F238E27FC236}">
                <a16:creationId xmlns:a16="http://schemas.microsoft.com/office/drawing/2014/main" id="{00000000-0008-0000-1100-00008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15" name="Group 5929">
          <a:extLst>
            <a:ext uri="{FF2B5EF4-FFF2-40B4-BE49-F238E27FC236}">
              <a16:creationId xmlns:a16="http://schemas.microsoft.com/office/drawing/2014/main" id="{00000000-0008-0000-1100-000083A13F00}"/>
            </a:ext>
          </a:extLst>
        </xdr:cNvPr>
        <xdr:cNvGrpSpPr>
          <a:grpSpLocks/>
        </xdr:cNvGrpSpPr>
      </xdr:nvGrpSpPr>
      <xdr:grpSpPr bwMode="auto">
        <a:xfrm>
          <a:off x="4700588" y="10096500"/>
          <a:ext cx="266700" cy="0"/>
          <a:chOff x="466" y="3952"/>
          <a:chExt cx="28" cy="16"/>
        </a:xfrm>
      </xdr:grpSpPr>
      <xdr:sp macro="" textlink="">
        <xdr:nvSpPr>
          <xdr:cNvPr id="4171394" name="Line 5930">
            <a:extLst>
              <a:ext uri="{FF2B5EF4-FFF2-40B4-BE49-F238E27FC236}">
                <a16:creationId xmlns:a16="http://schemas.microsoft.com/office/drawing/2014/main" id="{00000000-0008-0000-1100-00008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95" name="Line 5931">
            <a:extLst>
              <a:ext uri="{FF2B5EF4-FFF2-40B4-BE49-F238E27FC236}">
                <a16:creationId xmlns:a16="http://schemas.microsoft.com/office/drawing/2014/main" id="{00000000-0008-0000-1100-00008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16" name="Group 5932">
          <a:extLst>
            <a:ext uri="{FF2B5EF4-FFF2-40B4-BE49-F238E27FC236}">
              <a16:creationId xmlns:a16="http://schemas.microsoft.com/office/drawing/2014/main" id="{00000000-0008-0000-1100-000084A13F00}"/>
            </a:ext>
          </a:extLst>
        </xdr:cNvPr>
        <xdr:cNvGrpSpPr>
          <a:grpSpLocks/>
        </xdr:cNvGrpSpPr>
      </xdr:nvGrpSpPr>
      <xdr:grpSpPr bwMode="auto">
        <a:xfrm>
          <a:off x="4700588" y="10096500"/>
          <a:ext cx="266700" cy="0"/>
          <a:chOff x="466" y="3952"/>
          <a:chExt cx="28" cy="16"/>
        </a:xfrm>
      </xdr:grpSpPr>
      <xdr:sp macro="" textlink="">
        <xdr:nvSpPr>
          <xdr:cNvPr id="4171392" name="Line 5933">
            <a:extLst>
              <a:ext uri="{FF2B5EF4-FFF2-40B4-BE49-F238E27FC236}">
                <a16:creationId xmlns:a16="http://schemas.microsoft.com/office/drawing/2014/main" id="{00000000-0008-0000-1100-00008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93" name="Line 5934">
            <a:extLst>
              <a:ext uri="{FF2B5EF4-FFF2-40B4-BE49-F238E27FC236}">
                <a16:creationId xmlns:a16="http://schemas.microsoft.com/office/drawing/2014/main" id="{00000000-0008-0000-1100-00008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17" name="Group 5935">
          <a:extLst>
            <a:ext uri="{FF2B5EF4-FFF2-40B4-BE49-F238E27FC236}">
              <a16:creationId xmlns:a16="http://schemas.microsoft.com/office/drawing/2014/main" id="{00000000-0008-0000-1100-000085A13F00}"/>
            </a:ext>
          </a:extLst>
        </xdr:cNvPr>
        <xdr:cNvGrpSpPr>
          <a:grpSpLocks/>
        </xdr:cNvGrpSpPr>
      </xdr:nvGrpSpPr>
      <xdr:grpSpPr bwMode="auto">
        <a:xfrm>
          <a:off x="4700588" y="10096500"/>
          <a:ext cx="266700" cy="0"/>
          <a:chOff x="466" y="3952"/>
          <a:chExt cx="28" cy="16"/>
        </a:xfrm>
      </xdr:grpSpPr>
      <xdr:sp macro="" textlink="">
        <xdr:nvSpPr>
          <xdr:cNvPr id="4171390" name="Line 5936">
            <a:extLst>
              <a:ext uri="{FF2B5EF4-FFF2-40B4-BE49-F238E27FC236}">
                <a16:creationId xmlns:a16="http://schemas.microsoft.com/office/drawing/2014/main" id="{00000000-0008-0000-1100-00007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91" name="Line 5937">
            <a:extLst>
              <a:ext uri="{FF2B5EF4-FFF2-40B4-BE49-F238E27FC236}">
                <a16:creationId xmlns:a16="http://schemas.microsoft.com/office/drawing/2014/main" id="{00000000-0008-0000-1100-00007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18" name="Group 5938">
          <a:extLst>
            <a:ext uri="{FF2B5EF4-FFF2-40B4-BE49-F238E27FC236}">
              <a16:creationId xmlns:a16="http://schemas.microsoft.com/office/drawing/2014/main" id="{00000000-0008-0000-1100-000086A13F00}"/>
            </a:ext>
          </a:extLst>
        </xdr:cNvPr>
        <xdr:cNvGrpSpPr>
          <a:grpSpLocks/>
        </xdr:cNvGrpSpPr>
      </xdr:nvGrpSpPr>
      <xdr:grpSpPr bwMode="auto">
        <a:xfrm>
          <a:off x="4700588" y="10096500"/>
          <a:ext cx="266700" cy="0"/>
          <a:chOff x="466" y="3952"/>
          <a:chExt cx="28" cy="16"/>
        </a:xfrm>
      </xdr:grpSpPr>
      <xdr:sp macro="" textlink="">
        <xdr:nvSpPr>
          <xdr:cNvPr id="4171388" name="Line 5939">
            <a:extLst>
              <a:ext uri="{FF2B5EF4-FFF2-40B4-BE49-F238E27FC236}">
                <a16:creationId xmlns:a16="http://schemas.microsoft.com/office/drawing/2014/main" id="{00000000-0008-0000-1100-00007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89" name="Line 5940">
            <a:extLst>
              <a:ext uri="{FF2B5EF4-FFF2-40B4-BE49-F238E27FC236}">
                <a16:creationId xmlns:a16="http://schemas.microsoft.com/office/drawing/2014/main" id="{00000000-0008-0000-1100-00007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4170119" name="Group 5941">
          <a:extLst>
            <a:ext uri="{FF2B5EF4-FFF2-40B4-BE49-F238E27FC236}">
              <a16:creationId xmlns:a16="http://schemas.microsoft.com/office/drawing/2014/main" id="{00000000-0008-0000-1100-000087A13F00}"/>
            </a:ext>
          </a:extLst>
        </xdr:cNvPr>
        <xdr:cNvGrpSpPr>
          <a:grpSpLocks/>
        </xdr:cNvGrpSpPr>
      </xdr:nvGrpSpPr>
      <xdr:grpSpPr bwMode="auto">
        <a:xfrm>
          <a:off x="4576763" y="10096500"/>
          <a:ext cx="228600" cy="0"/>
          <a:chOff x="466" y="3952"/>
          <a:chExt cx="28" cy="16"/>
        </a:xfrm>
      </xdr:grpSpPr>
      <xdr:sp macro="" textlink="">
        <xdr:nvSpPr>
          <xdr:cNvPr id="4171386" name="Line 5942">
            <a:extLst>
              <a:ext uri="{FF2B5EF4-FFF2-40B4-BE49-F238E27FC236}">
                <a16:creationId xmlns:a16="http://schemas.microsoft.com/office/drawing/2014/main" id="{00000000-0008-0000-1100-00007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87" name="Line 5943">
            <a:extLst>
              <a:ext uri="{FF2B5EF4-FFF2-40B4-BE49-F238E27FC236}">
                <a16:creationId xmlns:a16="http://schemas.microsoft.com/office/drawing/2014/main" id="{00000000-0008-0000-1100-00007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20" name="Group 5944">
          <a:extLst>
            <a:ext uri="{FF2B5EF4-FFF2-40B4-BE49-F238E27FC236}">
              <a16:creationId xmlns:a16="http://schemas.microsoft.com/office/drawing/2014/main" id="{00000000-0008-0000-1100-000088A13F00}"/>
            </a:ext>
          </a:extLst>
        </xdr:cNvPr>
        <xdr:cNvGrpSpPr>
          <a:grpSpLocks/>
        </xdr:cNvGrpSpPr>
      </xdr:nvGrpSpPr>
      <xdr:grpSpPr bwMode="auto">
        <a:xfrm>
          <a:off x="4117181" y="10096500"/>
          <a:ext cx="240507" cy="0"/>
          <a:chOff x="466" y="3952"/>
          <a:chExt cx="28" cy="16"/>
        </a:xfrm>
      </xdr:grpSpPr>
      <xdr:sp macro="" textlink="">
        <xdr:nvSpPr>
          <xdr:cNvPr id="4171384" name="Line 5945">
            <a:extLst>
              <a:ext uri="{FF2B5EF4-FFF2-40B4-BE49-F238E27FC236}">
                <a16:creationId xmlns:a16="http://schemas.microsoft.com/office/drawing/2014/main" id="{00000000-0008-0000-1100-00007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85" name="Line 5946">
            <a:extLst>
              <a:ext uri="{FF2B5EF4-FFF2-40B4-BE49-F238E27FC236}">
                <a16:creationId xmlns:a16="http://schemas.microsoft.com/office/drawing/2014/main" id="{00000000-0008-0000-1100-00007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21" name="Group 5947">
          <a:extLst>
            <a:ext uri="{FF2B5EF4-FFF2-40B4-BE49-F238E27FC236}">
              <a16:creationId xmlns:a16="http://schemas.microsoft.com/office/drawing/2014/main" id="{00000000-0008-0000-1100-000089A13F00}"/>
            </a:ext>
          </a:extLst>
        </xdr:cNvPr>
        <xdr:cNvGrpSpPr>
          <a:grpSpLocks/>
        </xdr:cNvGrpSpPr>
      </xdr:nvGrpSpPr>
      <xdr:grpSpPr bwMode="auto">
        <a:xfrm>
          <a:off x="4117181" y="10096500"/>
          <a:ext cx="240507" cy="0"/>
          <a:chOff x="466" y="3952"/>
          <a:chExt cx="28" cy="16"/>
        </a:xfrm>
      </xdr:grpSpPr>
      <xdr:sp macro="" textlink="">
        <xdr:nvSpPr>
          <xdr:cNvPr id="4171382" name="Line 5948">
            <a:extLst>
              <a:ext uri="{FF2B5EF4-FFF2-40B4-BE49-F238E27FC236}">
                <a16:creationId xmlns:a16="http://schemas.microsoft.com/office/drawing/2014/main" id="{00000000-0008-0000-1100-00007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83" name="Line 5949">
            <a:extLst>
              <a:ext uri="{FF2B5EF4-FFF2-40B4-BE49-F238E27FC236}">
                <a16:creationId xmlns:a16="http://schemas.microsoft.com/office/drawing/2014/main" id="{00000000-0008-0000-1100-00007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22" name="Group 5950">
          <a:extLst>
            <a:ext uri="{FF2B5EF4-FFF2-40B4-BE49-F238E27FC236}">
              <a16:creationId xmlns:a16="http://schemas.microsoft.com/office/drawing/2014/main" id="{00000000-0008-0000-1100-00008AA13F00}"/>
            </a:ext>
          </a:extLst>
        </xdr:cNvPr>
        <xdr:cNvGrpSpPr>
          <a:grpSpLocks/>
        </xdr:cNvGrpSpPr>
      </xdr:nvGrpSpPr>
      <xdr:grpSpPr bwMode="auto">
        <a:xfrm>
          <a:off x="4117181" y="10096500"/>
          <a:ext cx="240507" cy="0"/>
          <a:chOff x="466" y="3952"/>
          <a:chExt cx="28" cy="16"/>
        </a:xfrm>
      </xdr:grpSpPr>
      <xdr:sp macro="" textlink="">
        <xdr:nvSpPr>
          <xdr:cNvPr id="4171380" name="Line 5951">
            <a:extLst>
              <a:ext uri="{FF2B5EF4-FFF2-40B4-BE49-F238E27FC236}">
                <a16:creationId xmlns:a16="http://schemas.microsoft.com/office/drawing/2014/main" id="{00000000-0008-0000-1100-00007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81" name="Line 5952">
            <a:extLst>
              <a:ext uri="{FF2B5EF4-FFF2-40B4-BE49-F238E27FC236}">
                <a16:creationId xmlns:a16="http://schemas.microsoft.com/office/drawing/2014/main" id="{00000000-0008-0000-1100-00007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23" name="Group 5953">
          <a:extLst>
            <a:ext uri="{FF2B5EF4-FFF2-40B4-BE49-F238E27FC236}">
              <a16:creationId xmlns:a16="http://schemas.microsoft.com/office/drawing/2014/main" id="{00000000-0008-0000-1100-00008BA13F00}"/>
            </a:ext>
          </a:extLst>
        </xdr:cNvPr>
        <xdr:cNvGrpSpPr>
          <a:grpSpLocks/>
        </xdr:cNvGrpSpPr>
      </xdr:nvGrpSpPr>
      <xdr:grpSpPr bwMode="auto">
        <a:xfrm>
          <a:off x="4117181" y="10096500"/>
          <a:ext cx="240507" cy="0"/>
          <a:chOff x="466" y="3952"/>
          <a:chExt cx="28" cy="16"/>
        </a:xfrm>
      </xdr:grpSpPr>
      <xdr:sp macro="" textlink="">
        <xdr:nvSpPr>
          <xdr:cNvPr id="4171378" name="Line 5954">
            <a:extLst>
              <a:ext uri="{FF2B5EF4-FFF2-40B4-BE49-F238E27FC236}">
                <a16:creationId xmlns:a16="http://schemas.microsoft.com/office/drawing/2014/main" id="{00000000-0008-0000-1100-00007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79" name="Line 5955">
            <a:extLst>
              <a:ext uri="{FF2B5EF4-FFF2-40B4-BE49-F238E27FC236}">
                <a16:creationId xmlns:a16="http://schemas.microsoft.com/office/drawing/2014/main" id="{00000000-0008-0000-1100-00007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24" name="Group 5956">
          <a:extLst>
            <a:ext uri="{FF2B5EF4-FFF2-40B4-BE49-F238E27FC236}">
              <a16:creationId xmlns:a16="http://schemas.microsoft.com/office/drawing/2014/main" id="{00000000-0008-0000-1100-00008CA13F00}"/>
            </a:ext>
          </a:extLst>
        </xdr:cNvPr>
        <xdr:cNvGrpSpPr>
          <a:grpSpLocks/>
        </xdr:cNvGrpSpPr>
      </xdr:nvGrpSpPr>
      <xdr:grpSpPr bwMode="auto">
        <a:xfrm>
          <a:off x="4117181" y="10096500"/>
          <a:ext cx="240507" cy="0"/>
          <a:chOff x="466" y="3952"/>
          <a:chExt cx="28" cy="16"/>
        </a:xfrm>
      </xdr:grpSpPr>
      <xdr:sp macro="" textlink="">
        <xdr:nvSpPr>
          <xdr:cNvPr id="4171376" name="Line 5957">
            <a:extLst>
              <a:ext uri="{FF2B5EF4-FFF2-40B4-BE49-F238E27FC236}">
                <a16:creationId xmlns:a16="http://schemas.microsoft.com/office/drawing/2014/main" id="{00000000-0008-0000-1100-00007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77" name="Line 5958">
            <a:extLst>
              <a:ext uri="{FF2B5EF4-FFF2-40B4-BE49-F238E27FC236}">
                <a16:creationId xmlns:a16="http://schemas.microsoft.com/office/drawing/2014/main" id="{00000000-0008-0000-1100-00007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25" name="Group 5959">
          <a:extLst>
            <a:ext uri="{FF2B5EF4-FFF2-40B4-BE49-F238E27FC236}">
              <a16:creationId xmlns:a16="http://schemas.microsoft.com/office/drawing/2014/main" id="{00000000-0008-0000-1100-00008DA13F00}"/>
            </a:ext>
          </a:extLst>
        </xdr:cNvPr>
        <xdr:cNvGrpSpPr>
          <a:grpSpLocks/>
        </xdr:cNvGrpSpPr>
      </xdr:nvGrpSpPr>
      <xdr:grpSpPr bwMode="auto">
        <a:xfrm>
          <a:off x="4117181" y="10096500"/>
          <a:ext cx="240507" cy="0"/>
          <a:chOff x="466" y="3952"/>
          <a:chExt cx="28" cy="16"/>
        </a:xfrm>
      </xdr:grpSpPr>
      <xdr:sp macro="" textlink="">
        <xdr:nvSpPr>
          <xdr:cNvPr id="4171374" name="Line 5960">
            <a:extLst>
              <a:ext uri="{FF2B5EF4-FFF2-40B4-BE49-F238E27FC236}">
                <a16:creationId xmlns:a16="http://schemas.microsoft.com/office/drawing/2014/main" id="{00000000-0008-0000-1100-00006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75" name="Line 5961">
            <a:extLst>
              <a:ext uri="{FF2B5EF4-FFF2-40B4-BE49-F238E27FC236}">
                <a16:creationId xmlns:a16="http://schemas.microsoft.com/office/drawing/2014/main" id="{00000000-0008-0000-1100-00006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4170126" name="Group 5962">
          <a:extLst>
            <a:ext uri="{FF2B5EF4-FFF2-40B4-BE49-F238E27FC236}">
              <a16:creationId xmlns:a16="http://schemas.microsoft.com/office/drawing/2014/main" id="{00000000-0008-0000-1100-00008EA13F00}"/>
            </a:ext>
          </a:extLst>
        </xdr:cNvPr>
        <xdr:cNvGrpSpPr>
          <a:grpSpLocks/>
        </xdr:cNvGrpSpPr>
      </xdr:nvGrpSpPr>
      <xdr:grpSpPr bwMode="auto">
        <a:xfrm>
          <a:off x="3993356" y="10096500"/>
          <a:ext cx="228600" cy="0"/>
          <a:chOff x="466" y="3952"/>
          <a:chExt cx="28" cy="16"/>
        </a:xfrm>
      </xdr:grpSpPr>
      <xdr:sp macro="" textlink="">
        <xdr:nvSpPr>
          <xdr:cNvPr id="4171372" name="Line 5963">
            <a:extLst>
              <a:ext uri="{FF2B5EF4-FFF2-40B4-BE49-F238E27FC236}">
                <a16:creationId xmlns:a16="http://schemas.microsoft.com/office/drawing/2014/main" id="{00000000-0008-0000-1100-00006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73" name="Line 5964">
            <a:extLst>
              <a:ext uri="{FF2B5EF4-FFF2-40B4-BE49-F238E27FC236}">
                <a16:creationId xmlns:a16="http://schemas.microsoft.com/office/drawing/2014/main" id="{00000000-0008-0000-1100-00006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27" name="Group 5965">
          <a:extLst>
            <a:ext uri="{FF2B5EF4-FFF2-40B4-BE49-F238E27FC236}">
              <a16:creationId xmlns:a16="http://schemas.microsoft.com/office/drawing/2014/main" id="{00000000-0008-0000-1100-00008FA13F00}"/>
            </a:ext>
          </a:extLst>
        </xdr:cNvPr>
        <xdr:cNvGrpSpPr>
          <a:grpSpLocks/>
        </xdr:cNvGrpSpPr>
      </xdr:nvGrpSpPr>
      <xdr:grpSpPr bwMode="auto">
        <a:xfrm>
          <a:off x="4117181" y="10096500"/>
          <a:ext cx="228600" cy="0"/>
          <a:chOff x="466" y="3952"/>
          <a:chExt cx="28" cy="16"/>
        </a:xfrm>
      </xdr:grpSpPr>
      <xdr:sp macro="" textlink="">
        <xdr:nvSpPr>
          <xdr:cNvPr id="4171370" name="Line 5966">
            <a:extLst>
              <a:ext uri="{FF2B5EF4-FFF2-40B4-BE49-F238E27FC236}">
                <a16:creationId xmlns:a16="http://schemas.microsoft.com/office/drawing/2014/main" id="{00000000-0008-0000-1100-00006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71" name="Line 5967">
            <a:extLst>
              <a:ext uri="{FF2B5EF4-FFF2-40B4-BE49-F238E27FC236}">
                <a16:creationId xmlns:a16="http://schemas.microsoft.com/office/drawing/2014/main" id="{00000000-0008-0000-1100-00006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28" name="Group 5968">
          <a:extLst>
            <a:ext uri="{FF2B5EF4-FFF2-40B4-BE49-F238E27FC236}">
              <a16:creationId xmlns:a16="http://schemas.microsoft.com/office/drawing/2014/main" id="{00000000-0008-0000-1100-000090A13F00}"/>
            </a:ext>
          </a:extLst>
        </xdr:cNvPr>
        <xdr:cNvGrpSpPr>
          <a:grpSpLocks/>
        </xdr:cNvGrpSpPr>
      </xdr:nvGrpSpPr>
      <xdr:grpSpPr bwMode="auto">
        <a:xfrm>
          <a:off x="4117181" y="10096500"/>
          <a:ext cx="228600" cy="0"/>
          <a:chOff x="466" y="3952"/>
          <a:chExt cx="28" cy="16"/>
        </a:xfrm>
      </xdr:grpSpPr>
      <xdr:sp macro="" textlink="">
        <xdr:nvSpPr>
          <xdr:cNvPr id="4171368" name="Line 5969">
            <a:extLst>
              <a:ext uri="{FF2B5EF4-FFF2-40B4-BE49-F238E27FC236}">
                <a16:creationId xmlns:a16="http://schemas.microsoft.com/office/drawing/2014/main" id="{00000000-0008-0000-1100-00006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69" name="Line 5970">
            <a:extLst>
              <a:ext uri="{FF2B5EF4-FFF2-40B4-BE49-F238E27FC236}">
                <a16:creationId xmlns:a16="http://schemas.microsoft.com/office/drawing/2014/main" id="{00000000-0008-0000-1100-00006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29" name="Group 5971">
          <a:extLst>
            <a:ext uri="{FF2B5EF4-FFF2-40B4-BE49-F238E27FC236}">
              <a16:creationId xmlns:a16="http://schemas.microsoft.com/office/drawing/2014/main" id="{00000000-0008-0000-1100-000091A13F00}"/>
            </a:ext>
          </a:extLst>
        </xdr:cNvPr>
        <xdr:cNvGrpSpPr>
          <a:grpSpLocks/>
        </xdr:cNvGrpSpPr>
      </xdr:nvGrpSpPr>
      <xdr:grpSpPr bwMode="auto">
        <a:xfrm>
          <a:off x="4117181" y="10096500"/>
          <a:ext cx="240507" cy="0"/>
          <a:chOff x="466" y="3952"/>
          <a:chExt cx="28" cy="16"/>
        </a:xfrm>
      </xdr:grpSpPr>
      <xdr:sp macro="" textlink="">
        <xdr:nvSpPr>
          <xdr:cNvPr id="4171366" name="Line 5972">
            <a:extLst>
              <a:ext uri="{FF2B5EF4-FFF2-40B4-BE49-F238E27FC236}">
                <a16:creationId xmlns:a16="http://schemas.microsoft.com/office/drawing/2014/main" id="{00000000-0008-0000-1100-00006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67" name="Line 5973">
            <a:extLst>
              <a:ext uri="{FF2B5EF4-FFF2-40B4-BE49-F238E27FC236}">
                <a16:creationId xmlns:a16="http://schemas.microsoft.com/office/drawing/2014/main" id="{00000000-0008-0000-1100-00006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30" name="Group 5974">
          <a:extLst>
            <a:ext uri="{FF2B5EF4-FFF2-40B4-BE49-F238E27FC236}">
              <a16:creationId xmlns:a16="http://schemas.microsoft.com/office/drawing/2014/main" id="{00000000-0008-0000-1100-000092A13F00}"/>
            </a:ext>
          </a:extLst>
        </xdr:cNvPr>
        <xdr:cNvGrpSpPr>
          <a:grpSpLocks/>
        </xdr:cNvGrpSpPr>
      </xdr:nvGrpSpPr>
      <xdr:grpSpPr bwMode="auto">
        <a:xfrm>
          <a:off x="4117181" y="10096500"/>
          <a:ext cx="228600" cy="0"/>
          <a:chOff x="466" y="3952"/>
          <a:chExt cx="28" cy="16"/>
        </a:xfrm>
      </xdr:grpSpPr>
      <xdr:sp macro="" textlink="">
        <xdr:nvSpPr>
          <xdr:cNvPr id="4171364" name="Line 5975">
            <a:extLst>
              <a:ext uri="{FF2B5EF4-FFF2-40B4-BE49-F238E27FC236}">
                <a16:creationId xmlns:a16="http://schemas.microsoft.com/office/drawing/2014/main" id="{00000000-0008-0000-1100-00006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65" name="Line 5976">
            <a:extLst>
              <a:ext uri="{FF2B5EF4-FFF2-40B4-BE49-F238E27FC236}">
                <a16:creationId xmlns:a16="http://schemas.microsoft.com/office/drawing/2014/main" id="{00000000-0008-0000-1100-00006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31" name="Group 5977">
          <a:extLst>
            <a:ext uri="{FF2B5EF4-FFF2-40B4-BE49-F238E27FC236}">
              <a16:creationId xmlns:a16="http://schemas.microsoft.com/office/drawing/2014/main" id="{00000000-0008-0000-1100-000093A13F00}"/>
            </a:ext>
          </a:extLst>
        </xdr:cNvPr>
        <xdr:cNvGrpSpPr>
          <a:grpSpLocks/>
        </xdr:cNvGrpSpPr>
      </xdr:nvGrpSpPr>
      <xdr:grpSpPr bwMode="auto">
        <a:xfrm>
          <a:off x="4117181" y="10096500"/>
          <a:ext cx="228600" cy="0"/>
          <a:chOff x="466" y="3952"/>
          <a:chExt cx="28" cy="16"/>
        </a:xfrm>
      </xdr:grpSpPr>
      <xdr:sp macro="" textlink="">
        <xdr:nvSpPr>
          <xdr:cNvPr id="4171362" name="Line 5978">
            <a:extLst>
              <a:ext uri="{FF2B5EF4-FFF2-40B4-BE49-F238E27FC236}">
                <a16:creationId xmlns:a16="http://schemas.microsoft.com/office/drawing/2014/main" id="{00000000-0008-0000-1100-00006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63" name="Line 5979">
            <a:extLst>
              <a:ext uri="{FF2B5EF4-FFF2-40B4-BE49-F238E27FC236}">
                <a16:creationId xmlns:a16="http://schemas.microsoft.com/office/drawing/2014/main" id="{00000000-0008-0000-1100-00006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32" name="Group 5980">
          <a:extLst>
            <a:ext uri="{FF2B5EF4-FFF2-40B4-BE49-F238E27FC236}">
              <a16:creationId xmlns:a16="http://schemas.microsoft.com/office/drawing/2014/main" id="{00000000-0008-0000-1100-000094A13F00}"/>
            </a:ext>
          </a:extLst>
        </xdr:cNvPr>
        <xdr:cNvGrpSpPr>
          <a:grpSpLocks/>
        </xdr:cNvGrpSpPr>
      </xdr:nvGrpSpPr>
      <xdr:grpSpPr bwMode="auto">
        <a:xfrm>
          <a:off x="4117181" y="10096500"/>
          <a:ext cx="240507" cy="0"/>
          <a:chOff x="466" y="3952"/>
          <a:chExt cx="28" cy="16"/>
        </a:xfrm>
      </xdr:grpSpPr>
      <xdr:sp macro="" textlink="">
        <xdr:nvSpPr>
          <xdr:cNvPr id="4171360" name="Line 5981">
            <a:extLst>
              <a:ext uri="{FF2B5EF4-FFF2-40B4-BE49-F238E27FC236}">
                <a16:creationId xmlns:a16="http://schemas.microsoft.com/office/drawing/2014/main" id="{00000000-0008-0000-1100-00006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61" name="Line 5982">
            <a:extLst>
              <a:ext uri="{FF2B5EF4-FFF2-40B4-BE49-F238E27FC236}">
                <a16:creationId xmlns:a16="http://schemas.microsoft.com/office/drawing/2014/main" id="{00000000-0008-0000-1100-00006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33" name="Group 5983">
          <a:extLst>
            <a:ext uri="{FF2B5EF4-FFF2-40B4-BE49-F238E27FC236}">
              <a16:creationId xmlns:a16="http://schemas.microsoft.com/office/drawing/2014/main" id="{00000000-0008-0000-1100-000095A13F00}"/>
            </a:ext>
          </a:extLst>
        </xdr:cNvPr>
        <xdr:cNvGrpSpPr>
          <a:grpSpLocks/>
        </xdr:cNvGrpSpPr>
      </xdr:nvGrpSpPr>
      <xdr:grpSpPr bwMode="auto">
        <a:xfrm>
          <a:off x="4700588" y="10096500"/>
          <a:ext cx="266700" cy="0"/>
          <a:chOff x="466" y="3952"/>
          <a:chExt cx="28" cy="16"/>
        </a:xfrm>
      </xdr:grpSpPr>
      <xdr:sp macro="" textlink="">
        <xdr:nvSpPr>
          <xdr:cNvPr id="4171358" name="Line 5984">
            <a:extLst>
              <a:ext uri="{FF2B5EF4-FFF2-40B4-BE49-F238E27FC236}">
                <a16:creationId xmlns:a16="http://schemas.microsoft.com/office/drawing/2014/main" id="{00000000-0008-0000-1100-00005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59" name="Line 5985">
            <a:extLst>
              <a:ext uri="{FF2B5EF4-FFF2-40B4-BE49-F238E27FC236}">
                <a16:creationId xmlns:a16="http://schemas.microsoft.com/office/drawing/2014/main" id="{00000000-0008-0000-1100-00005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34" name="Group 5986">
          <a:extLst>
            <a:ext uri="{FF2B5EF4-FFF2-40B4-BE49-F238E27FC236}">
              <a16:creationId xmlns:a16="http://schemas.microsoft.com/office/drawing/2014/main" id="{00000000-0008-0000-1100-000096A13F00}"/>
            </a:ext>
          </a:extLst>
        </xdr:cNvPr>
        <xdr:cNvGrpSpPr>
          <a:grpSpLocks/>
        </xdr:cNvGrpSpPr>
      </xdr:nvGrpSpPr>
      <xdr:grpSpPr bwMode="auto">
        <a:xfrm>
          <a:off x="4700588" y="10096500"/>
          <a:ext cx="266700" cy="0"/>
          <a:chOff x="466" y="3952"/>
          <a:chExt cx="28" cy="16"/>
        </a:xfrm>
      </xdr:grpSpPr>
      <xdr:sp macro="" textlink="">
        <xdr:nvSpPr>
          <xdr:cNvPr id="4171356" name="Line 5987">
            <a:extLst>
              <a:ext uri="{FF2B5EF4-FFF2-40B4-BE49-F238E27FC236}">
                <a16:creationId xmlns:a16="http://schemas.microsoft.com/office/drawing/2014/main" id="{00000000-0008-0000-1100-00005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57" name="Line 5988">
            <a:extLst>
              <a:ext uri="{FF2B5EF4-FFF2-40B4-BE49-F238E27FC236}">
                <a16:creationId xmlns:a16="http://schemas.microsoft.com/office/drawing/2014/main" id="{00000000-0008-0000-1100-00005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35" name="Group 5989">
          <a:extLst>
            <a:ext uri="{FF2B5EF4-FFF2-40B4-BE49-F238E27FC236}">
              <a16:creationId xmlns:a16="http://schemas.microsoft.com/office/drawing/2014/main" id="{00000000-0008-0000-1100-000097A13F00}"/>
            </a:ext>
          </a:extLst>
        </xdr:cNvPr>
        <xdr:cNvGrpSpPr>
          <a:grpSpLocks/>
        </xdr:cNvGrpSpPr>
      </xdr:nvGrpSpPr>
      <xdr:grpSpPr bwMode="auto">
        <a:xfrm>
          <a:off x="4700588" y="10096500"/>
          <a:ext cx="266700" cy="0"/>
          <a:chOff x="466" y="3952"/>
          <a:chExt cx="28" cy="16"/>
        </a:xfrm>
      </xdr:grpSpPr>
      <xdr:sp macro="" textlink="">
        <xdr:nvSpPr>
          <xdr:cNvPr id="4171354" name="Line 5990">
            <a:extLst>
              <a:ext uri="{FF2B5EF4-FFF2-40B4-BE49-F238E27FC236}">
                <a16:creationId xmlns:a16="http://schemas.microsoft.com/office/drawing/2014/main" id="{00000000-0008-0000-1100-00005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55" name="Line 5991">
            <a:extLst>
              <a:ext uri="{FF2B5EF4-FFF2-40B4-BE49-F238E27FC236}">
                <a16:creationId xmlns:a16="http://schemas.microsoft.com/office/drawing/2014/main" id="{00000000-0008-0000-1100-00005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136" name="Group 5992">
          <a:extLst>
            <a:ext uri="{FF2B5EF4-FFF2-40B4-BE49-F238E27FC236}">
              <a16:creationId xmlns:a16="http://schemas.microsoft.com/office/drawing/2014/main" id="{00000000-0008-0000-1100-000098A13F00}"/>
            </a:ext>
          </a:extLst>
        </xdr:cNvPr>
        <xdr:cNvGrpSpPr>
          <a:grpSpLocks/>
        </xdr:cNvGrpSpPr>
      </xdr:nvGrpSpPr>
      <xdr:grpSpPr bwMode="auto">
        <a:xfrm>
          <a:off x="5486400" y="10096500"/>
          <a:ext cx="266700" cy="0"/>
          <a:chOff x="466" y="3952"/>
          <a:chExt cx="28" cy="16"/>
        </a:xfrm>
      </xdr:grpSpPr>
      <xdr:sp macro="" textlink="">
        <xdr:nvSpPr>
          <xdr:cNvPr id="4171352" name="Line 5993">
            <a:extLst>
              <a:ext uri="{FF2B5EF4-FFF2-40B4-BE49-F238E27FC236}">
                <a16:creationId xmlns:a16="http://schemas.microsoft.com/office/drawing/2014/main" id="{00000000-0008-0000-1100-00005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53" name="Line 5994">
            <a:extLst>
              <a:ext uri="{FF2B5EF4-FFF2-40B4-BE49-F238E27FC236}">
                <a16:creationId xmlns:a16="http://schemas.microsoft.com/office/drawing/2014/main" id="{00000000-0008-0000-1100-00005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137" name="Group 5995">
          <a:extLst>
            <a:ext uri="{FF2B5EF4-FFF2-40B4-BE49-F238E27FC236}">
              <a16:creationId xmlns:a16="http://schemas.microsoft.com/office/drawing/2014/main" id="{00000000-0008-0000-1100-000099A13F00}"/>
            </a:ext>
          </a:extLst>
        </xdr:cNvPr>
        <xdr:cNvGrpSpPr>
          <a:grpSpLocks/>
        </xdr:cNvGrpSpPr>
      </xdr:nvGrpSpPr>
      <xdr:grpSpPr bwMode="auto">
        <a:xfrm>
          <a:off x="5486400" y="10096500"/>
          <a:ext cx="266700" cy="0"/>
          <a:chOff x="466" y="3952"/>
          <a:chExt cx="28" cy="16"/>
        </a:xfrm>
      </xdr:grpSpPr>
      <xdr:sp macro="" textlink="">
        <xdr:nvSpPr>
          <xdr:cNvPr id="4171350" name="Line 5996">
            <a:extLst>
              <a:ext uri="{FF2B5EF4-FFF2-40B4-BE49-F238E27FC236}">
                <a16:creationId xmlns:a16="http://schemas.microsoft.com/office/drawing/2014/main" id="{00000000-0008-0000-1100-00005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51" name="Line 5997">
            <a:extLst>
              <a:ext uri="{FF2B5EF4-FFF2-40B4-BE49-F238E27FC236}">
                <a16:creationId xmlns:a16="http://schemas.microsoft.com/office/drawing/2014/main" id="{00000000-0008-0000-1100-00005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138" name="Group 5998">
          <a:extLst>
            <a:ext uri="{FF2B5EF4-FFF2-40B4-BE49-F238E27FC236}">
              <a16:creationId xmlns:a16="http://schemas.microsoft.com/office/drawing/2014/main" id="{00000000-0008-0000-1100-00009AA13F00}"/>
            </a:ext>
          </a:extLst>
        </xdr:cNvPr>
        <xdr:cNvGrpSpPr>
          <a:grpSpLocks/>
        </xdr:cNvGrpSpPr>
      </xdr:nvGrpSpPr>
      <xdr:grpSpPr bwMode="auto">
        <a:xfrm>
          <a:off x="5486400" y="10096500"/>
          <a:ext cx="266700" cy="0"/>
          <a:chOff x="466" y="3952"/>
          <a:chExt cx="28" cy="16"/>
        </a:xfrm>
      </xdr:grpSpPr>
      <xdr:sp macro="" textlink="">
        <xdr:nvSpPr>
          <xdr:cNvPr id="4171348" name="Line 5999">
            <a:extLst>
              <a:ext uri="{FF2B5EF4-FFF2-40B4-BE49-F238E27FC236}">
                <a16:creationId xmlns:a16="http://schemas.microsoft.com/office/drawing/2014/main" id="{00000000-0008-0000-1100-00005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49" name="Line 6000">
            <a:extLst>
              <a:ext uri="{FF2B5EF4-FFF2-40B4-BE49-F238E27FC236}">
                <a16:creationId xmlns:a16="http://schemas.microsoft.com/office/drawing/2014/main" id="{00000000-0008-0000-1100-00005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139" name="Group 6001">
          <a:extLst>
            <a:ext uri="{FF2B5EF4-FFF2-40B4-BE49-F238E27FC236}">
              <a16:creationId xmlns:a16="http://schemas.microsoft.com/office/drawing/2014/main" id="{00000000-0008-0000-1100-00009BA13F00}"/>
            </a:ext>
          </a:extLst>
        </xdr:cNvPr>
        <xdr:cNvGrpSpPr>
          <a:grpSpLocks/>
        </xdr:cNvGrpSpPr>
      </xdr:nvGrpSpPr>
      <xdr:grpSpPr bwMode="auto">
        <a:xfrm>
          <a:off x="5486400" y="10096500"/>
          <a:ext cx="266700" cy="0"/>
          <a:chOff x="466" y="3952"/>
          <a:chExt cx="28" cy="16"/>
        </a:xfrm>
      </xdr:grpSpPr>
      <xdr:sp macro="" textlink="">
        <xdr:nvSpPr>
          <xdr:cNvPr id="4171346" name="Line 6002">
            <a:extLst>
              <a:ext uri="{FF2B5EF4-FFF2-40B4-BE49-F238E27FC236}">
                <a16:creationId xmlns:a16="http://schemas.microsoft.com/office/drawing/2014/main" id="{00000000-0008-0000-1100-00005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47" name="Line 6003">
            <a:extLst>
              <a:ext uri="{FF2B5EF4-FFF2-40B4-BE49-F238E27FC236}">
                <a16:creationId xmlns:a16="http://schemas.microsoft.com/office/drawing/2014/main" id="{00000000-0008-0000-1100-00005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140" name="Group 6004">
          <a:extLst>
            <a:ext uri="{FF2B5EF4-FFF2-40B4-BE49-F238E27FC236}">
              <a16:creationId xmlns:a16="http://schemas.microsoft.com/office/drawing/2014/main" id="{00000000-0008-0000-1100-00009CA13F00}"/>
            </a:ext>
          </a:extLst>
        </xdr:cNvPr>
        <xdr:cNvGrpSpPr>
          <a:grpSpLocks/>
        </xdr:cNvGrpSpPr>
      </xdr:nvGrpSpPr>
      <xdr:grpSpPr bwMode="auto">
        <a:xfrm>
          <a:off x="5486400" y="10096500"/>
          <a:ext cx="266700" cy="0"/>
          <a:chOff x="466" y="3952"/>
          <a:chExt cx="28" cy="16"/>
        </a:xfrm>
      </xdr:grpSpPr>
      <xdr:sp macro="" textlink="">
        <xdr:nvSpPr>
          <xdr:cNvPr id="4171344" name="Line 6005">
            <a:extLst>
              <a:ext uri="{FF2B5EF4-FFF2-40B4-BE49-F238E27FC236}">
                <a16:creationId xmlns:a16="http://schemas.microsoft.com/office/drawing/2014/main" id="{00000000-0008-0000-1100-00005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45" name="Line 6006">
            <a:extLst>
              <a:ext uri="{FF2B5EF4-FFF2-40B4-BE49-F238E27FC236}">
                <a16:creationId xmlns:a16="http://schemas.microsoft.com/office/drawing/2014/main" id="{00000000-0008-0000-1100-00005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41" name="Group 6007">
          <a:extLst>
            <a:ext uri="{FF2B5EF4-FFF2-40B4-BE49-F238E27FC236}">
              <a16:creationId xmlns:a16="http://schemas.microsoft.com/office/drawing/2014/main" id="{00000000-0008-0000-1100-00009DA13F00}"/>
            </a:ext>
          </a:extLst>
        </xdr:cNvPr>
        <xdr:cNvGrpSpPr>
          <a:grpSpLocks/>
        </xdr:cNvGrpSpPr>
      </xdr:nvGrpSpPr>
      <xdr:grpSpPr bwMode="auto">
        <a:xfrm>
          <a:off x="4117181" y="10096500"/>
          <a:ext cx="228600" cy="0"/>
          <a:chOff x="466" y="3952"/>
          <a:chExt cx="28" cy="16"/>
        </a:xfrm>
      </xdr:grpSpPr>
      <xdr:sp macro="" textlink="">
        <xdr:nvSpPr>
          <xdr:cNvPr id="4171342" name="Line 6008">
            <a:extLst>
              <a:ext uri="{FF2B5EF4-FFF2-40B4-BE49-F238E27FC236}">
                <a16:creationId xmlns:a16="http://schemas.microsoft.com/office/drawing/2014/main" id="{00000000-0008-0000-1100-00004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43" name="Line 6009">
            <a:extLst>
              <a:ext uri="{FF2B5EF4-FFF2-40B4-BE49-F238E27FC236}">
                <a16:creationId xmlns:a16="http://schemas.microsoft.com/office/drawing/2014/main" id="{00000000-0008-0000-1100-00004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42" name="Group 6010">
          <a:extLst>
            <a:ext uri="{FF2B5EF4-FFF2-40B4-BE49-F238E27FC236}">
              <a16:creationId xmlns:a16="http://schemas.microsoft.com/office/drawing/2014/main" id="{00000000-0008-0000-1100-00009EA13F00}"/>
            </a:ext>
          </a:extLst>
        </xdr:cNvPr>
        <xdr:cNvGrpSpPr>
          <a:grpSpLocks/>
        </xdr:cNvGrpSpPr>
      </xdr:nvGrpSpPr>
      <xdr:grpSpPr bwMode="auto">
        <a:xfrm>
          <a:off x="4700588" y="10096500"/>
          <a:ext cx="266700" cy="0"/>
          <a:chOff x="466" y="3952"/>
          <a:chExt cx="28" cy="16"/>
        </a:xfrm>
      </xdr:grpSpPr>
      <xdr:sp macro="" textlink="">
        <xdr:nvSpPr>
          <xdr:cNvPr id="4171340" name="Line 6011">
            <a:extLst>
              <a:ext uri="{FF2B5EF4-FFF2-40B4-BE49-F238E27FC236}">
                <a16:creationId xmlns:a16="http://schemas.microsoft.com/office/drawing/2014/main" id="{00000000-0008-0000-1100-00004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41" name="Line 6012">
            <a:extLst>
              <a:ext uri="{FF2B5EF4-FFF2-40B4-BE49-F238E27FC236}">
                <a16:creationId xmlns:a16="http://schemas.microsoft.com/office/drawing/2014/main" id="{00000000-0008-0000-1100-00004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43" name="Group 6013">
          <a:extLst>
            <a:ext uri="{FF2B5EF4-FFF2-40B4-BE49-F238E27FC236}">
              <a16:creationId xmlns:a16="http://schemas.microsoft.com/office/drawing/2014/main" id="{00000000-0008-0000-1100-00009FA13F00}"/>
            </a:ext>
          </a:extLst>
        </xdr:cNvPr>
        <xdr:cNvGrpSpPr>
          <a:grpSpLocks/>
        </xdr:cNvGrpSpPr>
      </xdr:nvGrpSpPr>
      <xdr:grpSpPr bwMode="auto">
        <a:xfrm>
          <a:off x="4117181" y="10096500"/>
          <a:ext cx="228600" cy="0"/>
          <a:chOff x="466" y="3952"/>
          <a:chExt cx="28" cy="16"/>
        </a:xfrm>
      </xdr:grpSpPr>
      <xdr:sp macro="" textlink="">
        <xdr:nvSpPr>
          <xdr:cNvPr id="4171338" name="Line 6014">
            <a:extLst>
              <a:ext uri="{FF2B5EF4-FFF2-40B4-BE49-F238E27FC236}">
                <a16:creationId xmlns:a16="http://schemas.microsoft.com/office/drawing/2014/main" id="{00000000-0008-0000-1100-00004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39" name="Line 6015">
            <a:extLst>
              <a:ext uri="{FF2B5EF4-FFF2-40B4-BE49-F238E27FC236}">
                <a16:creationId xmlns:a16="http://schemas.microsoft.com/office/drawing/2014/main" id="{00000000-0008-0000-1100-00004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44" name="Group 6016">
          <a:extLst>
            <a:ext uri="{FF2B5EF4-FFF2-40B4-BE49-F238E27FC236}">
              <a16:creationId xmlns:a16="http://schemas.microsoft.com/office/drawing/2014/main" id="{00000000-0008-0000-1100-0000A0A13F00}"/>
            </a:ext>
          </a:extLst>
        </xdr:cNvPr>
        <xdr:cNvGrpSpPr>
          <a:grpSpLocks/>
        </xdr:cNvGrpSpPr>
      </xdr:nvGrpSpPr>
      <xdr:grpSpPr bwMode="auto">
        <a:xfrm>
          <a:off x="4700588" y="10096500"/>
          <a:ext cx="266700" cy="0"/>
          <a:chOff x="466" y="3952"/>
          <a:chExt cx="28" cy="16"/>
        </a:xfrm>
      </xdr:grpSpPr>
      <xdr:sp macro="" textlink="">
        <xdr:nvSpPr>
          <xdr:cNvPr id="4171336" name="Line 6017">
            <a:extLst>
              <a:ext uri="{FF2B5EF4-FFF2-40B4-BE49-F238E27FC236}">
                <a16:creationId xmlns:a16="http://schemas.microsoft.com/office/drawing/2014/main" id="{00000000-0008-0000-1100-00004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37" name="Line 6018">
            <a:extLst>
              <a:ext uri="{FF2B5EF4-FFF2-40B4-BE49-F238E27FC236}">
                <a16:creationId xmlns:a16="http://schemas.microsoft.com/office/drawing/2014/main" id="{00000000-0008-0000-1100-00004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45" name="Group 6019">
          <a:extLst>
            <a:ext uri="{FF2B5EF4-FFF2-40B4-BE49-F238E27FC236}">
              <a16:creationId xmlns:a16="http://schemas.microsoft.com/office/drawing/2014/main" id="{00000000-0008-0000-1100-0000A1A13F00}"/>
            </a:ext>
          </a:extLst>
        </xdr:cNvPr>
        <xdr:cNvGrpSpPr>
          <a:grpSpLocks/>
        </xdr:cNvGrpSpPr>
      </xdr:nvGrpSpPr>
      <xdr:grpSpPr bwMode="auto">
        <a:xfrm>
          <a:off x="4117181" y="10096500"/>
          <a:ext cx="228600" cy="0"/>
          <a:chOff x="466" y="3952"/>
          <a:chExt cx="28" cy="16"/>
        </a:xfrm>
      </xdr:grpSpPr>
      <xdr:sp macro="" textlink="">
        <xdr:nvSpPr>
          <xdr:cNvPr id="4171334" name="Line 6020">
            <a:extLst>
              <a:ext uri="{FF2B5EF4-FFF2-40B4-BE49-F238E27FC236}">
                <a16:creationId xmlns:a16="http://schemas.microsoft.com/office/drawing/2014/main" id="{00000000-0008-0000-1100-00004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35" name="Line 6021">
            <a:extLst>
              <a:ext uri="{FF2B5EF4-FFF2-40B4-BE49-F238E27FC236}">
                <a16:creationId xmlns:a16="http://schemas.microsoft.com/office/drawing/2014/main" id="{00000000-0008-0000-1100-00004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46" name="Group 6022">
          <a:extLst>
            <a:ext uri="{FF2B5EF4-FFF2-40B4-BE49-F238E27FC236}">
              <a16:creationId xmlns:a16="http://schemas.microsoft.com/office/drawing/2014/main" id="{00000000-0008-0000-1100-0000A2A13F00}"/>
            </a:ext>
          </a:extLst>
        </xdr:cNvPr>
        <xdr:cNvGrpSpPr>
          <a:grpSpLocks/>
        </xdr:cNvGrpSpPr>
      </xdr:nvGrpSpPr>
      <xdr:grpSpPr bwMode="auto">
        <a:xfrm>
          <a:off x="4700588" y="10096500"/>
          <a:ext cx="266700" cy="0"/>
          <a:chOff x="466" y="3952"/>
          <a:chExt cx="28" cy="16"/>
        </a:xfrm>
      </xdr:grpSpPr>
      <xdr:sp macro="" textlink="">
        <xdr:nvSpPr>
          <xdr:cNvPr id="4171332" name="Line 6023">
            <a:extLst>
              <a:ext uri="{FF2B5EF4-FFF2-40B4-BE49-F238E27FC236}">
                <a16:creationId xmlns:a16="http://schemas.microsoft.com/office/drawing/2014/main" id="{00000000-0008-0000-1100-00004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33" name="Line 6024">
            <a:extLst>
              <a:ext uri="{FF2B5EF4-FFF2-40B4-BE49-F238E27FC236}">
                <a16:creationId xmlns:a16="http://schemas.microsoft.com/office/drawing/2014/main" id="{00000000-0008-0000-1100-00004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47" name="Group 6025">
          <a:extLst>
            <a:ext uri="{FF2B5EF4-FFF2-40B4-BE49-F238E27FC236}">
              <a16:creationId xmlns:a16="http://schemas.microsoft.com/office/drawing/2014/main" id="{00000000-0008-0000-1100-0000A3A13F00}"/>
            </a:ext>
          </a:extLst>
        </xdr:cNvPr>
        <xdr:cNvGrpSpPr>
          <a:grpSpLocks/>
        </xdr:cNvGrpSpPr>
      </xdr:nvGrpSpPr>
      <xdr:grpSpPr bwMode="auto">
        <a:xfrm>
          <a:off x="4117181" y="10096500"/>
          <a:ext cx="228600" cy="0"/>
          <a:chOff x="466" y="3952"/>
          <a:chExt cx="28" cy="16"/>
        </a:xfrm>
      </xdr:grpSpPr>
      <xdr:sp macro="" textlink="">
        <xdr:nvSpPr>
          <xdr:cNvPr id="4171330" name="Line 6026">
            <a:extLst>
              <a:ext uri="{FF2B5EF4-FFF2-40B4-BE49-F238E27FC236}">
                <a16:creationId xmlns:a16="http://schemas.microsoft.com/office/drawing/2014/main" id="{00000000-0008-0000-1100-00004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31" name="Line 6027">
            <a:extLst>
              <a:ext uri="{FF2B5EF4-FFF2-40B4-BE49-F238E27FC236}">
                <a16:creationId xmlns:a16="http://schemas.microsoft.com/office/drawing/2014/main" id="{00000000-0008-0000-1100-00004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48" name="Group 6028">
          <a:extLst>
            <a:ext uri="{FF2B5EF4-FFF2-40B4-BE49-F238E27FC236}">
              <a16:creationId xmlns:a16="http://schemas.microsoft.com/office/drawing/2014/main" id="{00000000-0008-0000-1100-0000A4A13F00}"/>
            </a:ext>
          </a:extLst>
        </xdr:cNvPr>
        <xdr:cNvGrpSpPr>
          <a:grpSpLocks/>
        </xdr:cNvGrpSpPr>
      </xdr:nvGrpSpPr>
      <xdr:grpSpPr bwMode="auto">
        <a:xfrm>
          <a:off x="4700588" y="10096500"/>
          <a:ext cx="266700" cy="0"/>
          <a:chOff x="466" y="3952"/>
          <a:chExt cx="28" cy="16"/>
        </a:xfrm>
      </xdr:grpSpPr>
      <xdr:sp macro="" textlink="">
        <xdr:nvSpPr>
          <xdr:cNvPr id="4171328" name="Line 6029">
            <a:extLst>
              <a:ext uri="{FF2B5EF4-FFF2-40B4-BE49-F238E27FC236}">
                <a16:creationId xmlns:a16="http://schemas.microsoft.com/office/drawing/2014/main" id="{00000000-0008-0000-1100-00004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29" name="Line 6030">
            <a:extLst>
              <a:ext uri="{FF2B5EF4-FFF2-40B4-BE49-F238E27FC236}">
                <a16:creationId xmlns:a16="http://schemas.microsoft.com/office/drawing/2014/main" id="{00000000-0008-0000-1100-00004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49" name="Group 6031">
          <a:extLst>
            <a:ext uri="{FF2B5EF4-FFF2-40B4-BE49-F238E27FC236}">
              <a16:creationId xmlns:a16="http://schemas.microsoft.com/office/drawing/2014/main" id="{00000000-0008-0000-1100-0000A5A13F00}"/>
            </a:ext>
          </a:extLst>
        </xdr:cNvPr>
        <xdr:cNvGrpSpPr>
          <a:grpSpLocks/>
        </xdr:cNvGrpSpPr>
      </xdr:nvGrpSpPr>
      <xdr:grpSpPr bwMode="auto">
        <a:xfrm>
          <a:off x="4117181" y="10096500"/>
          <a:ext cx="228600" cy="0"/>
          <a:chOff x="466" y="3952"/>
          <a:chExt cx="28" cy="16"/>
        </a:xfrm>
      </xdr:grpSpPr>
      <xdr:sp macro="" textlink="">
        <xdr:nvSpPr>
          <xdr:cNvPr id="4171326" name="Line 6032">
            <a:extLst>
              <a:ext uri="{FF2B5EF4-FFF2-40B4-BE49-F238E27FC236}">
                <a16:creationId xmlns:a16="http://schemas.microsoft.com/office/drawing/2014/main" id="{00000000-0008-0000-1100-00003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27" name="Line 6033">
            <a:extLst>
              <a:ext uri="{FF2B5EF4-FFF2-40B4-BE49-F238E27FC236}">
                <a16:creationId xmlns:a16="http://schemas.microsoft.com/office/drawing/2014/main" id="{00000000-0008-0000-1100-00003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50" name="Group 6034">
          <a:extLst>
            <a:ext uri="{FF2B5EF4-FFF2-40B4-BE49-F238E27FC236}">
              <a16:creationId xmlns:a16="http://schemas.microsoft.com/office/drawing/2014/main" id="{00000000-0008-0000-1100-0000A6A13F00}"/>
            </a:ext>
          </a:extLst>
        </xdr:cNvPr>
        <xdr:cNvGrpSpPr>
          <a:grpSpLocks/>
        </xdr:cNvGrpSpPr>
      </xdr:nvGrpSpPr>
      <xdr:grpSpPr bwMode="auto">
        <a:xfrm>
          <a:off x="4117181" y="10096500"/>
          <a:ext cx="228600" cy="0"/>
          <a:chOff x="466" y="3952"/>
          <a:chExt cx="28" cy="16"/>
        </a:xfrm>
      </xdr:grpSpPr>
      <xdr:sp macro="" textlink="">
        <xdr:nvSpPr>
          <xdr:cNvPr id="4171324" name="Line 6035">
            <a:extLst>
              <a:ext uri="{FF2B5EF4-FFF2-40B4-BE49-F238E27FC236}">
                <a16:creationId xmlns:a16="http://schemas.microsoft.com/office/drawing/2014/main" id="{00000000-0008-0000-1100-00003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25" name="Line 6036">
            <a:extLst>
              <a:ext uri="{FF2B5EF4-FFF2-40B4-BE49-F238E27FC236}">
                <a16:creationId xmlns:a16="http://schemas.microsoft.com/office/drawing/2014/main" id="{00000000-0008-0000-1100-00003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51" name="Group 6037">
          <a:extLst>
            <a:ext uri="{FF2B5EF4-FFF2-40B4-BE49-F238E27FC236}">
              <a16:creationId xmlns:a16="http://schemas.microsoft.com/office/drawing/2014/main" id="{00000000-0008-0000-1100-0000A7A13F00}"/>
            </a:ext>
          </a:extLst>
        </xdr:cNvPr>
        <xdr:cNvGrpSpPr>
          <a:grpSpLocks/>
        </xdr:cNvGrpSpPr>
      </xdr:nvGrpSpPr>
      <xdr:grpSpPr bwMode="auto">
        <a:xfrm>
          <a:off x="4117181" y="10096500"/>
          <a:ext cx="228600" cy="0"/>
          <a:chOff x="466" y="3952"/>
          <a:chExt cx="28" cy="16"/>
        </a:xfrm>
      </xdr:grpSpPr>
      <xdr:sp macro="" textlink="">
        <xdr:nvSpPr>
          <xdr:cNvPr id="4171322" name="Line 6038">
            <a:extLst>
              <a:ext uri="{FF2B5EF4-FFF2-40B4-BE49-F238E27FC236}">
                <a16:creationId xmlns:a16="http://schemas.microsoft.com/office/drawing/2014/main" id="{00000000-0008-0000-1100-00003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23" name="Line 6039">
            <a:extLst>
              <a:ext uri="{FF2B5EF4-FFF2-40B4-BE49-F238E27FC236}">
                <a16:creationId xmlns:a16="http://schemas.microsoft.com/office/drawing/2014/main" id="{00000000-0008-0000-1100-00003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52" name="Group 6040">
          <a:extLst>
            <a:ext uri="{FF2B5EF4-FFF2-40B4-BE49-F238E27FC236}">
              <a16:creationId xmlns:a16="http://schemas.microsoft.com/office/drawing/2014/main" id="{00000000-0008-0000-1100-0000A8A13F00}"/>
            </a:ext>
          </a:extLst>
        </xdr:cNvPr>
        <xdr:cNvGrpSpPr>
          <a:grpSpLocks/>
        </xdr:cNvGrpSpPr>
      </xdr:nvGrpSpPr>
      <xdr:grpSpPr bwMode="auto">
        <a:xfrm>
          <a:off x="4117181" y="10096500"/>
          <a:ext cx="228600" cy="0"/>
          <a:chOff x="466" y="3952"/>
          <a:chExt cx="28" cy="16"/>
        </a:xfrm>
      </xdr:grpSpPr>
      <xdr:sp macro="" textlink="">
        <xdr:nvSpPr>
          <xdr:cNvPr id="4171320" name="Line 6041">
            <a:extLst>
              <a:ext uri="{FF2B5EF4-FFF2-40B4-BE49-F238E27FC236}">
                <a16:creationId xmlns:a16="http://schemas.microsoft.com/office/drawing/2014/main" id="{00000000-0008-0000-1100-00003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21" name="Line 6042">
            <a:extLst>
              <a:ext uri="{FF2B5EF4-FFF2-40B4-BE49-F238E27FC236}">
                <a16:creationId xmlns:a16="http://schemas.microsoft.com/office/drawing/2014/main" id="{00000000-0008-0000-1100-00003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53" name="Group 6043">
          <a:extLst>
            <a:ext uri="{FF2B5EF4-FFF2-40B4-BE49-F238E27FC236}">
              <a16:creationId xmlns:a16="http://schemas.microsoft.com/office/drawing/2014/main" id="{00000000-0008-0000-1100-0000A9A13F00}"/>
            </a:ext>
          </a:extLst>
        </xdr:cNvPr>
        <xdr:cNvGrpSpPr>
          <a:grpSpLocks/>
        </xdr:cNvGrpSpPr>
      </xdr:nvGrpSpPr>
      <xdr:grpSpPr bwMode="auto">
        <a:xfrm>
          <a:off x="4117181" y="10096500"/>
          <a:ext cx="228600" cy="0"/>
          <a:chOff x="466" y="3952"/>
          <a:chExt cx="28" cy="16"/>
        </a:xfrm>
      </xdr:grpSpPr>
      <xdr:sp macro="" textlink="">
        <xdr:nvSpPr>
          <xdr:cNvPr id="4171318" name="Line 6044">
            <a:extLst>
              <a:ext uri="{FF2B5EF4-FFF2-40B4-BE49-F238E27FC236}">
                <a16:creationId xmlns:a16="http://schemas.microsoft.com/office/drawing/2014/main" id="{00000000-0008-0000-1100-00003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19" name="Line 6045">
            <a:extLst>
              <a:ext uri="{FF2B5EF4-FFF2-40B4-BE49-F238E27FC236}">
                <a16:creationId xmlns:a16="http://schemas.microsoft.com/office/drawing/2014/main" id="{00000000-0008-0000-1100-00003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54" name="Group 6046">
          <a:extLst>
            <a:ext uri="{FF2B5EF4-FFF2-40B4-BE49-F238E27FC236}">
              <a16:creationId xmlns:a16="http://schemas.microsoft.com/office/drawing/2014/main" id="{00000000-0008-0000-1100-0000AAA13F00}"/>
            </a:ext>
          </a:extLst>
        </xdr:cNvPr>
        <xdr:cNvGrpSpPr>
          <a:grpSpLocks/>
        </xdr:cNvGrpSpPr>
      </xdr:nvGrpSpPr>
      <xdr:grpSpPr bwMode="auto">
        <a:xfrm>
          <a:off x="4700588" y="10096500"/>
          <a:ext cx="266700" cy="0"/>
          <a:chOff x="466" y="3952"/>
          <a:chExt cx="28" cy="16"/>
        </a:xfrm>
      </xdr:grpSpPr>
      <xdr:sp macro="" textlink="">
        <xdr:nvSpPr>
          <xdr:cNvPr id="4171316" name="Line 6047">
            <a:extLst>
              <a:ext uri="{FF2B5EF4-FFF2-40B4-BE49-F238E27FC236}">
                <a16:creationId xmlns:a16="http://schemas.microsoft.com/office/drawing/2014/main" id="{00000000-0008-0000-1100-00003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17" name="Line 6048">
            <a:extLst>
              <a:ext uri="{FF2B5EF4-FFF2-40B4-BE49-F238E27FC236}">
                <a16:creationId xmlns:a16="http://schemas.microsoft.com/office/drawing/2014/main" id="{00000000-0008-0000-1100-00003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55" name="Group 6049">
          <a:extLst>
            <a:ext uri="{FF2B5EF4-FFF2-40B4-BE49-F238E27FC236}">
              <a16:creationId xmlns:a16="http://schemas.microsoft.com/office/drawing/2014/main" id="{00000000-0008-0000-1100-0000ABA13F00}"/>
            </a:ext>
          </a:extLst>
        </xdr:cNvPr>
        <xdr:cNvGrpSpPr>
          <a:grpSpLocks/>
        </xdr:cNvGrpSpPr>
      </xdr:nvGrpSpPr>
      <xdr:grpSpPr bwMode="auto">
        <a:xfrm>
          <a:off x="4700588" y="10096500"/>
          <a:ext cx="266700" cy="0"/>
          <a:chOff x="466" y="3952"/>
          <a:chExt cx="28" cy="16"/>
        </a:xfrm>
      </xdr:grpSpPr>
      <xdr:sp macro="" textlink="">
        <xdr:nvSpPr>
          <xdr:cNvPr id="4171314" name="Line 6050">
            <a:extLst>
              <a:ext uri="{FF2B5EF4-FFF2-40B4-BE49-F238E27FC236}">
                <a16:creationId xmlns:a16="http://schemas.microsoft.com/office/drawing/2014/main" id="{00000000-0008-0000-1100-00003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15" name="Line 6051">
            <a:extLst>
              <a:ext uri="{FF2B5EF4-FFF2-40B4-BE49-F238E27FC236}">
                <a16:creationId xmlns:a16="http://schemas.microsoft.com/office/drawing/2014/main" id="{00000000-0008-0000-1100-00003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56" name="Group 6052">
          <a:extLst>
            <a:ext uri="{FF2B5EF4-FFF2-40B4-BE49-F238E27FC236}">
              <a16:creationId xmlns:a16="http://schemas.microsoft.com/office/drawing/2014/main" id="{00000000-0008-0000-1100-0000ACA13F00}"/>
            </a:ext>
          </a:extLst>
        </xdr:cNvPr>
        <xdr:cNvGrpSpPr>
          <a:grpSpLocks/>
        </xdr:cNvGrpSpPr>
      </xdr:nvGrpSpPr>
      <xdr:grpSpPr bwMode="auto">
        <a:xfrm>
          <a:off x="4700588" y="10096500"/>
          <a:ext cx="266700" cy="0"/>
          <a:chOff x="466" y="3952"/>
          <a:chExt cx="28" cy="16"/>
        </a:xfrm>
      </xdr:grpSpPr>
      <xdr:sp macro="" textlink="">
        <xdr:nvSpPr>
          <xdr:cNvPr id="4171312" name="Line 6053">
            <a:extLst>
              <a:ext uri="{FF2B5EF4-FFF2-40B4-BE49-F238E27FC236}">
                <a16:creationId xmlns:a16="http://schemas.microsoft.com/office/drawing/2014/main" id="{00000000-0008-0000-1100-00003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13" name="Line 6054">
            <a:extLst>
              <a:ext uri="{FF2B5EF4-FFF2-40B4-BE49-F238E27FC236}">
                <a16:creationId xmlns:a16="http://schemas.microsoft.com/office/drawing/2014/main" id="{00000000-0008-0000-1100-00003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57" name="Group 6055">
          <a:extLst>
            <a:ext uri="{FF2B5EF4-FFF2-40B4-BE49-F238E27FC236}">
              <a16:creationId xmlns:a16="http://schemas.microsoft.com/office/drawing/2014/main" id="{00000000-0008-0000-1100-0000ADA13F00}"/>
            </a:ext>
          </a:extLst>
        </xdr:cNvPr>
        <xdr:cNvGrpSpPr>
          <a:grpSpLocks/>
        </xdr:cNvGrpSpPr>
      </xdr:nvGrpSpPr>
      <xdr:grpSpPr bwMode="auto">
        <a:xfrm>
          <a:off x="4700588" y="10096500"/>
          <a:ext cx="266700" cy="0"/>
          <a:chOff x="466" y="3952"/>
          <a:chExt cx="28" cy="16"/>
        </a:xfrm>
      </xdr:grpSpPr>
      <xdr:sp macro="" textlink="">
        <xdr:nvSpPr>
          <xdr:cNvPr id="4171310" name="Line 6056">
            <a:extLst>
              <a:ext uri="{FF2B5EF4-FFF2-40B4-BE49-F238E27FC236}">
                <a16:creationId xmlns:a16="http://schemas.microsoft.com/office/drawing/2014/main" id="{00000000-0008-0000-1100-00002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11" name="Line 6057">
            <a:extLst>
              <a:ext uri="{FF2B5EF4-FFF2-40B4-BE49-F238E27FC236}">
                <a16:creationId xmlns:a16="http://schemas.microsoft.com/office/drawing/2014/main" id="{00000000-0008-0000-1100-00002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58" name="Group 6058">
          <a:extLst>
            <a:ext uri="{FF2B5EF4-FFF2-40B4-BE49-F238E27FC236}">
              <a16:creationId xmlns:a16="http://schemas.microsoft.com/office/drawing/2014/main" id="{00000000-0008-0000-1100-0000AEA13F00}"/>
            </a:ext>
          </a:extLst>
        </xdr:cNvPr>
        <xdr:cNvGrpSpPr>
          <a:grpSpLocks/>
        </xdr:cNvGrpSpPr>
      </xdr:nvGrpSpPr>
      <xdr:grpSpPr bwMode="auto">
        <a:xfrm>
          <a:off x="4700588" y="10096500"/>
          <a:ext cx="266700" cy="0"/>
          <a:chOff x="466" y="3952"/>
          <a:chExt cx="28" cy="16"/>
        </a:xfrm>
      </xdr:grpSpPr>
      <xdr:sp macro="" textlink="">
        <xdr:nvSpPr>
          <xdr:cNvPr id="4171308" name="Line 6059">
            <a:extLst>
              <a:ext uri="{FF2B5EF4-FFF2-40B4-BE49-F238E27FC236}">
                <a16:creationId xmlns:a16="http://schemas.microsoft.com/office/drawing/2014/main" id="{00000000-0008-0000-1100-00002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09" name="Line 6060">
            <a:extLst>
              <a:ext uri="{FF2B5EF4-FFF2-40B4-BE49-F238E27FC236}">
                <a16:creationId xmlns:a16="http://schemas.microsoft.com/office/drawing/2014/main" id="{00000000-0008-0000-1100-00002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59" name="Group 6061">
          <a:extLst>
            <a:ext uri="{FF2B5EF4-FFF2-40B4-BE49-F238E27FC236}">
              <a16:creationId xmlns:a16="http://schemas.microsoft.com/office/drawing/2014/main" id="{00000000-0008-0000-1100-0000AFA13F00}"/>
            </a:ext>
          </a:extLst>
        </xdr:cNvPr>
        <xdr:cNvGrpSpPr>
          <a:grpSpLocks/>
        </xdr:cNvGrpSpPr>
      </xdr:nvGrpSpPr>
      <xdr:grpSpPr bwMode="auto">
        <a:xfrm>
          <a:off x="4117181" y="10096500"/>
          <a:ext cx="228600" cy="0"/>
          <a:chOff x="466" y="3952"/>
          <a:chExt cx="28" cy="16"/>
        </a:xfrm>
      </xdr:grpSpPr>
      <xdr:sp macro="" textlink="">
        <xdr:nvSpPr>
          <xdr:cNvPr id="4171306" name="Line 6062">
            <a:extLst>
              <a:ext uri="{FF2B5EF4-FFF2-40B4-BE49-F238E27FC236}">
                <a16:creationId xmlns:a16="http://schemas.microsoft.com/office/drawing/2014/main" id="{00000000-0008-0000-1100-00002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07" name="Line 6063">
            <a:extLst>
              <a:ext uri="{FF2B5EF4-FFF2-40B4-BE49-F238E27FC236}">
                <a16:creationId xmlns:a16="http://schemas.microsoft.com/office/drawing/2014/main" id="{00000000-0008-0000-1100-00002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160" name="Group 6064">
          <a:extLst>
            <a:ext uri="{FF2B5EF4-FFF2-40B4-BE49-F238E27FC236}">
              <a16:creationId xmlns:a16="http://schemas.microsoft.com/office/drawing/2014/main" id="{00000000-0008-0000-1100-0000B0A13F00}"/>
            </a:ext>
          </a:extLst>
        </xdr:cNvPr>
        <xdr:cNvGrpSpPr>
          <a:grpSpLocks/>
        </xdr:cNvGrpSpPr>
      </xdr:nvGrpSpPr>
      <xdr:grpSpPr bwMode="auto">
        <a:xfrm>
          <a:off x="4117181" y="10096500"/>
          <a:ext cx="228600" cy="0"/>
          <a:chOff x="466" y="3952"/>
          <a:chExt cx="28" cy="16"/>
        </a:xfrm>
      </xdr:grpSpPr>
      <xdr:sp macro="" textlink="">
        <xdr:nvSpPr>
          <xdr:cNvPr id="4171304" name="Line 6065">
            <a:extLst>
              <a:ext uri="{FF2B5EF4-FFF2-40B4-BE49-F238E27FC236}">
                <a16:creationId xmlns:a16="http://schemas.microsoft.com/office/drawing/2014/main" id="{00000000-0008-0000-1100-00002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05" name="Line 6066">
            <a:extLst>
              <a:ext uri="{FF2B5EF4-FFF2-40B4-BE49-F238E27FC236}">
                <a16:creationId xmlns:a16="http://schemas.microsoft.com/office/drawing/2014/main" id="{00000000-0008-0000-1100-00002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61" name="Group 6067">
          <a:extLst>
            <a:ext uri="{FF2B5EF4-FFF2-40B4-BE49-F238E27FC236}">
              <a16:creationId xmlns:a16="http://schemas.microsoft.com/office/drawing/2014/main" id="{00000000-0008-0000-1100-0000B1A13F00}"/>
            </a:ext>
          </a:extLst>
        </xdr:cNvPr>
        <xdr:cNvGrpSpPr>
          <a:grpSpLocks/>
        </xdr:cNvGrpSpPr>
      </xdr:nvGrpSpPr>
      <xdr:grpSpPr bwMode="auto">
        <a:xfrm>
          <a:off x="4700588" y="10096500"/>
          <a:ext cx="266700" cy="0"/>
          <a:chOff x="466" y="3952"/>
          <a:chExt cx="28" cy="16"/>
        </a:xfrm>
      </xdr:grpSpPr>
      <xdr:sp macro="" textlink="">
        <xdr:nvSpPr>
          <xdr:cNvPr id="4171302" name="Line 6068">
            <a:extLst>
              <a:ext uri="{FF2B5EF4-FFF2-40B4-BE49-F238E27FC236}">
                <a16:creationId xmlns:a16="http://schemas.microsoft.com/office/drawing/2014/main" id="{00000000-0008-0000-1100-00002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03" name="Line 6069">
            <a:extLst>
              <a:ext uri="{FF2B5EF4-FFF2-40B4-BE49-F238E27FC236}">
                <a16:creationId xmlns:a16="http://schemas.microsoft.com/office/drawing/2014/main" id="{00000000-0008-0000-1100-00002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62" name="Group 6070">
          <a:extLst>
            <a:ext uri="{FF2B5EF4-FFF2-40B4-BE49-F238E27FC236}">
              <a16:creationId xmlns:a16="http://schemas.microsoft.com/office/drawing/2014/main" id="{00000000-0008-0000-1100-0000B2A13F00}"/>
            </a:ext>
          </a:extLst>
        </xdr:cNvPr>
        <xdr:cNvGrpSpPr>
          <a:grpSpLocks/>
        </xdr:cNvGrpSpPr>
      </xdr:nvGrpSpPr>
      <xdr:grpSpPr bwMode="auto">
        <a:xfrm>
          <a:off x="4700588" y="10096500"/>
          <a:ext cx="266700" cy="0"/>
          <a:chOff x="466" y="3952"/>
          <a:chExt cx="28" cy="16"/>
        </a:xfrm>
      </xdr:grpSpPr>
      <xdr:sp macro="" textlink="">
        <xdr:nvSpPr>
          <xdr:cNvPr id="4171300" name="Line 6071">
            <a:extLst>
              <a:ext uri="{FF2B5EF4-FFF2-40B4-BE49-F238E27FC236}">
                <a16:creationId xmlns:a16="http://schemas.microsoft.com/office/drawing/2014/main" id="{00000000-0008-0000-1100-00002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301" name="Line 6072">
            <a:extLst>
              <a:ext uri="{FF2B5EF4-FFF2-40B4-BE49-F238E27FC236}">
                <a16:creationId xmlns:a16="http://schemas.microsoft.com/office/drawing/2014/main" id="{00000000-0008-0000-1100-00002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63" name="Group 6073">
          <a:extLst>
            <a:ext uri="{FF2B5EF4-FFF2-40B4-BE49-F238E27FC236}">
              <a16:creationId xmlns:a16="http://schemas.microsoft.com/office/drawing/2014/main" id="{00000000-0008-0000-1100-0000B3A13F00}"/>
            </a:ext>
          </a:extLst>
        </xdr:cNvPr>
        <xdr:cNvGrpSpPr>
          <a:grpSpLocks/>
        </xdr:cNvGrpSpPr>
      </xdr:nvGrpSpPr>
      <xdr:grpSpPr bwMode="auto">
        <a:xfrm>
          <a:off x="4117181" y="10096500"/>
          <a:ext cx="240507" cy="0"/>
          <a:chOff x="466" y="3952"/>
          <a:chExt cx="28" cy="16"/>
        </a:xfrm>
      </xdr:grpSpPr>
      <xdr:sp macro="" textlink="">
        <xdr:nvSpPr>
          <xdr:cNvPr id="4171298" name="Line 6074">
            <a:extLst>
              <a:ext uri="{FF2B5EF4-FFF2-40B4-BE49-F238E27FC236}">
                <a16:creationId xmlns:a16="http://schemas.microsoft.com/office/drawing/2014/main" id="{00000000-0008-0000-1100-00002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99" name="Line 6075">
            <a:extLst>
              <a:ext uri="{FF2B5EF4-FFF2-40B4-BE49-F238E27FC236}">
                <a16:creationId xmlns:a16="http://schemas.microsoft.com/office/drawing/2014/main" id="{00000000-0008-0000-1100-00002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4170164" name="Group 6076">
          <a:extLst>
            <a:ext uri="{FF2B5EF4-FFF2-40B4-BE49-F238E27FC236}">
              <a16:creationId xmlns:a16="http://schemas.microsoft.com/office/drawing/2014/main" id="{00000000-0008-0000-1100-0000B4A13F00}"/>
            </a:ext>
          </a:extLst>
        </xdr:cNvPr>
        <xdr:cNvGrpSpPr>
          <a:grpSpLocks/>
        </xdr:cNvGrpSpPr>
      </xdr:nvGrpSpPr>
      <xdr:grpSpPr bwMode="auto">
        <a:xfrm>
          <a:off x="5486400" y="10096500"/>
          <a:ext cx="228600" cy="0"/>
          <a:chOff x="466" y="3952"/>
          <a:chExt cx="28" cy="16"/>
        </a:xfrm>
      </xdr:grpSpPr>
      <xdr:sp macro="" textlink="">
        <xdr:nvSpPr>
          <xdr:cNvPr id="4171296" name="Line 6077">
            <a:extLst>
              <a:ext uri="{FF2B5EF4-FFF2-40B4-BE49-F238E27FC236}">
                <a16:creationId xmlns:a16="http://schemas.microsoft.com/office/drawing/2014/main" id="{00000000-0008-0000-1100-00002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97" name="Line 6078">
            <a:extLst>
              <a:ext uri="{FF2B5EF4-FFF2-40B4-BE49-F238E27FC236}">
                <a16:creationId xmlns:a16="http://schemas.microsoft.com/office/drawing/2014/main" id="{00000000-0008-0000-1100-00002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65" name="Group 6079">
          <a:extLst>
            <a:ext uri="{FF2B5EF4-FFF2-40B4-BE49-F238E27FC236}">
              <a16:creationId xmlns:a16="http://schemas.microsoft.com/office/drawing/2014/main" id="{00000000-0008-0000-1100-0000B5A13F00}"/>
            </a:ext>
          </a:extLst>
        </xdr:cNvPr>
        <xdr:cNvGrpSpPr>
          <a:grpSpLocks/>
        </xdr:cNvGrpSpPr>
      </xdr:nvGrpSpPr>
      <xdr:grpSpPr bwMode="auto">
        <a:xfrm>
          <a:off x="4700588" y="10096500"/>
          <a:ext cx="266700" cy="0"/>
          <a:chOff x="466" y="3952"/>
          <a:chExt cx="28" cy="16"/>
        </a:xfrm>
      </xdr:grpSpPr>
      <xdr:sp macro="" textlink="">
        <xdr:nvSpPr>
          <xdr:cNvPr id="4171294" name="Line 6080">
            <a:extLst>
              <a:ext uri="{FF2B5EF4-FFF2-40B4-BE49-F238E27FC236}">
                <a16:creationId xmlns:a16="http://schemas.microsoft.com/office/drawing/2014/main" id="{00000000-0008-0000-1100-00001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95" name="Line 6081">
            <a:extLst>
              <a:ext uri="{FF2B5EF4-FFF2-40B4-BE49-F238E27FC236}">
                <a16:creationId xmlns:a16="http://schemas.microsoft.com/office/drawing/2014/main" id="{00000000-0008-0000-1100-00001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66" name="Group 6082">
          <a:extLst>
            <a:ext uri="{FF2B5EF4-FFF2-40B4-BE49-F238E27FC236}">
              <a16:creationId xmlns:a16="http://schemas.microsoft.com/office/drawing/2014/main" id="{00000000-0008-0000-1100-0000B6A13F00}"/>
            </a:ext>
          </a:extLst>
        </xdr:cNvPr>
        <xdr:cNvGrpSpPr>
          <a:grpSpLocks/>
        </xdr:cNvGrpSpPr>
      </xdr:nvGrpSpPr>
      <xdr:grpSpPr bwMode="auto">
        <a:xfrm>
          <a:off x="4700588" y="10096500"/>
          <a:ext cx="266700" cy="0"/>
          <a:chOff x="466" y="3952"/>
          <a:chExt cx="28" cy="16"/>
        </a:xfrm>
      </xdr:grpSpPr>
      <xdr:sp macro="" textlink="">
        <xdr:nvSpPr>
          <xdr:cNvPr id="4171292" name="Line 6083">
            <a:extLst>
              <a:ext uri="{FF2B5EF4-FFF2-40B4-BE49-F238E27FC236}">
                <a16:creationId xmlns:a16="http://schemas.microsoft.com/office/drawing/2014/main" id="{00000000-0008-0000-1100-00001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93" name="Line 6084">
            <a:extLst>
              <a:ext uri="{FF2B5EF4-FFF2-40B4-BE49-F238E27FC236}">
                <a16:creationId xmlns:a16="http://schemas.microsoft.com/office/drawing/2014/main" id="{00000000-0008-0000-1100-00001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67" name="Group 6085">
          <a:extLst>
            <a:ext uri="{FF2B5EF4-FFF2-40B4-BE49-F238E27FC236}">
              <a16:creationId xmlns:a16="http://schemas.microsoft.com/office/drawing/2014/main" id="{00000000-0008-0000-1100-0000B7A13F00}"/>
            </a:ext>
          </a:extLst>
        </xdr:cNvPr>
        <xdr:cNvGrpSpPr>
          <a:grpSpLocks/>
        </xdr:cNvGrpSpPr>
      </xdr:nvGrpSpPr>
      <xdr:grpSpPr bwMode="auto">
        <a:xfrm>
          <a:off x="4700588" y="10096500"/>
          <a:ext cx="266700" cy="0"/>
          <a:chOff x="466" y="3952"/>
          <a:chExt cx="28" cy="16"/>
        </a:xfrm>
      </xdr:grpSpPr>
      <xdr:sp macro="" textlink="">
        <xdr:nvSpPr>
          <xdr:cNvPr id="4171290" name="Line 6086">
            <a:extLst>
              <a:ext uri="{FF2B5EF4-FFF2-40B4-BE49-F238E27FC236}">
                <a16:creationId xmlns:a16="http://schemas.microsoft.com/office/drawing/2014/main" id="{00000000-0008-0000-1100-00001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91" name="Line 6087">
            <a:extLst>
              <a:ext uri="{FF2B5EF4-FFF2-40B4-BE49-F238E27FC236}">
                <a16:creationId xmlns:a16="http://schemas.microsoft.com/office/drawing/2014/main" id="{00000000-0008-0000-1100-00001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68" name="Group 6088">
          <a:extLst>
            <a:ext uri="{FF2B5EF4-FFF2-40B4-BE49-F238E27FC236}">
              <a16:creationId xmlns:a16="http://schemas.microsoft.com/office/drawing/2014/main" id="{00000000-0008-0000-1100-0000B8A13F00}"/>
            </a:ext>
          </a:extLst>
        </xdr:cNvPr>
        <xdr:cNvGrpSpPr>
          <a:grpSpLocks/>
        </xdr:cNvGrpSpPr>
      </xdr:nvGrpSpPr>
      <xdr:grpSpPr bwMode="auto">
        <a:xfrm>
          <a:off x="4700588" y="10096500"/>
          <a:ext cx="266700" cy="0"/>
          <a:chOff x="466" y="3952"/>
          <a:chExt cx="28" cy="16"/>
        </a:xfrm>
      </xdr:grpSpPr>
      <xdr:sp macro="" textlink="">
        <xdr:nvSpPr>
          <xdr:cNvPr id="4171288" name="Line 6089">
            <a:extLst>
              <a:ext uri="{FF2B5EF4-FFF2-40B4-BE49-F238E27FC236}">
                <a16:creationId xmlns:a16="http://schemas.microsoft.com/office/drawing/2014/main" id="{00000000-0008-0000-1100-00001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89" name="Line 6090">
            <a:extLst>
              <a:ext uri="{FF2B5EF4-FFF2-40B4-BE49-F238E27FC236}">
                <a16:creationId xmlns:a16="http://schemas.microsoft.com/office/drawing/2014/main" id="{00000000-0008-0000-1100-00001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4170169" name="Group 6091">
          <a:extLst>
            <a:ext uri="{FF2B5EF4-FFF2-40B4-BE49-F238E27FC236}">
              <a16:creationId xmlns:a16="http://schemas.microsoft.com/office/drawing/2014/main" id="{00000000-0008-0000-1100-0000B9A13F00}"/>
            </a:ext>
          </a:extLst>
        </xdr:cNvPr>
        <xdr:cNvGrpSpPr>
          <a:grpSpLocks/>
        </xdr:cNvGrpSpPr>
      </xdr:nvGrpSpPr>
      <xdr:grpSpPr bwMode="auto">
        <a:xfrm>
          <a:off x="4576763" y="10096500"/>
          <a:ext cx="228600" cy="0"/>
          <a:chOff x="466" y="3952"/>
          <a:chExt cx="28" cy="16"/>
        </a:xfrm>
      </xdr:grpSpPr>
      <xdr:sp macro="" textlink="">
        <xdr:nvSpPr>
          <xdr:cNvPr id="4171286" name="Line 6092">
            <a:extLst>
              <a:ext uri="{FF2B5EF4-FFF2-40B4-BE49-F238E27FC236}">
                <a16:creationId xmlns:a16="http://schemas.microsoft.com/office/drawing/2014/main" id="{00000000-0008-0000-1100-00001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87" name="Line 6093">
            <a:extLst>
              <a:ext uri="{FF2B5EF4-FFF2-40B4-BE49-F238E27FC236}">
                <a16:creationId xmlns:a16="http://schemas.microsoft.com/office/drawing/2014/main" id="{00000000-0008-0000-1100-00001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70" name="Group 6094">
          <a:extLst>
            <a:ext uri="{FF2B5EF4-FFF2-40B4-BE49-F238E27FC236}">
              <a16:creationId xmlns:a16="http://schemas.microsoft.com/office/drawing/2014/main" id="{00000000-0008-0000-1100-0000BAA13F00}"/>
            </a:ext>
          </a:extLst>
        </xdr:cNvPr>
        <xdr:cNvGrpSpPr>
          <a:grpSpLocks/>
        </xdr:cNvGrpSpPr>
      </xdr:nvGrpSpPr>
      <xdr:grpSpPr bwMode="auto">
        <a:xfrm>
          <a:off x="4117181" y="10096500"/>
          <a:ext cx="240507" cy="0"/>
          <a:chOff x="466" y="3952"/>
          <a:chExt cx="28" cy="16"/>
        </a:xfrm>
      </xdr:grpSpPr>
      <xdr:sp macro="" textlink="">
        <xdr:nvSpPr>
          <xdr:cNvPr id="4171284" name="Line 6095">
            <a:extLst>
              <a:ext uri="{FF2B5EF4-FFF2-40B4-BE49-F238E27FC236}">
                <a16:creationId xmlns:a16="http://schemas.microsoft.com/office/drawing/2014/main" id="{00000000-0008-0000-1100-00001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85" name="Line 6096">
            <a:extLst>
              <a:ext uri="{FF2B5EF4-FFF2-40B4-BE49-F238E27FC236}">
                <a16:creationId xmlns:a16="http://schemas.microsoft.com/office/drawing/2014/main" id="{00000000-0008-0000-1100-00001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71" name="Group 6097">
          <a:extLst>
            <a:ext uri="{FF2B5EF4-FFF2-40B4-BE49-F238E27FC236}">
              <a16:creationId xmlns:a16="http://schemas.microsoft.com/office/drawing/2014/main" id="{00000000-0008-0000-1100-0000BBA13F00}"/>
            </a:ext>
          </a:extLst>
        </xdr:cNvPr>
        <xdr:cNvGrpSpPr>
          <a:grpSpLocks/>
        </xdr:cNvGrpSpPr>
      </xdr:nvGrpSpPr>
      <xdr:grpSpPr bwMode="auto">
        <a:xfrm>
          <a:off x="4700588" y="10096500"/>
          <a:ext cx="266700" cy="0"/>
          <a:chOff x="466" y="3952"/>
          <a:chExt cx="28" cy="16"/>
        </a:xfrm>
      </xdr:grpSpPr>
      <xdr:sp macro="" textlink="">
        <xdr:nvSpPr>
          <xdr:cNvPr id="4171282" name="Line 6098">
            <a:extLst>
              <a:ext uri="{FF2B5EF4-FFF2-40B4-BE49-F238E27FC236}">
                <a16:creationId xmlns:a16="http://schemas.microsoft.com/office/drawing/2014/main" id="{00000000-0008-0000-1100-00001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83" name="Line 6099">
            <a:extLst>
              <a:ext uri="{FF2B5EF4-FFF2-40B4-BE49-F238E27FC236}">
                <a16:creationId xmlns:a16="http://schemas.microsoft.com/office/drawing/2014/main" id="{00000000-0008-0000-1100-00001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72" name="Group 6100">
          <a:extLst>
            <a:ext uri="{FF2B5EF4-FFF2-40B4-BE49-F238E27FC236}">
              <a16:creationId xmlns:a16="http://schemas.microsoft.com/office/drawing/2014/main" id="{00000000-0008-0000-1100-0000BCA13F00}"/>
            </a:ext>
          </a:extLst>
        </xdr:cNvPr>
        <xdr:cNvGrpSpPr>
          <a:grpSpLocks/>
        </xdr:cNvGrpSpPr>
      </xdr:nvGrpSpPr>
      <xdr:grpSpPr bwMode="auto">
        <a:xfrm>
          <a:off x="4117181" y="10096500"/>
          <a:ext cx="240507" cy="0"/>
          <a:chOff x="466" y="3952"/>
          <a:chExt cx="28" cy="16"/>
        </a:xfrm>
      </xdr:grpSpPr>
      <xdr:sp macro="" textlink="">
        <xdr:nvSpPr>
          <xdr:cNvPr id="4171280" name="Line 6101">
            <a:extLst>
              <a:ext uri="{FF2B5EF4-FFF2-40B4-BE49-F238E27FC236}">
                <a16:creationId xmlns:a16="http://schemas.microsoft.com/office/drawing/2014/main" id="{00000000-0008-0000-1100-00001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81" name="Line 6102">
            <a:extLst>
              <a:ext uri="{FF2B5EF4-FFF2-40B4-BE49-F238E27FC236}">
                <a16:creationId xmlns:a16="http://schemas.microsoft.com/office/drawing/2014/main" id="{00000000-0008-0000-1100-00001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73" name="Group 6103">
          <a:extLst>
            <a:ext uri="{FF2B5EF4-FFF2-40B4-BE49-F238E27FC236}">
              <a16:creationId xmlns:a16="http://schemas.microsoft.com/office/drawing/2014/main" id="{00000000-0008-0000-1100-0000BDA13F00}"/>
            </a:ext>
          </a:extLst>
        </xdr:cNvPr>
        <xdr:cNvGrpSpPr>
          <a:grpSpLocks/>
        </xdr:cNvGrpSpPr>
      </xdr:nvGrpSpPr>
      <xdr:grpSpPr bwMode="auto">
        <a:xfrm>
          <a:off x="4700588" y="10096500"/>
          <a:ext cx="266700" cy="0"/>
          <a:chOff x="466" y="3952"/>
          <a:chExt cx="28" cy="16"/>
        </a:xfrm>
      </xdr:grpSpPr>
      <xdr:sp macro="" textlink="">
        <xdr:nvSpPr>
          <xdr:cNvPr id="4171278" name="Line 6104">
            <a:extLst>
              <a:ext uri="{FF2B5EF4-FFF2-40B4-BE49-F238E27FC236}">
                <a16:creationId xmlns:a16="http://schemas.microsoft.com/office/drawing/2014/main" id="{00000000-0008-0000-1100-00000E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79" name="Line 6105">
            <a:extLst>
              <a:ext uri="{FF2B5EF4-FFF2-40B4-BE49-F238E27FC236}">
                <a16:creationId xmlns:a16="http://schemas.microsoft.com/office/drawing/2014/main" id="{00000000-0008-0000-1100-00000F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74" name="Group 6106">
          <a:extLst>
            <a:ext uri="{FF2B5EF4-FFF2-40B4-BE49-F238E27FC236}">
              <a16:creationId xmlns:a16="http://schemas.microsoft.com/office/drawing/2014/main" id="{00000000-0008-0000-1100-0000BEA13F00}"/>
            </a:ext>
          </a:extLst>
        </xdr:cNvPr>
        <xdr:cNvGrpSpPr>
          <a:grpSpLocks/>
        </xdr:cNvGrpSpPr>
      </xdr:nvGrpSpPr>
      <xdr:grpSpPr bwMode="auto">
        <a:xfrm>
          <a:off x="4117181" y="10096500"/>
          <a:ext cx="240507" cy="0"/>
          <a:chOff x="466" y="3952"/>
          <a:chExt cx="28" cy="16"/>
        </a:xfrm>
      </xdr:grpSpPr>
      <xdr:sp macro="" textlink="">
        <xdr:nvSpPr>
          <xdr:cNvPr id="4171276" name="Line 6107">
            <a:extLst>
              <a:ext uri="{FF2B5EF4-FFF2-40B4-BE49-F238E27FC236}">
                <a16:creationId xmlns:a16="http://schemas.microsoft.com/office/drawing/2014/main" id="{00000000-0008-0000-1100-00000C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77" name="Line 6108">
            <a:extLst>
              <a:ext uri="{FF2B5EF4-FFF2-40B4-BE49-F238E27FC236}">
                <a16:creationId xmlns:a16="http://schemas.microsoft.com/office/drawing/2014/main" id="{00000000-0008-0000-1100-00000D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175" name="Group 6109">
          <a:extLst>
            <a:ext uri="{FF2B5EF4-FFF2-40B4-BE49-F238E27FC236}">
              <a16:creationId xmlns:a16="http://schemas.microsoft.com/office/drawing/2014/main" id="{00000000-0008-0000-1100-0000BFA13F00}"/>
            </a:ext>
          </a:extLst>
        </xdr:cNvPr>
        <xdr:cNvGrpSpPr>
          <a:grpSpLocks/>
        </xdr:cNvGrpSpPr>
      </xdr:nvGrpSpPr>
      <xdr:grpSpPr bwMode="auto">
        <a:xfrm>
          <a:off x="4700588" y="10096500"/>
          <a:ext cx="266700" cy="0"/>
          <a:chOff x="466" y="3952"/>
          <a:chExt cx="28" cy="16"/>
        </a:xfrm>
      </xdr:grpSpPr>
      <xdr:sp macro="" textlink="">
        <xdr:nvSpPr>
          <xdr:cNvPr id="4171274" name="Line 6110">
            <a:extLst>
              <a:ext uri="{FF2B5EF4-FFF2-40B4-BE49-F238E27FC236}">
                <a16:creationId xmlns:a16="http://schemas.microsoft.com/office/drawing/2014/main" id="{00000000-0008-0000-1100-00000A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75" name="Line 6111">
            <a:extLst>
              <a:ext uri="{FF2B5EF4-FFF2-40B4-BE49-F238E27FC236}">
                <a16:creationId xmlns:a16="http://schemas.microsoft.com/office/drawing/2014/main" id="{00000000-0008-0000-1100-00000B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76" name="Group 6112">
          <a:extLst>
            <a:ext uri="{FF2B5EF4-FFF2-40B4-BE49-F238E27FC236}">
              <a16:creationId xmlns:a16="http://schemas.microsoft.com/office/drawing/2014/main" id="{00000000-0008-0000-1100-0000C0A13F00}"/>
            </a:ext>
          </a:extLst>
        </xdr:cNvPr>
        <xdr:cNvGrpSpPr>
          <a:grpSpLocks/>
        </xdr:cNvGrpSpPr>
      </xdr:nvGrpSpPr>
      <xdr:grpSpPr bwMode="auto">
        <a:xfrm>
          <a:off x="4117181" y="10096500"/>
          <a:ext cx="240507" cy="0"/>
          <a:chOff x="466" y="3952"/>
          <a:chExt cx="28" cy="16"/>
        </a:xfrm>
      </xdr:grpSpPr>
      <xdr:sp macro="" textlink="">
        <xdr:nvSpPr>
          <xdr:cNvPr id="4171272" name="Line 6113">
            <a:extLst>
              <a:ext uri="{FF2B5EF4-FFF2-40B4-BE49-F238E27FC236}">
                <a16:creationId xmlns:a16="http://schemas.microsoft.com/office/drawing/2014/main" id="{00000000-0008-0000-1100-000008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73" name="Line 6114">
            <a:extLst>
              <a:ext uri="{FF2B5EF4-FFF2-40B4-BE49-F238E27FC236}">
                <a16:creationId xmlns:a16="http://schemas.microsoft.com/office/drawing/2014/main" id="{00000000-0008-0000-1100-000009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77" name="Group 6115">
          <a:extLst>
            <a:ext uri="{FF2B5EF4-FFF2-40B4-BE49-F238E27FC236}">
              <a16:creationId xmlns:a16="http://schemas.microsoft.com/office/drawing/2014/main" id="{00000000-0008-0000-1100-0000C1A13F00}"/>
            </a:ext>
          </a:extLst>
        </xdr:cNvPr>
        <xdr:cNvGrpSpPr>
          <a:grpSpLocks/>
        </xdr:cNvGrpSpPr>
      </xdr:nvGrpSpPr>
      <xdr:grpSpPr bwMode="auto">
        <a:xfrm>
          <a:off x="4117181" y="10096500"/>
          <a:ext cx="240507" cy="0"/>
          <a:chOff x="466" y="3952"/>
          <a:chExt cx="28" cy="16"/>
        </a:xfrm>
      </xdr:grpSpPr>
      <xdr:sp macro="" textlink="">
        <xdr:nvSpPr>
          <xdr:cNvPr id="4171270" name="Line 6116">
            <a:extLst>
              <a:ext uri="{FF2B5EF4-FFF2-40B4-BE49-F238E27FC236}">
                <a16:creationId xmlns:a16="http://schemas.microsoft.com/office/drawing/2014/main" id="{00000000-0008-0000-1100-000006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71" name="Line 6117">
            <a:extLst>
              <a:ext uri="{FF2B5EF4-FFF2-40B4-BE49-F238E27FC236}">
                <a16:creationId xmlns:a16="http://schemas.microsoft.com/office/drawing/2014/main" id="{00000000-0008-0000-1100-000007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78" name="Group 6118">
          <a:extLst>
            <a:ext uri="{FF2B5EF4-FFF2-40B4-BE49-F238E27FC236}">
              <a16:creationId xmlns:a16="http://schemas.microsoft.com/office/drawing/2014/main" id="{00000000-0008-0000-1100-0000C2A13F00}"/>
            </a:ext>
          </a:extLst>
        </xdr:cNvPr>
        <xdr:cNvGrpSpPr>
          <a:grpSpLocks/>
        </xdr:cNvGrpSpPr>
      </xdr:nvGrpSpPr>
      <xdr:grpSpPr bwMode="auto">
        <a:xfrm>
          <a:off x="4117181" y="10096500"/>
          <a:ext cx="240507" cy="0"/>
          <a:chOff x="466" y="3952"/>
          <a:chExt cx="28" cy="16"/>
        </a:xfrm>
      </xdr:grpSpPr>
      <xdr:sp macro="" textlink="">
        <xdr:nvSpPr>
          <xdr:cNvPr id="4171268" name="Line 6119">
            <a:extLst>
              <a:ext uri="{FF2B5EF4-FFF2-40B4-BE49-F238E27FC236}">
                <a16:creationId xmlns:a16="http://schemas.microsoft.com/office/drawing/2014/main" id="{00000000-0008-0000-1100-000004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69" name="Line 6120">
            <a:extLst>
              <a:ext uri="{FF2B5EF4-FFF2-40B4-BE49-F238E27FC236}">
                <a16:creationId xmlns:a16="http://schemas.microsoft.com/office/drawing/2014/main" id="{00000000-0008-0000-1100-000005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79" name="Group 6121">
          <a:extLst>
            <a:ext uri="{FF2B5EF4-FFF2-40B4-BE49-F238E27FC236}">
              <a16:creationId xmlns:a16="http://schemas.microsoft.com/office/drawing/2014/main" id="{00000000-0008-0000-1100-0000C3A13F00}"/>
            </a:ext>
          </a:extLst>
        </xdr:cNvPr>
        <xdr:cNvGrpSpPr>
          <a:grpSpLocks/>
        </xdr:cNvGrpSpPr>
      </xdr:nvGrpSpPr>
      <xdr:grpSpPr bwMode="auto">
        <a:xfrm>
          <a:off x="4117181" y="10096500"/>
          <a:ext cx="240507" cy="0"/>
          <a:chOff x="466" y="3952"/>
          <a:chExt cx="28" cy="16"/>
        </a:xfrm>
      </xdr:grpSpPr>
      <xdr:sp macro="" textlink="">
        <xdr:nvSpPr>
          <xdr:cNvPr id="4171266" name="Line 6122">
            <a:extLst>
              <a:ext uri="{FF2B5EF4-FFF2-40B4-BE49-F238E27FC236}">
                <a16:creationId xmlns:a16="http://schemas.microsoft.com/office/drawing/2014/main" id="{00000000-0008-0000-1100-000002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67" name="Line 6123">
            <a:extLst>
              <a:ext uri="{FF2B5EF4-FFF2-40B4-BE49-F238E27FC236}">
                <a16:creationId xmlns:a16="http://schemas.microsoft.com/office/drawing/2014/main" id="{00000000-0008-0000-1100-000003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180" name="Group 6124">
          <a:extLst>
            <a:ext uri="{FF2B5EF4-FFF2-40B4-BE49-F238E27FC236}">
              <a16:creationId xmlns:a16="http://schemas.microsoft.com/office/drawing/2014/main" id="{00000000-0008-0000-1100-0000C4A13F00}"/>
            </a:ext>
          </a:extLst>
        </xdr:cNvPr>
        <xdr:cNvGrpSpPr>
          <a:grpSpLocks/>
        </xdr:cNvGrpSpPr>
      </xdr:nvGrpSpPr>
      <xdr:grpSpPr bwMode="auto">
        <a:xfrm>
          <a:off x="5143500" y="10096500"/>
          <a:ext cx="0" cy="0"/>
          <a:chOff x="466" y="3952"/>
          <a:chExt cx="28" cy="16"/>
        </a:xfrm>
      </xdr:grpSpPr>
      <xdr:sp macro="" textlink="">
        <xdr:nvSpPr>
          <xdr:cNvPr id="4171264" name="Line 6125">
            <a:extLst>
              <a:ext uri="{FF2B5EF4-FFF2-40B4-BE49-F238E27FC236}">
                <a16:creationId xmlns:a16="http://schemas.microsoft.com/office/drawing/2014/main" id="{00000000-0008-0000-1100-000000A6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65" name="Line 6126">
            <a:extLst>
              <a:ext uri="{FF2B5EF4-FFF2-40B4-BE49-F238E27FC236}">
                <a16:creationId xmlns:a16="http://schemas.microsoft.com/office/drawing/2014/main" id="{00000000-0008-0000-1100-000001A6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181" name="Group 6127">
          <a:extLst>
            <a:ext uri="{FF2B5EF4-FFF2-40B4-BE49-F238E27FC236}">
              <a16:creationId xmlns:a16="http://schemas.microsoft.com/office/drawing/2014/main" id="{00000000-0008-0000-1100-0000C5A13F00}"/>
            </a:ext>
          </a:extLst>
        </xdr:cNvPr>
        <xdr:cNvGrpSpPr>
          <a:grpSpLocks/>
        </xdr:cNvGrpSpPr>
      </xdr:nvGrpSpPr>
      <xdr:grpSpPr bwMode="auto">
        <a:xfrm>
          <a:off x="5143500" y="10096500"/>
          <a:ext cx="0" cy="0"/>
          <a:chOff x="466" y="3952"/>
          <a:chExt cx="28" cy="16"/>
        </a:xfrm>
      </xdr:grpSpPr>
      <xdr:sp macro="" textlink="">
        <xdr:nvSpPr>
          <xdr:cNvPr id="4171262" name="Line 6128">
            <a:extLst>
              <a:ext uri="{FF2B5EF4-FFF2-40B4-BE49-F238E27FC236}">
                <a16:creationId xmlns:a16="http://schemas.microsoft.com/office/drawing/2014/main" id="{00000000-0008-0000-1100-0000F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63" name="Line 6129">
            <a:extLst>
              <a:ext uri="{FF2B5EF4-FFF2-40B4-BE49-F238E27FC236}">
                <a16:creationId xmlns:a16="http://schemas.microsoft.com/office/drawing/2014/main" id="{00000000-0008-0000-1100-0000F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182" name="Group 6130">
          <a:extLst>
            <a:ext uri="{FF2B5EF4-FFF2-40B4-BE49-F238E27FC236}">
              <a16:creationId xmlns:a16="http://schemas.microsoft.com/office/drawing/2014/main" id="{00000000-0008-0000-1100-0000C6A13F00}"/>
            </a:ext>
          </a:extLst>
        </xdr:cNvPr>
        <xdr:cNvGrpSpPr>
          <a:grpSpLocks/>
        </xdr:cNvGrpSpPr>
      </xdr:nvGrpSpPr>
      <xdr:grpSpPr bwMode="auto">
        <a:xfrm>
          <a:off x="5143500" y="10096500"/>
          <a:ext cx="0" cy="0"/>
          <a:chOff x="466" y="3952"/>
          <a:chExt cx="28" cy="16"/>
        </a:xfrm>
      </xdr:grpSpPr>
      <xdr:sp macro="" textlink="">
        <xdr:nvSpPr>
          <xdr:cNvPr id="4171260" name="Line 6131">
            <a:extLst>
              <a:ext uri="{FF2B5EF4-FFF2-40B4-BE49-F238E27FC236}">
                <a16:creationId xmlns:a16="http://schemas.microsoft.com/office/drawing/2014/main" id="{00000000-0008-0000-1100-0000F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61" name="Line 6132">
            <a:extLst>
              <a:ext uri="{FF2B5EF4-FFF2-40B4-BE49-F238E27FC236}">
                <a16:creationId xmlns:a16="http://schemas.microsoft.com/office/drawing/2014/main" id="{00000000-0008-0000-1100-0000F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183" name="Group 6133">
          <a:extLst>
            <a:ext uri="{FF2B5EF4-FFF2-40B4-BE49-F238E27FC236}">
              <a16:creationId xmlns:a16="http://schemas.microsoft.com/office/drawing/2014/main" id="{00000000-0008-0000-1100-0000C7A13F00}"/>
            </a:ext>
          </a:extLst>
        </xdr:cNvPr>
        <xdr:cNvGrpSpPr>
          <a:grpSpLocks/>
        </xdr:cNvGrpSpPr>
      </xdr:nvGrpSpPr>
      <xdr:grpSpPr bwMode="auto">
        <a:xfrm>
          <a:off x="5143500" y="10096500"/>
          <a:ext cx="0" cy="0"/>
          <a:chOff x="466" y="3952"/>
          <a:chExt cx="28" cy="16"/>
        </a:xfrm>
      </xdr:grpSpPr>
      <xdr:sp macro="" textlink="">
        <xdr:nvSpPr>
          <xdr:cNvPr id="4171258" name="Line 6134">
            <a:extLst>
              <a:ext uri="{FF2B5EF4-FFF2-40B4-BE49-F238E27FC236}">
                <a16:creationId xmlns:a16="http://schemas.microsoft.com/office/drawing/2014/main" id="{00000000-0008-0000-1100-0000F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59" name="Line 6135">
            <a:extLst>
              <a:ext uri="{FF2B5EF4-FFF2-40B4-BE49-F238E27FC236}">
                <a16:creationId xmlns:a16="http://schemas.microsoft.com/office/drawing/2014/main" id="{00000000-0008-0000-1100-0000F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4170184" name="Group 6136">
          <a:extLst>
            <a:ext uri="{FF2B5EF4-FFF2-40B4-BE49-F238E27FC236}">
              <a16:creationId xmlns:a16="http://schemas.microsoft.com/office/drawing/2014/main" id="{00000000-0008-0000-1100-0000C8A13F00}"/>
            </a:ext>
          </a:extLst>
        </xdr:cNvPr>
        <xdr:cNvGrpSpPr>
          <a:grpSpLocks/>
        </xdr:cNvGrpSpPr>
      </xdr:nvGrpSpPr>
      <xdr:grpSpPr bwMode="auto">
        <a:xfrm>
          <a:off x="4050506" y="10096500"/>
          <a:ext cx="266700" cy="0"/>
          <a:chOff x="466" y="3952"/>
          <a:chExt cx="28" cy="16"/>
        </a:xfrm>
      </xdr:grpSpPr>
      <xdr:sp macro="" textlink="">
        <xdr:nvSpPr>
          <xdr:cNvPr id="4171256" name="Line 6137">
            <a:extLst>
              <a:ext uri="{FF2B5EF4-FFF2-40B4-BE49-F238E27FC236}">
                <a16:creationId xmlns:a16="http://schemas.microsoft.com/office/drawing/2014/main" id="{00000000-0008-0000-1100-0000F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57" name="Line 6138">
            <a:extLst>
              <a:ext uri="{FF2B5EF4-FFF2-40B4-BE49-F238E27FC236}">
                <a16:creationId xmlns:a16="http://schemas.microsoft.com/office/drawing/2014/main" id="{00000000-0008-0000-1100-0000F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4170185" name="Group 6139">
          <a:extLst>
            <a:ext uri="{FF2B5EF4-FFF2-40B4-BE49-F238E27FC236}">
              <a16:creationId xmlns:a16="http://schemas.microsoft.com/office/drawing/2014/main" id="{00000000-0008-0000-1100-0000C9A13F00}"/>
            </a:ext>
          </a:extLst>
        </xdr:cNvPr>
        <xdr:cNvGrpSpPr>
          <a:grpSpLocks/>
        </xdr:cNvGrpSpPr>
      </xdr:nvGrpSpPr>
      <xdr:grpSpPr bwMode="auto">
        <a:xfrm>
          <a:off x="4031456" y="10096500"/>
          <a:ext cx="266700" cy="0"/>
          <a:chOff x="466" y="3952"/>
          <a:chExt cx="28" cy="16"/>
        </a:xfrm>
      </xdr:grpSpPr>
      <xdr:sp macro="" textlink="">
        <xdr:nvSpPr>
          <xdr:cNvPr id="4171254" name="Line 6140">
            <a:extLst>
              <a:ext uri="{FF2B5EF4-FFF2-40B4-BE49-F238E27FC236}">
                <a16:creationId xmlns:a16="http://schemas.microsoft.com/office/drawing/2014/main" id="{00000000-0008-0000-1100-0000F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55" name="Line 6141">
            <a:extLst>
              <a:ext uri="{FF2B5EF4-FFF2-40B4-BE49-F238E27FC236}">
                <a16:creationId xmlns:a16="http://schemas.microsoft.com/office/drawing/2014/main" id="{00000000-0008-0000-1100-0000F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4170186" name="Group 6142">
          <a:extLst>
            <a:ext uri="{FF2B5EF4-FFF2-40B4-BE49-F238E27FC236}">
              <a16:creationId xmlns:a16="http://schemas.microsoft.com/office/drawing/2014/main" id="{00000000-0008-0000-1100-0000CAA13F00}"/>
            </a:ext>
          </a:extLst>
        </xdr:cNvPr>
        <xdr:cNvGrpSpPr>
          <a:grpSpLocks/>
        </xdr:cNvGrpSpPr>
      </xdr:nvGrpSpPr>
      <xdr:grpSpPr bwMode="auto">
        <a:xfrm>
          <a:off x="4060031" y="10096500"/>
          <a:ext cx="266700" cy="0"/>
          <a:chOff x="466" y="3952"/>
          <a:chExt cx="28" cy="16"/>
        </a:xfrm>
      </xdr:grpSpPr>
      <xdr:sp macro="" textlink="">
        <xdr:nvSpPr>
          <xdr:cNvPr id="4171252" name="Line 6143">
            <a:extLst>
              <a:ext uri="{FF2B5EF4-FFF2-40B4-BE49-F238E27FC236}">
                <a16:creationId xmlns:a16="http://schemas.microsoft.com/office/drawing/2014/main" id="{00000000-0008-0000-1100-0000F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53" name="Line 6144">
            <a:extLst>
              <a:ext uri="{FF2B5EF4-FFF2-40B4-BE49-F238E27FC236}">
                <a16:creationId xmlns:a16="http://schemas.microsoft.com/office/drawing/2014/main" id="{00000000-0008-0000-1100-0000F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4170187" name="Group 6145">
          <a:extLst>
            <a:ext uri="{FF2B5EF4-FFF2-40B4-BE49-F238E27FC236}">
              <a16:creationId xmlns:a16="http://schemas.microsoft.com/office/drawing/2014/main" id="{00000000-0008-0000-1100-0000CBA13F00}"/>
            </a:ext>
          </a:extLst>
        </xdr:cNvPr>
        <xdr:cNvGrpSpPr>
          <a:grpSpLocks/>
        </xdr:cNvGrpSpPr>
      </xdr:nvGrpSpPr>
      <xdr:grpSpPr bwMode="auto">
        <a:xfrm>
          <a:off x="4633913" y="10096500"/>
          <a:ext cx="266700" cy="0"/>
          <a:chOff x="466" y="3952"/>
          <a:chExt cx="28" cy="16"/>
        </a:xfrm>
      </xdr:grpSpPr>
      <xdr:sp macro="" textlink="">
        <xdr:nvSpPr>
          <xdr:cNvPr id="4171250" name="Line 6146">
            <a:extLst>
              <a:ext uri="{FF2B5EF4-FFF2-40B4-BE49-F238E27FC236}">
                <a16:creationId xmlns:a16="http://schemas.microsoft.com/office/drawing/2014/main" id="{00000000-0008-0000-1100-0000F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51" name="Line 6147">
            <a:extLst>
              <a:ext uri="{FF2B5EF4-FFF2-40B4-BE49-F238E27FC236}">
                <a16:creationId xmlns:a16="http://schemas.microsoft.com/office/drawing/2014/main" id="{00000000-0008-0000-1100-0000F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4170188" name="Group 6148">
          <a:extLst>
            <a:ext uri="{FF2B5EF4-FFF2-40B4-BE49-F238E27FC236}">
              <a16:creationId xmlns:a16="http://schemas.microsoft.com/office/drawing/2014/main" id="{00000000-0008-0000-1100-0000CCA13F00}"/>
            </a:ext>
          </a:extLst>
        </xdr:cNvPr>
        <xdr:cNvGrpSpPr>
          <a:grpSpLocks/>
        </xdr:cNvGrpSpPr>
      </xdr:nvGrpSpPr>
      <xdr:grpSpPr bwMode="auto">
        <a:xfrm>
          <a:off x="4662488" y="10096500"/>
          <a:ext cx="266700" cy="0"/>
          <a:chOff x="466" y="3952"/>
          <a:chExt cx="28" cy="16"/>
        </a:xfrm>
      </xdr:grpSpPr>
      <xdr:sp macro="" textlink="">
        <xdr:nvSpPr>
          <xdr:cNvPr id="4171248" name="Line 6149">
            <a:extLst>
              <a:ext uri="{FF2B5EF4-FFF2-40B4-BE49-F238E27FC236}">
                <a16:creationId xmlns:a16="http://schemas.microsoft.com/office/drawing/2014/main" id="{00000000-0008-0000-1100-0000F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49" name="Line 6150">
            <a:extLst>
              <a:ext uri="{FF2B5EF4-FFF2-40B4-BE49-F238E27FC236}">
                <a16:creationId xmlns:a16="http://schemas.microsoft.com/office/drawing/2014/main" id="{00000000-0008-0000-1100-0000F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4170189" name="Group 6151">
          <a:extLst>
            <a:ext uri="{FF2B5EF4-FFF2-40B4-BE49-F238E27FC236}">
              <a16:creationId xmlns:a16="http://schemas.microsoft.com/office/drawing/2014/main" id="{00000000-0008-0000-1100-0000CDA13F00}"/>
            </a:ext>
          </a:extLst>
        </xdr:cNvPr>
        <xdr:cNvGrpSpPr>
          <a:grpSpLocks/>
        </xdr:cNvGrpSpPr>
      </xdr:nvGrpSpPr>
      <xdr:grpSpPr bwMode="auto">
        <a:xfrm>
          <a:off x="4652963" y="10096500"/>
          <a:ext cx="266700" cy="0"/>
          <a:chOff x="466" y="3952"/>
          <a:chExt cx="28" cy="16"/>
        </a:xfrm>
      </xdr:grpSpPr>
      <xdr:sp macro="" textlink="">
        <xdr:nvSpPr>
          <xdr:cNvPr id="4171246" name="Line 6152">
            <a:extLst>
              <a:ext uri="{FF2B5EF4-FFF2-40B4-BE49-F238E27FC236}">
                <a16:creationId xmlns:a16="http://schemas.microsoft.com/office/drawing/2014/main" id="{00000000-0008-0000-1100-0000E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47" name="Line 6153">
            <a:extLst>
              <a:ext uri="{FF2B5EF4-FFF2-40B4-BE49-F238E27FC236}">
                <a16:creationId xmlns:a16="http://schemas.microsoft.com/office/drawing/2014/main" id="{00000000-0008-0000-1100-0000E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4170190" name="Group 6154">
          <a:extLst>
            <a:ext uri="{FF2B5EF4-FFF2-40B4-BE49-F238E27FC236}">
              <a16:creationId xmlns:a16="http://schemas.microsoft.com/office/drawing/2014/main" id="{00000000-0008-0000-1100-0000CEA13F00}"/>
            </a:ext>
          </a:extLst>
        </xdr:cNvPr>
        <xdr:cNvGrpSpPr>
          <a:grpSpLocks/>
        </xdr:cNvGrpSpPr>
      </xdr:nvGrpSpPr>
      <xdr:grpSpPr bwMode="auto">
        <a:xfrm>
          <a:off x="4040981" y="10096500"/>
          <a:ext cx="266700" cy="0"/>
          <a:chOff x="466" y="3952"/>
          <a:chExt cx="28" cy="16"/>
        </a:xfrm>
      </xdr:grpSpPr>
      <xdr:sp macro="" textlink="">
        <xdr:nvSpPr>
          <xdr:cNvPr id="4171244" name="Line 6155">
            <a:extLst>
              <a:ext uri="{FF2B5EF4-FFF2-40B4-BE49-F238E27FC236}">
                <a16:creationId xmlns:a16="http://schemas.microsoft.com/office/drawing/2014/main" id="{00000000-0008-0000-1100-0000E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45" name="Line 6156">
            <a:extLst>
              <a:ext uri="{FF2B5EF4-FFF2-40B4-BE49-F238E27FC236}">
                <a16:creationId xmlns:a16="http://schemas.microsoft.com/office/drawing/2014/main" id="{00000000-0008-0000-1100-0000E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314325</xdr:colOff>
      <xdr:row>32</xdr:row>
      <xdr:rowOff>0</xdr:rowOff>
    </xdr:from>
    <xdr:to>
      <xdr:col>3</xdr:col>
      <xdr:colOff>0</xdr:colOff>
      <xdr:row>32</xdr:row>
      <xdr:rowOff>0</xdr:rowOff>
    </xdr:to>
    <xdr:grpSp>
      <xdr:nvGrpSpPr>
        <xdr:cNvPr id="4170191" name="Group 6157">
          <a:extLst>
            <a:ext uri="{FF2B5EF4-FFF2-40B4-BE49-F238E27FC236}">
              <a16:creationId xmlns:a16="http://schemas.microsoft.com/office/drawing/2014/main" id="{00000000-0008-0000-1100-0000CFA13F00}"/>
            </a:ext>
          </a:extLst>
        </xdr:cNvPr>
        <xdr:cNvGrpSpPr>
          <a:grpSpLocks/>
        </xdr:cNvGrpSpPr>
      </xdr:nvGrpSpPr>
      <xdr:grpSpPr bwMode="auto">
        <a:xfrm>
          <a:off x="4088606" y="10096500"/>
          <a:ext cx="269082" cy="0"/>
          <a:chOff x="466" y="3952"/>
          <a:chExt cx="28" cy="16"/>
        </a:xfrm>
      </xdr:grpSpPr>
      <xdr:sp macro="" textlink="">
        <xdr:nvSpPr>
          <xdr:cNvPr id="4171242" name="Line 6158">
            <a:extLst>
              <a:ext uri="{FF2B5EF4-FFF2-40B4-BE49-F238E27FC236}">
                <a16:creationId xmlns:a16="http://schemas.microsoft.com/office/drawing/2014/main" id="{00000000-0008-0000-1100-0000E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43" name="Line 6159">
            <a:extLst>
              <a:ext uri="{FF2B5EF4-FFF2-40B4-BE49-F238E27FC236}">
                <a16:creationId xmlns:a16="http://schemas.microsoft.com/office/drawing/2014/main" id="{00000000-0008-0000-1100-0000E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4170192" name="Group 6160">
          <a:extLst>
            <a:ext uri="{FF2B5EF4-FFF2-40B4-BE49-F238E27FC236}">
              <a16:creationId xmlns:a16="http://schemas.microsoft.com/office/drawing/2014/main" id="{00000000-0008-0000-1100-0000D0A13F00}"/>
            </a:ext>
          </a:extLst>
        </xdr:cNvPr>
        <xdr:cNvGrpSpPr>
          <a:grpSpLocks/>
        </xdr:cNvGrpSpPr>
      </xdr:nvGrpSpPr>
      <xdr:grpSpPr bwMode="auto">
        <a:xfrm>
          <a:off x="4069556" y="10096500"/>
          <a:ext cx="266700" cy="0"/>
          <a:chOff x="466" y="3952"/>
          <a:chExt cx="28" cy="16"/>
        </a:xfrm>
      </xdr:grpSpPr>
      <xdr:sp macro="" textlink="">
        <xdr:nvSpPr>
          <xdr:cNvPr id="4171240" name="Line 6161">
            <a:extLst>
              <a:ext uri="{FF2B5EF4-FFF2-40B4-BE49-F238E27FC236}">
                <a16:creationId xmlns:a16="http://schemas.microsoft.com/office/drawing/2014/main" id="{00000000-0008-0000-1100-0000E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41" name="Line 6162">
            <a:extLst>
              <a:ext uri="{FF2B5EF4-FFF2-40B4-BE49-F238E27FC236}">
                <a16:creationId xmlns:a16="http://schemas.microsoft.com/office/drawing/2014/main" id="{00000000-0008-0000-1100-0000E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4170193" name="Group 6163">
          <a:extLst>
            <a:ext uri="{FF2B5EF4-FFF2-40B4-BE49-F238E27FC236}">
              <a16:creationId xmlns:a16="http://schemas.microsoft.com/office/drawing/2014/main" id="{00000000-0008-0000-1100-0000D1A13F00}"/>
            </a:ext>
          </a:extLst>
        </xdr:cNvPr>
        <xdr:cNvGrpSpPr>
          <a:grpSpLocks/>
        </xdr:cNvGrpSpPr>
      </xdr:nvGrpSpPr>
      <xdr:grpSpPr bwMode="auto">
        <a:xfrm>
          <a:off x="4060031" y="10096500"/>
          <a:ext cx="266700" cy="0"/>
          <a:chOff x="466" y="3952"/>
          <a:chExt cx="28" cy="16"/>
        </a:xfrm>
      </xdr:grpSpPr>
      <xdr:sp macro="" textlink="">
        <xdr:nvSpPr>
          <xdr:cNvPr id="4171238" name="Line 6164">
            <a:extLst>
              <a:ext uri="{FF2B5EF4-FFF2-40B4-BE49-F238E27FC236}">
                <a16:creationId xmlns:a16="http://schemas.microsoft.com/office/drawing/2014/main" id="{00000000-0008-0000-1100-0000E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39" name="Line 6165">
            <a:extLst>
              <a:ext uri="{FF2B5EF4-FFF2-40B4-BE49-F238E27FC236}">
                <a16:creationId xmlns:a16="http://schemas.microsoft.com/office/drawing/2014/main" id="{00000000-0008-0000-1100-0000E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94" name="Group 6166">
          <a:extLst>
            <a:ext uri="{FF2B5EF4-FFF2-40B4-BE49-F238E27FC236}">
              <a16:creationId xmlns:a16="http://schemas.microsoft.com/office/drawing/2014/main" id="{00000000-0008-0000-1100-0000D2A13F00}"/>
            </a:ext>
          </a:extLst>
        </xdr:cNvPr>
        <xdr:cNvGrpSpPr>
          <a:grpSpLocks/>
        </xdr:cNvGrpSpPr>
      </xdr:nvGrpSpPr>
      <xdr:grpSpPr bwMode="auto">
        <a:xfrm>
          <a:off x="4117181" y="10096500"/>
          <a:ext cx="240507" cy="0"/>
          <a:chOff x="466" y="3952"/>
          <a:chExt cx="28" cy="16"/>
        </a:xfrm>
      </xdr:grpSpPr>
      <xdr:sp macro="" textlink="">
        <xdr:nvSpPr>
          <xdr:cNvPr id="4171236" name="Line 6167">
            <a:extLst>
              <a:ext uri="{FF2B5EF4-FFF2-40B4-BE49-F238E27FC236}">
                <a16:creationId xmlns:a16="http://schemas.microsoft.com/office/drawing/2014/main" id="{00000000-0008-0000-1100-0000E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37" name="Line 6168">
            <a:extLst>
              <a:ext uri="{FF2B5EF4-FFF2-40B4-BE49-F238E27FC236}">
                <a16:creationId xmlns:a16="http://schemas.microsoft.com/office/drawing/2014/main" id="{00000000-0008-0000-1100-0000E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95" name="Group 6169">
          <a:extLst>
            <a:ext uri="{FF2B5EF4-FFF2-40B4-BE49-F238E27FC236}">
              <a16:creationId xmlns:a16="http://schemas.microsoft.com/office/drawing/2014/main" id="{00000000-0008-0000-1100-0000D3A13F00}"/>
            </a:ext>
          </a:extLst>
        </xdr:cNvPr>
        <xdr:cNvGrpSpPr>
          <a:grpSpLocks/>
        </xdr:cNvGrpSpPr>
      </xdr:nvGrpSpPr>
      <xdr:grpSpPr bwMode="auto">
        <a:xfrm>
          <a:off x="4117181" y="10096500"/>
          <a:ext cx="240507" cy="0"/>
          <a:chOff x="466" y="3952"/>
          <a:chExt cx="28" cy="16"/>
        </a:xfrm>
      </xdr:grpSpPr>
      <xdr:sp macro="" textlink="">
        <xdr:nvSpPr>
          <xdr:cNvPr id="4171234" name="Line 6170">
            <a:extLst>
              <a:ext uri="{FF2B5EF4-FFF2-40B4-BE49-F238E27FC236}">
                <a16:creationId xmlns:a16="http://schemas.microsoft.com/office/drawing/2014/main" id="{00000000-0008-0000-1100-0000E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35" name="Line 6171">
            <a:extLst>
              <a:ext uri="{FF2B5EF4-FFF2-40B4-BE49-F238E27FC236}">
                <a16:creationId xmlns:a16="http://schemas.microsoft.com/office/drawing/2014/main" id="{00000000-0008-0000-1100-0000E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96" name="Group 6172">
          <a:extLst>
            <a:ext uri="{FF2B5EF4-FFF2-40B4-BE49-F238E27FC236}">
              <a16:creationId xmlns:a16="http://schemas.microsoft.com/office/drawing/2014/main" id="{00000000-0008-0000-1100-0000D4A13F00}"/>
            </a:ext>
          </a:extLst>
        </xdr:cNvPr>
        <xdr:cNvGrpSpPr>
          <a:grpSpLocks/>
        </xdr:cNvGrpSpPr>
      </xdr:nvGrpSpPr>
      <xdr:grpSpPr bwMode="auto">
        <a:xfrm>
          <a:off x="4117181" y="10096500"/>
          <a:ext cx="240507" cy="0"/>
          <a:chOff x="466" y="3952"/>
          <a:chExt cx="28" cy="16"/>
        </a:xfrm>
      </xdr:grpSpPr>
      <xdr:sp macro="" textlink="">
        <xdr:nvSpPr>
          <xdr:cNvPr id="4171232" name="Line 6173">
            <a:extLst>
              <a:ext uri="{FF2B5EF4-FFF2-40B4-BE49-F238E27FC236}">
                <a16:creationId xmlns:a16="http://schemas.microsoft.com/office/drawing/2014/main" id="{00000000-0008-0000-1100-0000E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33" name="Line 6174">
            <a:extLst>
              <a:ext uri="{FF2B5EF4-FFF2-40B4-BE49-F238E27FC236}">
                <a16:creationId xmlns:a16="http://schemas.microsoft.com/office/drawing/2014/main" id="{00000000-0008-0000-1100-0000E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97" name="Group 6175">
          <a:extLst>
            <a:ext uri="{FF2B5EF4-FFF2-40B4-BE49-F238E27FC236}">
              <a16:creationId xmlns:a16="http://schemas.microsoft.com/office/drawing/2014/main" id="{00000000-0008-0000-1100-0000D5A13F00}"/>
            </a:ext>
          </a:extLst>
        </xdr:cNvPr>
        <xdr:cNvGrpSpPr>
          <a:grpSpLocks/>
        </xdr:cNvGrpSpPr>
      </xdr:nvGrpSpPr>
      <xdr:grpSpPr bwMode="auto">
        <a:xfrm>
          <a:off x="4117181" y="10096500"/>
          <a:ext cx="240507" cy="0"/>
          <a:chOff x="466" y="3952"/>
          <a:chExt cx="28" cy="16"/>
        </a:xfrm>
      </xdr:grpSpPr>
      <xdr:sp macro="" textlink="">
        <xdr:nvSpPr>
          <xdr:cNvPr id="4171230" name="Line 6176">
            <a:extLst>
              <a:ext uri="{FF2B5EF4-FFF2-40B4-BE49-F238E27FC236}">
                <a16:creationId xmlns:a16="http://schemas.microsoft.com/office/drawing/2014/main" id="{00000000-0008-0000-1100-0000D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31" name="Line 6177">
            <a:extLst>
              <a:ext uri="{FF2B5EF4-FFF2-40B4-BE49-F238E27FC236}">
                <a16:creationId xmlns:a16="http://schemas.microsoft.com/office/drawing/2014/main" id="{00000000-0008-0000-1100-0000D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98" name="Group 6178">
          <a:extLst>
            <a:ext uri="{FF2B5EF4-FFF2-40B4-BE49-F238E27FC236}">
              <a16:creationId xmlns:a16="http://schemas.microsoft.com/office/drawing/2014/main" id="{00000000-0008-0000-1100-0000D6A13F00}"/>
            </a:ext>
          </a:extLst>
        </xdr:cNvPr>
        <xdr:cNvGrpSpPr>
          <a:grpSpLocks/>
        </xdr:cNvGrpSpPr>
      </xdr:nvGrpSpPr>
      <xdr:grpSpPr bwMode="auto">
        <a:xfrm>
          <a:off x="4117181" y="10096500"/>
          <a:ext cx="240507" cy="0"/>
          <a:chOff x="466" y="3952"/>
          <a:chExt cx="28" cy="16"/>
        </a:xfrm>
      </xdr:grpSpPr>
      <xdr:sp macro="" textlink="">
        <xdr:nvSpPr>
          <xdr:cNvPr id="4171228" name="Line 6179">
            <a:extLst>
              <a:ext uri="{FF2B5EF4-FFF2-40B4-BE49-F238E27FC236}">
                <a16:creationId xmlns:a16="http://schemas.microsoft.com/office/drawing/2014/main" id="{00000000-0008-0000-1100-0000D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29" name="Line 6180">
            <a:extLst>
              <a:ext uri="{FF2B5EF4-FFF2-40B4-BE49-F238E27FC236}">
                <a16:creationId xmlns:a16="http://schemas.microsoft.com/office/drawing/2014/main" id="{00000000-0008-0000-1100-0000D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199" name="Group 6181">
          <a:extLst>
            <a:ext uri="{FF2B5EF4-FFF2-40B4-BE49-F238E27FC236}">
              <a16:creationId xmlns:a16="http://schemas.microsoft.com/office/drawing/2014/main" id="{00000000-0008-0000-1100-0000D7A13F00}"/>
            </a:ext>
          </a:extLst>
        </xdr:cNvPr>
        <xdr:cNvGrpSpPr>
          <a:grpSpLocks/>
        </xdr:cNvGrpSpPr>
      </xdr:nvGrpSpPr>
      <xdr:grpSpPr bwMode="auto">
        <a:xfrm>
          <a:off x="4117181" y="10096500"/>
          <a:ext cx="240507" cy="0"/>
          <a:chOff x="466" y="3952"/>
          <a:chExt cx="28" cy="16"/>
        </a:xfrm>
      </xdr:grpSpPr>
      <xdr:sp macro="" textlink="">
        <xdr:nvSpPr>
          <xdr:cNvPr id="4171226" name="Line 6182">
            <a:extLst>
              <a:ext uri="{FF2B5EF4-FFF2-40B4-BE49-F238E27FC236}">
                <a16:creationId xmlns:a16="http://schemas.microsoft.com/office/drawing/2014/main" id="{00000000-0008-0000-1100-0000D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27" name="Line 6183">
            <a:extLst>
              <a:ext uri="{FF2B5EF4-FFF2-40B4-BE49-F238E27FC236}">
                <a16:creationId xmlns:a16="http://schemas.microsoft.com/office/drawing/2014/main" id="{00000000-0008-0000-1100-0000D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4170200" name="Group 6184">
          <a:extLst>
            <a:ext uri="{FF2B5EF4-FFF2-40B4-BE49-F238E27FC236}">
              <a16:creationId xmlns:a16="http://schemas.microsoft.com/office/drawing/2014/main" id="{00000000-0008-0000-1100-0000D8A13F00}"/>
            </a:ext>
          </a:extLst>
        </xdr:cNvPr>
        <xdr:cNvGrpSpPr>
          <a:grpSpLocks/>
        </xdr:cNvGrpSpPr>
      </xdr:nvGrpSpPr>
      <xdr:grpSpPr bwMode="auto">
        <a:xfrm>
          <a:off x="3993356" y="10096500"/>
          <a:ext cx="228600" cy="0"/>
          <a:chOff x="466" y="3952"/>
          <a:chExt cx="28" cy="16"/>
        </a:xfrm>
      </xdr:grpSpPr>
      <xdr:sp macro="" textlink="">
        <xdr:nvSpPr>
          <xdr:cNvPr id="4171224" name="Line 6185">
            <a:extLst>
              <a:ext uri="{FF2B5EF4-FFF2-40B4-BE49-F238E27FC236}">
                <a16:creationId xmlns:a16="http://schemas.microsoft.com/office/drawing/2014/main" id="{00000000-0008-0000-1100-0000D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25" name="Line 6186">
            <a:extLst>
              <a:ext uri="{FF2B5EF4-FFF2-40B4-BE49-F238E27FC236}">
                <a16:creationId xmlns:a16="http://schemas.microsoft.com/office/drawing/2014/main" id="{00000000-0008-0000-1100-0000D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01" name="Group 6187">
          <a:extLst>
            <a:ext uri="{FF2B5EF4-FFF2-40B4-BE49-F238E27FC236}">
              <a16:creationId xmlns:a16="http://schemas.microsoft.com/office/drawing/2014/main" id="{00000000-0008-0000-1100-0000D9A13F00}"/>
            </a:ext>
          </a:extLst>
        </xdr:cNvPr>
        <xdr:cNvGrpSpPr>
          <a:grpSpLocks/>
        </xdr:cNvGrpSpPr>
      </xdr:nvGrpSpPr>
      <xdr:grpSpPr bwMode="auto">
        <a:xfrm>
          <a:off x="4117181" y="10096500"/>
          <a:ext cx="228600" cy="0"/>
          <a:chOff x="466" y="3952"/>
          <a:chExt cx="28" cy="16"/>
        </a:xfrm>
      </xdr:grpSpPr>
      <xdr:sp macro="" textlink="">
        <xdr:nvSpPr>
          <xdr:cNvPr id="4171222" name="Line 6188">
            <a:extLst>
              <a:ext uri="{FF2B5EF4-FFF2-40B4-BE49-F238E27FC236}">
                <a16:creationId xmlns:a16="http://schemas.microsoft.com/office/drawing/2014/main" id="{00000000-0008-0000-1100-0000D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23" name="Line 6189">
            <a:extLst>
              <a:ext uri="{FF2B5EF4-FFF2-40B4-BE49-F238E27FC236}">
                <a16:creationId xmlns:a16="http://schemas.microsoft.com/office/drawing/2014/main" id="{00000000-0008-0000-1100-0000D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02" name="Group 6190">
          <a:extLst>
            <a:ext uri="{FF2B5EF4-FFF2-40B4-BE49-F238E27FC236}">
              <a16:creationId xmlns:a16="http://schemas.microsoft.com/office/drawing/2014/main" id="{00000000-0008-0000-1100-0000DAA13F00}"/>
            </a:ext>
          </a:extLst>
        </xdr:cNvPr>
        <xdr:cNvGrpSpPr>
          <a:grpSpLocks/>
        </xdr:cNvGrpSpPr>
      </xdr:nvGrpSpPr>
      <xdr:grpSpPr bwMode="auto">
        <a:xfrm>
          <a:off x="4117181" y="10096500"/>
          <a:ext cx="228600" cy="0"/>
          <a:chOff x="466" y="3952"/>
          <a:chExt cx="28" cy="16"/>
        </a:xfrm>
      </xdr:grpSpPr>
      <xdr:sp macro="" textlink="">
        <xdr:nvSpPr>
          <xdr:cNvPr id="4171220" name="Line 6191">
            <a:extLst>
              <a:ext uri="{FF2B5EF4-FFF2-40B4-BE49-F238E27FC236}">
                <a16:creationId xmlns:a16="http://schemas.microsoft.com/office/drawing/2014/main" id="{00000000-0008-0000-1100-0000D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21" name="Line 6192">
            <a:extLst>
              <a:ext uri="{FF2B5EF4-FFF2-40B4-BE49-F238E27FC236}">
                <a16:creationId xmlns:a16="http://schemas.microsoft.com/office/drawing/2014/main" id="{00000000-0008-0000-1100-0000D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03" name="Group 6193">
          <a:extLst>
            <a:ext uri="{FF2B5EF4-FFF2-40B4-BE49-F238E27FC236}">
              <a16:creationId xmlns:a16="http://schemas.microsoft.com/office/drawing/2014/main" id="{00000000-0008-0000-1100-0000DBA13F00}"/>
            </a:ext>
          </a:extLst>
        </xdr:cNvPr>
        <xdr:cNvGrpSpPr>
          <a:grpSpLocks/>
        </xdr:cNvGrpSpPr>
      </xdr:nvGrpSpPr>
      <xdr:grpSpPr bwMode="auto">
        <a:xfrm>
          <a:off x="4117181" y="10096500"/>
          <a:ext cx="240507" cy="0"/>
          <a:chOff x="466" y="3952"/>
          <a:chExt cx="28" cy="16"/>
        </a:xfrm>
      </xdr:grpSpPr>
      <xdr:sp macro="" textlink="">
        <xdr:nvSpPr>
          <xdr:cNvPr id="4171218" name="Line 6194">
            <a:extLst>
              <a:ext uri="{FF2B5EF4-FFF2-40B4-BE49-F238E27FC236}">
                <a16:creationId xmlns:a16="http://schemas.microsoft.com/office/drawing/2014/main" id="{00000000-0008-0000-1100-0000D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19" name="Line 6195">
            <a:extLst>
              <a:ext uri="{FF2B5EF4-FFF2-40B4-BE49-F238E27FC236}">
                <a16:creationId xmlns:a16="http://schemas.microsoft.com/office/drawing/2014/main" id="{00000000-0008-0000-1100-0000D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04" name="Group 6196">
          <a:extLst>
            <a:ext uri="{FF2B5EF4-FFF2-40B4-BE49-F238E27FC236}">
              <a16:creationId xmlns:a16="http://schemas.microsoft.com/office/drawing/2014/main" id="{00000000-0008-0000-1100-0000DCA13F00}"/>
            </a:ext>
          </a:extLst>
        </xdr:cNvPr>
        <xdr:cNvGrpSpPr>
          <a:grpSpLocks/>
        </xdr:cNvGrpSpPr>
      </xdr:nvGrpSpPr>
      <xdr:grpSpPr bwMode="auto">
        <a:xfrm>
          <a:off x="4117181" y="10096500"/>
          <a:ext cx="228600" cy="0"/>
          <a:chOff x="466" y="3952"/>
          <a:chExt cx="28" cy="16"/>
        </a:xfrm>
      </xdr:grpSpPr>
      <xdr:sp macro="" textlink="">
        <xdr:nvSpPr>
          <xdr:cNvPr id="4171216" name="Line 6197">
            <a:extLst>
              <a:ext uri="{FF2B5EF4-FFF2-40B4-BE49-F238E27FC236}">
                <a16:creationId xmlns:a16="http://schemas.microsoft.com/office/drawing/2014/main" id="{00000000-0008-0000-1100-0000D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17" name="Line 6198">
            <a:extLst>
              <a:ext uri="{FF2B5EF4-FFF2-40B4-BE49-F238E27FC236}">
                <a16:creationId xmlns:a16="http://schemas.microsoft.com/office/drawing/2014/main" id="{00000000-0008-0000-1100-0000D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05" name="Group 6199">
          <a:extLst>
            <a:ext uri="{FF2B5EF4-FFF2-40B4-BE49-F238E27FC236}">
              <a16:creationId xmlns:a16="http://schemas.microsoft.com/office/drawing/2014/main" id="{00000000-0008-0000-1100-0000DDA13F00}"/>
            </a:ext>
          </a:extLst>
        </xdr:cNvPr>
        <xdr:cNvGrpSpPr>
          <a:grpSpLocks/>
        </xdr:cNvGrpSpPr>
      </xdr:nvGrpSpPr>
      <xdr:grpSpPr bwMode="auto">
        <a:xfrm>
          <a:off x="4117181" y="10096500"/>
          <a:ext cx="228600" cy="0"/>
          <a:chOff x="466" y="3952"/>
          <a:chExt cx="28" cy="16"/>
        </a:xfrm>
      </xdr:grpSpPr>
      <xdr:sp macro="" textlink="">
        <xdr:nvSpPr>
          <xdr:cNvPr id="4171214" name="Line 6200">
            <a:extLst>
              <a:ext uri="{FF2B5EF4-FFF2-40B4-BE49-F238E27FC236}">
                <a16:creationId xmlns:a16="http://schemas.microsoft.com/office/drawing/2014/main" id="{00000000-0008-0000-1100-0000C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15" name="Line 6201">
            <a:extLst>
              <a:ext uri="{FF2B5EF4-FFF2-40B4-BE49-F238E27FC236}">
                <a16:creationId xmlns:a16="http://schemas.microsoft.com/office/drawing/2014/main" id="{00000000-0008-0000-1100-0000C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06" name="Group 6202">
          <a:extLst>
            <a:ext uri="{FF2B5EF4-FFF2-40B4-BE49-F238E27FC236}">
              <a16:creationId xmlns:a16="http://schemas.microsoft.com/office/drawing/2014/main" id="{00000000-0008-0000-1100-0000DEA13F00}"/>
            </a:ext>
          </a:extLst>
        </xdr:cNvPr>
        <xdr:cNvGrpSpPr>
          <a:grpSpLocks/>
        </xdr:cNvGrpSpPr>
      </xdr:nvGrpSpPr>
      <xdr:grpSpPr bwMode="auto">
        <a:xfrm>
          <a:off x="4117181" y="10096500"/>
          <a:ext cx="240507" cy="0"/>
          <a:chOff x="466" y="3952"/>
          <a:chExt cx="28" cy="16"/>
        </a:xfrm>
      </xdr:grpSpPr>
      <xdr:sp macro="" textlink="">
        <xdr:nvSpPr>
          <xdr:cNvPr id="4171212" name="Line 6203">
            <a:extLst>
              <a:ext uri="{FF2B5EF4-FFF2-40B4-BE49-F238E27FC236}">
                <a16:creationId xmlns:a16="http://schemas.microsoft.com/office/drawing/2014/main" id="{00000000-0008-0000-1100-0000C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13" name="Line 6204">
            <a:extLst>
              <a:ext uri="{FF2B5EF4-FFF2-40B4-BE49-F238E27FC236}">
                <a16:creationId xmlns:a16="http://schemas.microsoft.com/office/drawing/2014/main" id="{00000000-0008-0000-1100-0000C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07" name="Group 6205">
          <a:extLst>
            <a:ext uri="{FF2B5EF4-FFF2-40B4-BE49-F238E27FC236}">
              <a16:creationId xmlns:a16="http://schemas.microsoft.com/office/drawing/2014/main" id="{00000000-0008-0000-1100-0000DFA13F00}"/>
            </a:ext>
          </a:extLst>
        </xdr:cNvPr>
        <xdr:cNvGrpSpPr>
          <a:grpSpLocks/>
        </xdr:cNvGrpSpPr>
      </xdr:nvGrpSpPr>
      <xdr:grpSpPr bwMode="auto">
        <a:xfrm>
          <a:off x="4700588" y="10096500"/>
          <a:ext cx="266700" cy="0"/>
          <a:chOff x="466" y="3952"/>
          <a:chExt cx="28" cy="16"/>
        </a:xfrm>
      </xdr:grpSpPr>
      <xdr:sp macro="" textlink="">
        <xdr:nvSpPr>
          <xdr:cNvPr id="4171210" name="Line 6206">
            <a:extLst>
              <a:ext uri="{FF2B5EF4-FFF2-40B4-BE49-F238E27FC236}">
                <a16:creationId xmlns:a16="http://schemas.microsoft.com/office/drawing/2014/main" id="{00000000-0008-0000-1100-0000C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11" name="Line 6207">
            <a:extLst>
              <a:ext uri="{FF2B5EF4-FFF2-40B4-BE49-F238E27FC236}">
                <a16:creationId xmlns:a16="http://schemas.microsoft.com/office/drawing/2014/main" id="{00000000-0008-0000-1100-0000C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08" name="Group 6208">
          <a:extLst>
            <a:ext uri="{FF2B5EF4-FFF2-40B4-BE49-F238E27FC236}">
              <a16:creationId xmlns:a16="http://schemas.microsoft.com/office/drawing/2014/main" id="{00000000-0008-0000-1100-0000E0A13F00}"/>
            </a:ext>
          </a:extLst>
        </xdr:cNvPr>
        <xdr:cNvGrpSpPr>
          <a:grpSpLocks/>
        </xdr:cNvGrpSpPr>
      </xdr:nvGrpSpPr>
      <xdr:grpSpPr bwMode="auto">
        <a:xfrm>
          <a:off x="4700588" y="10096500"/>
          <a:ext cx="266700" cy="0"/>
          <a:chOff x="466" y="3952"/>
          <a:chExt cx="28" cy="16"/>
        </a:xfrm>
      </xdr:grpSpPr>
      <xdr:sp macro="" textlink="">
        <xdr:nvSpPr>
          <xdr:cNvPr id="4171208" name="Line 6209">
            <a:extLst>
              <a:ext uri="{FF2B5EF4-FFF2-40B4-BE49-F238E27FC236}">
                <a16:creationId xmlns:a16="http://schemas.microsoft.com/office/drawing/2014/main" id="{00000000-0008-0000-1100-0000C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09" name="Line 6210">
            <a:extLst>
              <a:ext uri="{FF2B5EF4-FFF2-40B4-BE49-F238E27FC236}">
                <a16:creationId xmlns:a16="http://schemas.microsoft.com/office/drawing/2014/main" id="{00000000-0008-0000-1100-0000C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09" name="Group 6211">
          <a:extLst>
            <a:ext uri="{FF2B5EF4-FFF2-40B4-BE49-F238E27FC236}">
              <a16:creationId xmlns:a16="http://schemas.microsoft.com/office/drawing/2014/main" id="{00000000-0008-0000-1100-0000E1A13F00}"/>
            </a:ext>
          </a:extLst>
        </xdr:cNvPr>
        <xdr:cNvGrpSpPr>
          <a:grpSpLocks/>
        </xdr:cNvGrpSpPr>
      </xdr:nvGrpSpPr>
      <xdr:grpSpPr bwMode="auto">
        <a:xfrm>
          <a:off x="4700588" y="10096500"/>
          <a:ext cx="266700" cy="0"/>
          <a:chOff x="466" y="3952"/>
          <a:chExt cx="28" cy="16"/>
        </a:xfrm>
      </xdr:grpSpPr>
      <xdr:sp macro="" textlink="">
        <xdr:nvSpPr>
          <xdr:cNvPr id="4171206" name="Line 6212">
            <a:extLst>
              <a:ext uri="{FF2B5EF4-FFF2-40B4-BE49-F238E27FC236}">
                <a16:creationId xmlns:a16="http://schemas.microsoft.com/office/drawing/2014/main" id="{00000000-0008-0000-1100-0000C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07" name="Line 6213">
            <a:extLst>
              <a:ext uri="{FF2B5EF4-FFF2-40B4-BE49-F238E27FC236}">
                <a16:creationId xmlns:a16="http://schemas.microsoft.com/office/drawing/2014/main" id="{00000000-0008-0000-1100-0000C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10" name="Group 6214">
          <a:extLst>
            <a:ext uri="{FF2B5EF4-FFF2-40B4-BE49-F238E27FC236}">
              <a16:creationId xmlns:a16="http://schemas.microsoft.com/office/drawing/2014/main" id="{00000000-0008-0000-1100-0000E2A13F00}"/>
            </a:ext>
          </a:extLst>
        </xdr:cNvPr>
        <xdr:cNvGrpSpPr>
          <a:grpSpLocks/>
        </xdr:cNvGrpSpPr>
      </xdr:nvGrpSpPr>
      <xdr:grpSpPr bwMode="auto">
        <a:xfrm>
          <a:off x="5486400" y="10096500"/>
          <a:ext cx="266700" cy="0"/>
          <a:chOff x="466" y="3952"/>
          <a:chExt cx="28" cy="16"/>
        </a:xfrm>
      </xdr:grpSpPr>
      <xdr:sp macro="" textlink="">
        <xdr:nvSpPr>
          <xdr:cNvPr id="4171204" name="Line 6215">
            <a:extLst>
              <a:ext uri="{FF2B5EF4-FFF2-40B4-BE49-F238E27FC236}">
                <a16:creationId xmlns:a16="http://schemas.microsoft.com/office/drawing/2014/main" id="{00000000-0008-0000-1100-0000C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05" name="Line 6216">
            <a:extLst>
              <a:ext uri="{FF2B5EF4-FFF2-40B4-BE49-F238E27FC236}">
                <a16:creationId xmlns:a16="http://schemas.microsoft.com/office/drawing/2014/main" id="{00000000-0008-0000-1100-0000C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11" name="Group 6217">
          <a:extLst>
            <a:ext uri="{FF2B5EF4-FFF2-40B4-BE49-F238E27FC236}">
              <a16:creationId xmlns:a16="http://schemas.microsoft.com/office/drawing/2014/main" id="{00000000-0008-0000-1100-0000E3A13F00}"/>
            </a:ext>
          </a:extLst>
        </xdr:cNvPr>
        <xdr:cNvGrpSpPr>
          <a:grpSpLocks/>
        </xdr:cNvGrpSpPr>
      </xdr:nvGrpSpPr>
      <xdr:grpSpPr bwMode="auto">
        <a:xfrm>
          <a:off x="5486400" y="10096500"/>
          <a:ext cx="266700" cy="0"/>
          <a:chOff x="466" y="3952"/>
          <a:chExt cx="28" cy="16"/>
        </a:xfrm>
      </xdr:grpSpPr>
      <xdr:sp macro="" textlink="">
        <xdr:nvSpPr>
          <xdr:cNvPr id="4171202" name="Line 6218">
            <a:extLst>
              <a:ext uri="{FF2B5EF4-FFF2-40B4-BE49-F238E27FC236}">
                <a16:creationId xmlns:a16="http://schemas.microsoft.com/office/drawing/2014/main" id="{00000000-0008-0000-1100-0000C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03" name="Line 6219">
            <a:extLst>
              <a:ext uri="{FF2B5EF4-FFF2-40B4-BE49-F238E27FC236}">
                <a16:creationId xmlns:a16="http://schemas.microsoft.com/office/drawing/2014/main" id="{00000000-0008-0000-1100-0000C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12" name="Group 6220">
          <a:extLst>
            <a:ext uri="{FF2B5EF4-FFF2-40B4-BE49-F238E27FC236}">
              <a16:creationId xmlns:a16="http://schemas.microsoft.com/office/drawing/2014/main" id="{00000000-0008-0000-1100-0000E4A13F00}"/>
            </a:ext>
          </a:extLst>
        </xdr:cNvPr>
        <xdr:cNvGrpSpPr>
          <a:grpSpLocks/>
        </xdr:cNvGrpSpPr>
      </xdr:nvGrpSpPr>
      <xdr:grpSpPr bwMode="auto">
        <a:xfrm>
          <a:off x="5486400" y="10096500"/>
          <a:ext cx="266700" cy="0"/>
          <a:chOff x="466" y="3952"/>
          <a:chExt cx="28" cy="16"/>
        </a:xfrm>
      </xdr:grpSpPr>
      <xdr:sp macro="" textlink="">
        <xdr:nvSpPr>
          <xdr:cNvPr id="4171200" name="Line 6221">
            <a:extLst>
              <a:ext uri="{FF2B5EF4-FFF2-40B4-BE49-F238E27FC236}">
                <a16:creationId xmlns:a16="http://schemas.microsoft.com/office/drawing/2014/main" id="{00000000-0008-0000-1100-0000C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201" name="Line 6222">
            <a:extLst>
              <a:ext uri="{FF2B5EF4-FFF2-40B4-BE49-F238E27FC236}">
                <a16:creationId xmlns:a16="http://schemas.microsoft.com/office/drawing/2014/main" id="{00000000-0008-0000-1100-0000C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13" name="Group 6223">
          <a:extLst>
            <a:ext uri="{FF2B5EF4-FFF2-40B4-BE49-F238E27FC236}">
              <a16:creationId xmlns:a16="http://schemas.microsoft.com/office/drawing/2014/main" id="{00000000-0008-0000-1100-0000E5A13F00}"/>
            </a:ext>
          </a:extLst>
        </xdr:cNvPr>
        <xdr:cNvGrpSpPr>
          <a:grpSpLocks/>
        </xdr:cNvGrpSpPr>
      </xdr:nvGrpSpPr>
      <xdr:grpSpPr bwMode="auto">
        <a:xfrm>
          <a:off x="5486400" y="10096500"/>
          <a:ext cx="266700" cy="0"/>
          <a:chOff x="466" y="3952"/>
          <a:chExt cx="28" cy="16"/>
        </a:xfrm>
      </xdr:grpSpPr>
      <xdr:sp macro="" textlink="">
        <xdr:nvSpPr>
          <xdr:cNvPr id="4171198" name="Line 6224">
            <a:extLst>
              <a:ext uri="{FF2B5EF4-FFF2-40B4-BE49-F238E27FC236}">
                <a16:creationId xmlns:a16="http://schemas.microsoft.com/office/drawing/2014/main" id="{00000000-0008-0000-1100-0000B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99" name="Line 6225">
            <a:extLst>
              <a:ext uri="{FF2B5EF4-FFF2-40B4-BE49-F238E27FC236}">
                <a16:creationId xmlns:a16="http://schemas.microsoft.com/office/drawing/2014/main" id="{00000000-0008-0000-1100-0000B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14" name="Group 6226">
          <a:extLst>
            <a:ext uri="{FF2B5EF4-FFF2-40B4-BE49-F238E27FC236}">
              <a16:creationId xmlns:a16="http://schemas.microsoft.com/office/drawing/2014/main" id="{00000000-0008-0000-1100-0000E6A13F00}"/>
            </a:ext>
          </a:extLst>
        </xdr:cNvPr>
        <xdr:cNvGrpSpPr>
          <a:grpSpLocks/>
        </xdr:cNvGrpSpPr>
      </xdr:nvGrpSpPr>
      <xdr:grpSpPr bwMode="auto">
        <a:xfrm>
          <a:off x="5486400" y="10096500"/>
          <a:ext cx="266700" cy="0"/>
          <a:chOff x="466" y="3952"/>
          <a:chExt cx="28" cy="16"/>
        </a:xfrm>
      </xdr:grpSpPr>
      <xdr:sp macro="" textlink="">
        <xdr:nvSpPr>
          <xdr:cNvPr id="4171196" name="Line 6227">
            <a:extLst>
              <a:ext uri="{FF2B5EF4-FFF2-40B4-BE49-F238E27FC236}">
                <a16:creationId xmlns:a16="http://schemas.microsoft.com/office/drawing/2014/main" id="{00000000-0008-0000-1100-0000B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97" name="Line 6228">
            <a:extLst>
              <a:ext uri="{FF2B5EF4-FFF2-40B4-BE49-F238E27FC236}">
                <a16:creationId xmlns:a16="http://schemas.microsoft.com/office/drawing/2014/main" id="{00000000-0008-0000-1100-0000B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15" name="Group 6229">
          <a:extLst>
            <a:ext uri="{FF2B5EF4-FFF2-40B4-BE49-F238E27FC236}">
              <a16:creationId xmlns:a16="http://schemas.microsoft.com/office/drawing/2014/main" id="{00000000-0008-0000-1100-0000E7A13F00}"/>
            </a:ext>
          </a:extLst>
        </xdr:cNvPr>
        <xdr:cNvGrpSpPr>
          <a:grpSpLocks/>
        </xdr:cNvGrpSpPr>
      </xdr:nvGrpSpPr>
      <xdr:grpSpPr bwMode="auto">
        <a:xfrm>
          <a:off x="4117181" y="10096500"/>
          <a:ext cx="228600" cy="0"/>
          <a:chOff x="466" y="3952"/>
          <a:chExt cx="28" cy="16"/>
        </a:xfrm>
      </xdr:grpSpPr>
      <xdr:sp macro="" textlink="">
        <xdr:nvSpPr>
          <xdr:cNvPr id="4171194" name="Line 6230">
            <a:extLst>
              <a:ext uri="{FF2B5EF4-FFF2-40B4-BE49-F238E27FC236}">
                <a16:creationId xmlns:a16="http://schemas.microsoft.com/office/drawing/2014/main" id="{00000000-0008-0000-1100-0000B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95" name="Line 6231">
            <a:extLst>
              <a:ext uri="{FF2B5EF4-FFF2-40B4-BE49-F238E27FC236}">
                <a16:creationId xmlns:a16="http://schemas.microsoft.com/office/drawing/2014/main" id="{00000000-0008-0000-1100-0000B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16" name="Group 6232">
          <a:extLst>
            <a:ext uri="{FF2B5EF4-FFF2-40B4-BE49-F238E27FC236}">
              <a16:creationId xmlns:a16="http://schemas.microsoft.com/office/drawing/2014/main" id="{00000000-0008-0000-1100-0000E8A13F00}"/>
            </a:ext>
          </a:extLst>
        </xdr:cNvPr>
        <xdr:cNvGrpSpPr>
          <a:grpSpLocks/>
        </xdr:cNvGrpSpPr>
      </xdr:nvGrpSpPr>
      <xdr:grpSpPr bwMode="auto">
        <a:xfrm>
          <a:off x="4700588" y="10096500"/>
          <a:ext cx="266700" cy="0"/>
          <a:chOff x="466" y="3952"/>
          <a:chExt cx="28" cy="16"/>
        </a:xfrm>
      </xdr:grpSpPr>
      <xdr:sp macro="" textlink="">
        <xdr:nvSpPr>
          <xdr:cNvPr id="4171192" name="Line 6233">
            <a:extLst>
              <a:ext uri="{FF2B5EF4-FFF2-40B4-BE49-F238E27FC236}">
                <a16:creationId xmlns:a16="http://schemas.microsoft.com/office/drawing/2014/main" id="{00000000-0008-0000-1100-0000B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93" name="Line 6234">
            <a:extLst>
              <a:ext uri="{FF2B5EF4-FFF2-40B4-BE49-F238E27FC236}">
                <a16:creationId xmlns:a16="http://schemas.microsoft.com/office/drawing/2014/main" id="{00000000-0008-0000-1100-0000B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17" name="Group 6235">
          <a:extLst>
            <a:ext uri="{FF2B5EF4-FFF2-40B4-BE49-F238E27FC236}">
              <a16:creationId xmlns:a16="http://schemas.microsoft.com/office/drawing/2014/main" id="{00000000-0008-0000-1100-0000E9A13F00}"/>
            </a:ext>
          </a:extLst>
        </xdr:cNvPr>
        <xdr:cNvGrpSpPr>
          <a:grpSpLocks/>
        </xdr:cNvGrpSpPr>
      </xdr:nvGrpSpPr>
      <xdr:grpSpPr bwMode="auto">
        <a:xfrm>
          <a:off x="4117181" y="10096500"/>
          <a:ext cx="228600" cy="0"/>
          <a:chOff x="466" y="3952"/>
          <a:chExt cx="28" cy="16"/>
        </a:xfrm>
      </xdr:grpSpPr>
      <xdr:sp macro="" textlink="">
        <xdr:nvSpPr>
          <xdr:cNvPr id="4171190" name="Line 6236">
            <a:extLst>
              <a:ext uri="{FF2B5EF4-FFF2-40B4-BE49-F238E27FC236}">
                <a16:creationId xmlns:a16="http://schemas.microsoft.com/office/drawing/2014/main" id="{00000000-0008-0000-1100-0000B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91" name="Line 6237">
            <a:extLst>
              <a:ext uri="{FF2B5EF4-FFF2-40B4-BE49-F238E27FC236}">
                <a16:creationId xmlns:a16="http://schemas.microsoft.com/office/drawing/2014/main" id="{00000000-0008-0000-1100-0000B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18" name="Group 6238">
          <a:extLst>
            <a:ext uri="{FF2B5EF4-FFF2-40B4-BE49-F238E27FC236}">
              <a16:creationId xmlns:a16="http://schemas.microsoft.com/office/drawing/2014/main" id="{00000000-0008-0000-1100-0000EAA13F00}"/>
            </a:ext>
          </a:extLst>
        </xdr:cNvPr>
        <xdr:cNvGrpSpPr>
          <a:grpSpLocks/>
        </xdr:cNvGrpSpPr>
      </xdr:nvGrpSpPr>
      <xdr:grpSpPr bwMode="auto">
        <a:xfrm>
          <a:off x="4700588" y="10096500"/>
          <a:ext cx="266700" cy="0"/>
          <a:chOff x="466" y="3952"/>
          <a:chExt cx="28" cy="16"/>
        </a:xfrm>
      </xdr:grpSpPr>
      <xdr:sp macro="" textlink="">
        <xdr:nvSpPr>
          <xdr:cNvPr id="4171188" name="Line 6239">
            <a:extLst>
              <a:ext uri="{FF2B5EF4-FFF2-40B4-BE49-F238E27FC236}">
                <a16:creationId xmlns:a16="http://schemas.microsoft.com/office/drawing/2014/main" id="{00000000-0008-0000-1100-0000B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89" name="Line 6240">
            <a:extLst>
              <a:ext uri="{FF2B5EF4-FFF2-40B4-BE49-F238E27FC236}">
                <a16:creationId xmlns:a16="http://schemas.microsoft.com/office/drawing/2014/main" id="{00000000-0008-0000-1100-0000B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19" name="Group 6241">
          <a:extLst>
            <a:ext uri="{FF2B5EF4-FFF2-40B4-BE49-F238E27FC236}">
              <a16:creationId xmlns:a16="http://schemas.microsoft.com/office/drawing/2014/main" id="{00000000-0008-0000-1100-0000EBA13F00}"/>
            </a:ext>
          </a:extLst>
        </xdr:cNvPr>
        <xdr:cNvGrpSpPr>
          <a:grpSpLocks/>
        </xdr:cNvGrpSpPr>
      </xdr:nvGrpSpPr>
      <xdr:grpSpPr bwMode="auto">
        <a:xfrm>
          <a:off x="4117181" y="10096500"/>
          <a:ext cx="228600" cy="0"/>
          <a:chOff x="466" y="3952"/>
          <a:chExt cx="28" cy="16"/>
        </a:xfrm>
      </xdr:grpSpPr>
      <xdr:sp macro="" textlink="">
        <xdr:nvSpPr>
          <xdr:cNvPr id="4171186" name="Line 6242">
            <a:extLst>
              <a:ext uri="{FF2B5EF4-FFF2-40B4-BE49-F238E27FC236}">
                <a16:creationId xmlns:a16="http://schemas.microsoft.com/office/drawing/2014/main" id="{00000000-0008-0000-1100-0000B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87" name="Line 6243">
            <a:extLst>
              <a:ext uri="{FF2B5EF4-FFF2-40B4-BE49-F238E27FC236}">
                <a16:creationId xmlns:a16="http://schemas.microsoft.com/office/drawing/2014/main" id="{00000000-0008-0000-1100-0000B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20" name="Group 6244">
          <a:extLst>
            <a:ext uri="{FF2B5EF4-FFF2-40B4-BE49-F238E27FC236}">
              <a16:creationId xmlns:a16="http://schemas.microsoft.com/office/drawing/2014/main" id="{00000000-0008-0000-1100-0000ECA13F00}"/>
            </a:ext>
          </a:extLst>
        </xdr:cNvPr>
        <xdr:cNvGrpSpPr>
          <a:grpSpLocks/>
        </xdr:cNvGrpSpPr>
      </xdr:nvGrpSpPr>
      <xdr:grpSpPr bwMode="auto">
        <a:xfrm>
          <a:off x="4700588" y="10096500"/>
          <a:ext cx="266700" cy="0"/>
          <a:chOff x="466" y="3952"/>
          <a:chExt cx="28" cy="16"/>
        </a:xfrm>
      </xdr:grpSpPr>
      <xdr:sp macro="" textlink="">
        <xdr:nvSpPr>
          <xdr:cNvPr id="4171184" name="Line 6245">
            <a:extLst>
              <a:ext uri="{FF2B5EF4-FFF2-40B4-BE49-F238E27FC236}">
                <a16:creationId xmlns:a16="http://schemas.microsoft.com/office/drawing/2014/main" id="{00000000-0008-0000-1100-0000B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85" name="Line 6246">
            <a:extLst>
              <a:ext uri="{FF2B5EF4-FFF2-40B4-BE49-F238E27FC236}">
                <a16:creationId xmlns:a16="http://schemas.microsoft.com/office/drawing/2014/main" id="{00000000-0008-0000-1100-0000B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21" name="Group 6247">
          <a:extLst>
            <a:ext uri="{FF2B5EF4-FFF2-40B4-BE49-F238E27FC236}">
              <a16:creationId xmlns:a16="http://schemas.microsoft.com/office/drawing/2014/main" id="{00000000-0008-0000-1100-0000EDA13F00}"/>
            </a:ext>
          </a:extLst>
        </xdr:cNvPr>
        <xdr:cNvGrpSpPr>
          <a:grpSpLocks/>
        </xdr:cNvGrpSpPr>
      </xdr:nvGrpSpPr>
      <xdr:grpSpPr bwMode="auto">
        <a:xfrm>
          <a:off x="4117181" y="10096500"/>
          <a:ext cx="228600" cy="0"/>
          <a:chOff x="466" y="3952"/>
          <a:chExt cx="28" cy="16"/>
        </a:xfrm>
      </xdr:grpSpPr>
      <xdr:sp macro="" textlink="">
        <xdr:nvSpPr>
          <xdr:cNvPr id="4171182" name="Line 6248">
            <a:extLst>
              <a:ext uri="{FF2B5EF4-FFF2-40B4-BE49-F238E27FC236}">
                <a16:creationId xmlns:a16="http://schemas.microsoft.com/office/drawing/2014/main" id="{00000000-0008-0000-1100-0000A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83" name="Line 6249">
            <a:extLst>
              <a:ext uri="{FF2B5EF4-FFF2-40B4-BE49-F238E27FC236}">
                <a16:creationId xmlns:a16="http://schemas.microsoft.com/office/drawing/2014/main" id="{00000000-0008-0000-1100-0000A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22" name="Group 6250">
          <a:extLst>
            <a:ext uri="{FF2B5EF4-FFF2-40B4-BE49-F238E27FC236}">
              <a16:creationId xmlns:a16="http://schemas.microsoft.com/office/drawing/2014/main" id="{00000000-0008-0000-1100-0000EEA13F00}"/>
            </a:ext>
          </a:extLst>
        </xdr:cNvPr>
        <xdr:cNvGrpSpPr>
          <a:grpSpLocks/>
        </xdr:cNvGrpSpPr>
      </xdr:nvGrpSpPr>
      <xdr:grpSpPr bwMode="auto">
        <a:xfrm>
          <a:off x="4700588" y="10096500"/>
          <a:ext cx="266700" cy="0"/>
          <a:chOff x="466" y="3952"/>
          <a:chExt cx="28" cy="16"/>
        </a:xfrm>
      </xdr:grpSpPr>
      <xdr:sp macro="" textlink="">
        <xdr:nvSpPr>
          <xdr:cNvPr id="4171180" name="Line 6251">
            <a:extLst>
              <a:ext uri="{FF2B5EF4-FFF2-40B4-BE49-F238E27FC236}">
                <a16:creationId xmlns:a16="http://schemas.microsoft.com/office/drawing/2014/main" id="{00000000-0008-0000-1100-0000A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81" name="Line 6252">
            <a:extLst>
              <a:ext uri="{FF2B5EF4-FFF2-40B4-BE49-F238E27FC236}">
                <a16:creationId xmlns:a16="http://schemas.microsoft.com/office/drawing/2014/main" id="{00000000-0008-0000-1100-0000A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23" name="Group 6253">
          <a:extLst>
            <a:ext uri="{FF2B5EF4-FFF2-40B4-BE49-F238E27FC236}">
              <a16:creationId xmlns:a16="http://schemas.microsoft.com/office/drawing/2014/main" id="{00000000-0008-0000-1100-0000EFA13F00}"/>
            </a:ext>
          </a:extLst>
        </xdr:cNvPr>
        <xdr:cNvGrpSpPr>
          <a:grpSpLocks/>
        </xdr:cNvGrpSpPr>
      </xdr:nvGrpSpPr>
      <xdr:grpSpPr bwMode="auto">
        <a:xfrm>
          <a:off x="4117181" y="10096500"/>
          <a:ext cx="228600" cy="0"/>
          <a:chOff x="466" y="3952"/>
          <a:chExt cx="28" cy="16"/>
        </a:xfrm>
      </xdr:grpSpPr>
      <xdr:sp macro="" textlink="">
        <xdr:nvSpPr>
          <xdr:cNvPr id="4171178" name="Line 6254">
            <a:extLst>
              <a:ext uri="{FF2B5EF4-FFF2-40B4-BE49-F238E27FC236}">
                <a16:creationId xmlns:a16="http://schemas.microsoft.com/office/drawing/2014/main" id="{00000000-0008-0000-1100-0000A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79" name="Line 6255">
            <a:extLst>
              <a:ext uri="{FF2B5EF4-FFF2-40B4-BE49-F238E27FC236}">
                <a16:creationId xmlns:a16="http://schemas.microsoft.com/office/drawing/2014/main" id="{00000000-0008-0000-1100-0000A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24" name="Group 6256">
          <a:extLst>
            <a:ext uri="{FF2B5EF4-FFF2-40B4-BE49-F238E27FC236}">
              <a16:creationId xmlns:a16="http://schemas.microsoft.com/office/drawing/2014/main" id="{00000000-0008-0000-1100-0000F0A13F00}"/>
            </a:ext>
          </a:extLst>
        </xdr:cNvPr>
        <xdr:cNvGrpSpPr>
          <a:grpSpLocks/>
        </xdr:cNvGrpSpPr>
      </xdr:nvGrpSpPr>
      <xdr:grpSpPr bwMode="auto">
        <a:xfrm>
          <a:off x="4117181" y="10096500"/>
          <a:ext cx="228600" cy="0"/>
          <a:chOff x="466" y="3952"/>
          <a:chExt cx="28" cy="16"/>
        </a:xfrm>
      </xdr:grpSpPr>
      <xdr:sp macro="" textlink="">
        <xdr:nvSpPr>
          <xdr:cNvPr id="4171176" name="Line 6257">
            <a:extLst>
              <a:ext uri="{FF2B5EF4-FFF2-40B4-BE49-F238E27FC236}">
                <a16:creationId xmlns:a16="http://schemas.microsoft.com/office/drawing/2014/main" id="{00000000-0008-0000-1100-0000A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77" name="Line 6258">
            <a:extLst>
              <a:ext uri="{FF2B5EF4-FFF2-40B4-BE49-F238E27FC236}">
                <a16:creationId xmlns:a16="http://schemas.microsoft.com/office/drawing/2014/main" id="{00000000-0008-0000-1100-0000A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25" name="Group 6259">
          <a:extLst>
            <a:ext uri="{FF2B5EF4-FFF2-40B4-BE49-F238E27FC236}">
              <a16:creationId xmlns:a16="http://schemas.microsoft.com/office/drawing/2014/main" id="{00000000-0008-0000-1100-0000F1A13F00}"/>
            </a:ext>
          </a:extLst>
        </xdr:cNvPr>
        <xdr:cNvGrpSpPr>
          <a:grpSpLocks/>
        </xdr:cNvGrpSpPr>
      </xdr:nvGrpSpPr>
      <xdr:grpSpPr bwMode="auto">
        <a:xfrm>
          <a:off x="4117181" y="10096500"/>
          <a:ext cx="228600" cy="0"/>
          <a:chOff x="466" y="3952"/>
          <a:chExt cx="28" cy="16"/>
        </a:xfrm>
      </xdr:grpSpPr>
      <xdr:sp macro="" textlink="">
        <xdr:nvSpPr>
          <xdr:cNvPr id="4171174" name="Line 6260">
            <a:extLst>
              <a:ext uri="{FF2B5EF4-FFF2-40B4-BE49-F238E27FC236}">
                <a16:creationId xmlns:a16="http://schemas.microsoft.com/office/drawing/2014/main" id="{00000000-0008-0000-1100-0000A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75" name="Line 6261">
            <a:extLst>
              <a:ext uri="{FF2B5EF4-FFF2-40B4-BE49-F238E27FC236}">
                <a16:creationId xmlns:a16="http://schemas.microsoft.com/office/drawing/2014/main" id="{00000000-0008-0000-1100-0000A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26" name="Group 6262">
          <a:extLst>
            <a:ext uri="{FF2B5EF4-FFF2-40B4-BE49-F238E27FC236}">
              <a16:creationId xmlns:a16="http://schemas.microsoft.com/office/drawing/2014/main" id="{00000000-0008-0000-1100-0000F2A13F00}"/>
            </a:ext>
          </a:extLst>
        </xdr:cNvPr>
        <xdr:cNvGrpSpPr>
          <a:grpSpLocks/>
        </xdr:cNvGrpSpPr>
      </xdr:nvGrpSpPr>
      <xdr:grpSpPr bwMode="auto">
        <a:xfrm>
          <a:off x="4117181" y="10096500"/>
          <a:ext cx="228600" cy="0"/>
          <a:chOff x="466" y="3952"/>
          <a:chExt cx="28" cy="16"/>
        </a:xfrm>
      </xdr:grpSpPr>
      <xdr:sp macro="" textlink="">
        <xdr:nvSpPr>
          <xdr:cNvPr id="4171172" name="Line 6263">
            <a:extLst>
              <a:ext uri="{FF2B5EF4-FFF2-40B4-BE49-F238E27FC236}">
                <a16:creationId xmlns:a16="http://schemas.microsoft.com/office/drawing/2014/main" id="{00000000-0008-0000-1100-0000A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73" name="Line 6264">
            <a:extLst>
              <a:ext uri="{FF2B5EF4-FFF2-40B4-BE49-F238E27FC236}">
                <a16:creationId xmlns:a16="http://schemas.microsoft.com/office/drawing/2014/main" id="{00000000-0008-0000-1100-0000A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27" name="Group 6265">
          <a:extLst>
            <a:ext uri="{FF2B5EF4-FFF2-40B4-BE49-F238E27FC236}">
              <a16:creationId xmlns:a16="http://schemas.microsoft.com/office/drawing/2014/main" id="{00000000-0008-0000-1100-0000F3A13F00}"/>
            </a:ext>
          </a:extLst>
        </xdr:cNvPr>
        <xdr:cNvGrpSpPr>
          <a:grpSpLocks/>
        </xdr:cNvGrpSpPr>
      </xdr:nvGrpSpPr>
      <xdr:grpSpPr bwMode="auto">
        <a:xfrm>
          <a:off x="4117181" y="10096500"/>
          <a:ext cx="228600" cy="0"/>
          <a:chOff x="466" y="3952"/>
          <a:chExt cx="28" cy="16"/>
        </a:xfrm>
      </xdr:grpSpPr>
      <xdr:sp macro="" textlink="">
        <xdr:nvSpPr>
          <xdr:cNvPr id="4171170" name="Line 6266">
            <a:extLst>
              <a:ext uri="{FF2B5EF4-FFF2-40B4-BE49-F238E27FC236}">
                <a16:creationId xmlns:a16="http://schemas.microsoft.com/office/drawing/2014/main" id="{00000000-0008-0000-1100-0000A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71" name="Line 6267">
            <a:extLst>
              <a:ext uri="{FF2B5EF4-FFF2-40B4-BE49-F238E27FC236}">
                <a16:creationId xmlns:a16="http://schemas.microsoft.com/office/drawing/2014/main" id="{00000000-0008-0000-1100-0000A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28" name="Group 6268">
          <a:extLst>
            <a:ext uri="{FF2B5EF4-FFF2-40B4-BE49-F238E27FC236}">
              <a16:creationId xmlns:a16="http://schemas.microsoft.com/office/drawing/2014/main" id="{00000000-0008-0000-1100-0000F4A13F00}"/>
            </a:ext>
          </a:extLst>
        </xdr:cNvPr>
        <xdr:cNvGrpSpPr>
          <a:grpSpLocks/>
        </xdr:cNvGrpSpPr>
      </xdr:nvGrpSpPr>
      <xdr:grpSpPr bwMode="auto">
        <a:xfrm>
          <a:off x="4700588" y="10096500"/>
          <a:ext cx="266700" cy="0"/>
          <a:chOff x="466" y="3952"/>
          <a:chExt cx="28" cy="16"/>
        </a:xfrm>
      </xdr:grpSpPr>
      <xdr:sp macro="" textlink="">
        <xdr:nvSpPr>
          <xdr:cNvPr id="4171168" name="Line 6269">
            <a:extLst>
              <a:ext uri="{FF2B5EF4-FFF2-40B4-BE49-F238E27FC236}">
                <a16:creationId xmlns:a16="http://schemas.microsoft.com/office/drawing/2014/main" id="{00000000-0008-0000-1100-0000A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69" name="Line 6270">
            <a:extLst>
              <a:ext uri="{FF2B5EF4-FFF2-40B4-BE49-F238E27FC236}">
                <a16:creationId xmlns:a16="http://schemas.microsoft.com/office/drawing/2014/main" id="{00000000-0008-0000-1100-0000A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29" name="Group 6271">
          <a:extLst>
            <a:ext uri="{FF2B5EF4-FFF2-40B4-BE49-F238E27FC236}">
              <a16:creationId xmlns:a16="http://schemas.microsoft.com/office/drawing/2014/main" id="{00000000-0008-0000-1100-0000F5A13F00}"/>
            </a:ext>
          </a:extLst>
        </xdr:cNvPr>
        <xdr:cNvGrpSpPr>
          <a:grpSpLocks/>
        </xdr:cNvGrpSpPr>
      </xdr:nvGrpSpPr>
      <xdr:grpSpPr bwMode="auto">
        <a:xfrm>
          <a:off x="4700588" y="10096500"/>
          <a:ext cx="266700" cy="0"/>
          <a:chOff x="466" y="3952"/>
          <a:chExt cx="28" cy="16"/>
        </a:xfrm>
      </xdr:grpSpPr>
      <xdr:sp macro="" textlink="">
        <xdr:nvSpPr>
          <xdr:cNvPr id="4171166" name="Line 6272">
            <a:extLst>
              <a:ext uri="{FF2B5EF4-FFF2-40B4-BE49-F238E27FC236}">
                <a16:creationId xmlns:a16="http://schemas.microsoft.com/office/drawing/2014/main" id="{00000000-0008-0000-1100-00009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67" name="Line 6273">
            <a:extLst>
              <a:ext uri="{FF2B5EF4-FFF2-40B4-BE49-F238E27FC236}">
                <a16:creationId xmlns:a16="http://schemas.microsoft.com/office/drawing/2014/main" id="{00000000-0008-0000-1100-00009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30" name="Group 6274">
          <a:extLst>
            <a:ext uri="{FF2B5EF4-FFF2-40B4-BE49-F238E27FC236}">
              <a16:creationId xmlns:a16="http://schemas.microsoft.com/office/drawing/2014/main" id="{00000000-0008-0000-1100-0000F6A13F00}"/>
            </a:ext>
          </a:extLst>
        </xdr:cNvPr>
        <xdr:cNvGrpSpPr>
          <a:grpSpLocks/>
        </xdr:cNvGrpSpPr>
      </xdr:nvGrpSpPr>
      <xdr:grpSpPr bwMode="auto">
        <a:xfrm>
          <a:off x="4700588" y="10096500"/>
          <a:ext cx="266700" cy="0"/>
          <a:chOff x="466" y="3952"/>
          <a:chExt cx="28" cy="16"/>
        </a:xfrm>
      </xdr:grpSpPr>
      <xdr:sp macro="" textlink="">
        <xdr:nvSpPr>
          <xdr:cNvPr id="4171164" name="Line 6275">
            <a:extLst>
              <a:ext uri="{FF2B5EF4-FFF2-40B4-BE49-F238E27FC236}">
                <a16:creationId xmlns:a16="http://schemas.microsoft.com/office/drawing/2014/main" id="{00000000-0008-0000-1100-00009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65" name="Line 6276">
            <a:extLst>
              <a:ext uri="{FF2B5EF4-FFF2-40B4-BE49-F238E27FC236}">
                <a16:creationId xmlns:a16="http://schemas.microsoft.com/office/drawing/2014/main" id="{00000000-0008-0000-1100-00009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31" name="Group 6277">
          <a:extLst>
            <a:ext uri="{FF2B5EF4-FFF2-40B4-BE49-F238E27FC236}">
              <a16:creationId xmlns:a16="http://schemas.microsoft.com/office/drawing/2014/main" id="{00000000-0008-0000-1100-0000F7A13F00}"/>
            </a:ext>
          </a:extLst>
        </xdr:cNvPr>
        <xdr:cNvGrpSpPr>
          <a:grpSpLocks/>
        </xdr:cNvGrpSpPr>
      </xdr:nvGrpSpPr>
      <xdr:grpSpPr bwMode="auto">
        <a:xfrm>
          <a:off x="4700588" y="10096500"/>
          <a:ext cx="266700" cy="0"/>
          <a:chOff x="466" y="3952"/>
          <a:chExt cx="28" cy="16"/>
        </a:xfrm>
      </xdr:grpSpPr>
      <xdr:sp macro="" textlink="">
        <xdr:nvSpPr>
          <xdr:cNvPr id="4171162" name="Line 6278">
            <a:extLst>
              <a:ext uri="{FF2B5EF4-FFF2-40B4-BE49-F238E27FC236}">
                <a16:creationId xmlns:a16="http://schemas.microsoft.com/office/drawing/2014/main" id="{00000000-0008-0000-1100-00009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63" name="Line 6279">
            <a:extLst>
              <a:ext uri="{FF2B5EF4-FFF2-40B4-BE49-F238E27FC236}">
                <a16:creationId xmlns:a16="http://schemas.microsoft.com/office/drawing/2014/main" id="{00000000-0008-0000-1100-00009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32" name="Group 6280">
          <a:extLst>
            <a:ext uri="{FF2B5EF4-FFF2-40B4-BE49-F238E27FC236}">
              <a16:creationId xmlns:a16="http://schemas.microsoft.com/office/drawing/2014/main" id="{00000000-0008-0000-1100-0000F8A13F00}"/>
            </a:ext>
          </a:extLst>
        </xdr:cNvPr>
        <xdr:cNvGrpSpPr>
          <a:grpSpLocks/>
        </xdr:cNvGrpSpPr>
      </xdr:nvGrpSpPr>
      <xdr:grpSpPr bwMode="auto">
        <a:xfrm>
          <a:off x="4700588" y="10096500"/>
          <a:ext cx="266700" cy="0"/>
          <a:chOff x="466" y="3952"/>
          <a:chExt cx="28" cy="16"/>
        </a:xfrm>
      </xdr:grpSpPr>
      <xdr:sp macro="" textlink="">
        <xdr:nvSpPr>
          <xdr:cNvPr id="4171160" name="Line 6281">
            <a:extLst>
              <a:ext uri="{FF2B5EF4-FFF2-40B4-BE49-F238E27FC236}">
                <a16:creationId xmlns:a16="http://schemas.microsoft.com/office/drawing/2014/main" id="{00000000-0008-0000-1100-00009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61" name="Line 6282">
            <a:extLst>
              <a:ext uri="{FF2B5EF4-FFF2-40B4-BE49-F238E27FC236}">
                <a16:creationId xmlns:a16="http://schemas.microsoft.com/office/drawing/2014/main" id="{00000000-0008-0000-1100-00009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33" name="Group 6283">
          <a:extLst>
            <a:ext uri="{FF2B5EF4-FFF2-40B4-BE49-F238E27FC236}">
              <a16:creationId xmlns:a16="http://schemas.microsoft.com/office/drawing/2014/main" id="{00000000-0008-0000-1100-0000F9A13F00}"/>
            </a:ext>
          </a:extLst>
        </xdr:cNvPr>
        <xdr:cNvGrpSpPr>
          <a:grpSpLocks/>
        </xdr:cNvGrpSpPr>
      </xdr:nvGrpSpPr>
      <xdr:grpSpPr bwMode="auto">
        <a:xfrm>
          <a:off x="4117181" y="10096500"/>
          <a:ext cx="228600" cy="0"/>
          <a:chOff x="466" y="3952"/>
          <a:chExt cx="28" cy="16"/>
        </a:xfrm>
      </xdr:grpSpPr>
      <xdr:sp macro="" textlink="">
        <xdr:nvSpPr>
          <xdr:cNvPr id="4171158" name="Line 6284">
            <a:extLst>
              <a:ext uri="{FF2B5EF4-FFF2-40B4-BE49-F238E27FC236}">
                <a16:creationId xmlns:a16="http://schemas.microsoft.com/office/drawing/2014/main" id="{00000000-0008-0000-1100-00009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59" name="Line 6285">
            <a:extLst>
              <a:ext uri="{FF2B5EF4-FFF2-40B4-BE49-F238E27FC236}">
                <a16:creationId xmlns:a16="http://schemas.microsoft.com/office/drawing/2014/main" id="{00000000-0008-0000-1100-00009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34" name="Group 6286">
          <a:extLst>
            <a:ext uri="{FF2B5EF4-FFF2-40B4-BE49-F238E27FC236}">
              <a16:creationId xmlns:a16="http://schemas.microsoft.com/office/drawing/2014/main" id="{00000000-0008-0000-1100-0000FAA13F00}"/>
            </a:ext>
          </a:extLst>
        </xdr:cNvPr>
        <xdr:cNvGrpSpPr>
          <a:grpSpLocks/>
        </xdr:cNvGrpSpPr>
      </xdr:nvGrpSpPr>
      <xdr:grpSpPr bwMode="auto">
        <a:xfrm>
          <a:off x="4117181" y="10096500"/>
          <a:ext cx="228600" cy="0"/>
          <a:chOff x="466" y="3952"/>
          <a:chExt cx="28" cy="16"/>
        </a:xfrm>
      </xdr:grpSpPr>
      <xdr:sp macro="" textlink="">
        <xdr:nvSpPr>
          <xdr:cNvPr id="4171156" name="Line 6287">
            <a:extLst>
              <a:ext uri="{FF2B5EF4-FFF2-40B4-BE49-F238E27FC236}">
                <a16:creationId xmlns:a16="http://schemas.microsoft.com/office/drawing/2014/main" id="{00000000-0008-0000-1100-00009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57" name="Line 6288">
            <a:extLst>
              <a:ext uri="{FF2B5EF4-FFF2-40B4-BE49-F238E27FC236}">
                <a16:creationId xmlns:a16="http://schemas.microsoft.com/office/drawing/2014/main" id="{00000000-0008-0000-1100-00009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35" name="Group 6289">
          <a:extLst>
            <a:ext uri="{FF2B5EF4-FFF2-40B4-BE49-F238E27FC236}">
              <a16:creationId xmlns:a16="http://schemas.microsoft.com/office/drawing/2014/main" id="{00000000-0008-0000-1100-0000FBA13F00}"/>
            </a:ext>
          </a:extLst>
        </xdr:cNvPr>
        <xdr:cNvGrpSpPr>
          <a:grpSpLocks/>
        </xdr:cNvGrpSpPr>
      </xdr:nvGrpSpPr>
      <xdr:grpSpPr bwMode="auto">
        <a:xfrm>
          <a:off x="4700588" y="10096500"/>
          <a:ext cx="266700" cy="0"/>
          <a:chOff x="466" y="3952"/>
          <a:chExt cx="28" cy="16"/>
        </a:xfrm>
      </xdr:grpSpPr>
      <xdr:sp macro="" textlink="">
        <xdr:nvSpPr>
          <xdr:cNvPr id="4171154" name="Line 6290">
            <a:extLst>
              <a:ext uri="{FF2B5EF4-FFF2-40B4-BE49-F238E27FC236}">
                <a16:creationId xmlns:a16="http://schemas.microsoft.com/office/drawing/2014/main" id="{00000000-0008-0000-1100-00009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55" name="Line 6291">
            <a:extLst>
              <a:ext uri="{FF2B5EF4-FFF2-40B4-BE49-F238E27FC236}">
                <a16:creationId xmlns:a16="http://schemas.microsoft.com/office/drawing/2014/main" id="{00000000-0008-0000-1100-00009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36" name="Group 6292">
          <a:extLst>
            <a:ext uri="{FF2B5EF4-FFF2-40B4-BE49-F238E27FC236}">
              <a16:creationId xmlns:a16="http://schemas.microsoft.com/office/drawing/2014/main" id="{00000000-0008-0000-1100-0000FCA13F00}"/>
            </a:ext>
          </a:extLst>
        </xdr:cNvPr>
        <xdr:cNvGrpSpPr>
          <a:grpSpLocks/>
        </xdr:cNvGrpSpPr>
      </xdr:nvGrpSpPr>
      <xdr:grpSpPr bwMode="auto">
        <a:xfrm>
          <a:off x="4700588" y="10096500"/>
          <a:ext cx="266700" cy="0"/>
          <a:chOff x="466" y="3952"/>
          <a:chExt cx="28" cy="16"/>
        </a:xfrm>
      </xdr:grpSpPr>
      <xdr:sp macro="" textlink="">
        <xdr:nvSpPr>
          <xdr:cNvPr id="4171152" name="Line 6293">
            <a:extLst>
              <a:ext uri="{FF2B5EF4-FFF2-40B4-BE49-F238E27FC236}">
                <a16:creationId xmlns:a16="http://schemas.microsoft.com/office/drawing/2014/main" id="{00000000-0008-0000-1100-00009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53" name="Line 6294">
            <a:extLst>
              <a:ext uri="{FF2B5EF4-FFF2-40B4-BE49-F238E27FC236}">
                <a16:creationId xmlns:a16="http://schemas.microsoft.com/office/drawing/2014/main" id="{00000000-0008-0000-1100-00009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37" name="Group 6295">
          <a:extLst>
            <a:ext uri="{FF2B5EF4-FFF2-40B4-BE49-F238E27FC236}">
              <a16:creationId xmlns:a16="http://schemas.microsoft.com/office/drawing/2014/main" id="{00000000-0008-0000-1100-0000FDA13F00}"/>
            </a:ext>
          </a:extLst>
        </xdr:cNvPr>
        <xdr:cNvGrpSpPr>
          <a:grpSpLocks/>
        </xdr:cNvGrpSpPr>
      </xdr:nvGrpSpPr>
      <xdr:grpSpPr bwMode="auto">
        <a:xfrm>
          <a:off x="4117181" y="10096500"/>
          <a:ext cx="240507" cy="0"/>
          <a:chOff x="466" y="3952"/>
          <a:chExt cx="28" cy="16"/>
        </a:xfrm>
      </xdr:grpSpPr>
      <xdr:sp macro="" textlink="">
        <xdr:nvSpPr>
          <xdr:cNvPr id="4171150" name="Line 6296">
            <a:extLst>
              <a:ext uri="{FF2B5EF4-FFF2-40B4-BE49-F238E27FC236}">
                <a16:creationId xmlns:a16="http://schemas.microsoft.com/office/drawing/2014/main" id="{00000000-0008-0000-1100-00008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51" name="Line 6297">
            <a:extLst>
              <a:ext uri="{FF2B5EF4-FFF2-40B4-BE49-F238E27FC236}">
                <a16:creationId xmlns:a16="http://schemas.microsoft.com/office/drawing/2014/main" id="{00000000-0008-0000-1100-00008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4170238" name="Group 6298">
          <a:extLst>
            <a:ext uri="{FF2B5EF4-FFF2-40B4-BE49-F238E27FC236}">
              <a16:creationId xmlns:a16="http://schemas.microsoft.com/office/drawing/2014/main" id="{00000000-0008-0000-1100-0000FEA13F00}"/>
            </a:ext>
          </a:extLst>
        </xdr:cNvPr>
        <xdr:cNvGrpSpPr>
          <a:grpSpLocks/>
        </xdr:cNvGrpSpPr>
      </xdr:nvGrpSpPr>
      <xdr:grpSpPr bwMode="auto">
        <a:xfrm>
          <a:off x="5486400" y="10096500"/>
          <a:ext cx="228600" cy="0"/>
          <a:chOff x="466" y="3952"/>
          <a:chExt cx="28" cy="16"/>
        </a:xfrm>
      </xdr:grpSpPr>
      <xdr:sp macro="" textlink="">
        <xdr:nvSpPr>
          <xdr:cNvPr id="4171148" name="Line 6299">
            <a:extLst>
              <a:ext uri="{FF2B5EF4-FFF2-40B4-BE49-F238E27FC236}">
                <a16:creationId xmlns:a16="http://schemas.microsoft.com/office/drawing/2014/main" id="{00000000-0008-0000-1100-00008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49" name="Line 6300">
            <a:extLst>
              <a:ext uri="{FF2B5EF4-FFF2-40B4-BE49-F238E27FC236}">
                <a16:creationId xmlns:a16="http://schemas.microsoft.com/office/drawing/2014/main" id="{00000000-0008-0000-1100-00008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39" name="Group 6301">
          <a:extLst>
            <a:ext uri="{FF2B5EF4-FFF2-40B4-BE49-F238E27FC236}">
              <a16:creationId xmlns:a16="http://schemas.microsoft.com/office/drawing/2014/main" id="{00000000-0008-0000-1100-0000FFA13F00}"/>
            </a:ext>
          </a:extLst>
        </xdr:cNvPr>
        <xdr:cNvGrpSpPr>
          <a:grpSpLocks/>
        </xdr:cNvGrpSpPr>
      </xdr:nvGrpSpPr>
      <xdr:grpSpPr bwMode="auto">
        <a:xfrm>
          <a:off x="4700588" y="10096500"/>
          <a:ext cx="266700" cy="0"/>
          <a:chOff x="466" y="3952"/>
          <a:chExt cx="28" cy="16"/>
        </a:xfrm>
      </xdr:grpSpPr>
      <xdr:sp macro="" textlink="">
        <xdr:nvSpPr>
          <xdr:cNvPr id="4171146" name="Line 6302">
            <a:extLst>
              <a:ext uri="{FF2B5EF4-FFF2-40B4-BE49-F238E27FC236}">
                <a16:creationId xmlns:a16="http://schemas.microsoft.com/office/drawing/2014/main" id="{00000000-0008-0000-1100-00008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47" name="Line 6303">
            <a:extLst>
              <a:ext uri="{FF2B5EF4-FFF2-40B4-BE49-F238E27FC236}">
                <a16:creationId xmlns:a16="http://schemas.microsoft.com/office/drawing/2014/main" id="{00000000-0008-0000-1100-00008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40" name="Group 6304">
          <a:extLst>
            <a:ext uri="{FF2B5EF4-FFF2-40B4-BE49-F238E27FC236}">
              <a16:creationId xmlns:a16="http://schemas.microsoft.com/office/drawing/2014/main" id="{00000000-0008-0000-1100-000000A23F00}"/>
            </a:ext>
          </a:extLst>
        </xdr:cNvPr>
        <xdr:cNvGrpSpPr>
          <a:grpSpLocks/>
        </xdr:cNvGrpSpPr>
      </xdr:nvGrpSpPr>
      <xdr:grpSpPr bwMode="auto">
        <a:xfrm>
          <a:off x="4700588" y="10096500"/>
          <a:ext cx="266700" cy="0"/>
          <a:chOff x="466" y="3952"/>
          <a:chExt cx="28" cy="16"/>
        </a:xfrm>
      </xdr:grpSpPr>
      <xdr:sp macro="" textlink="">
        <xdr:nvSpPr>
          <xdr:cNvPr id="4171144" name="Line 6305">
            <a:extLst>
              <a:ext uri="{FF2B5EF4-FFF2-40B4-BE49-F238E27FC236}">
                <a16:creationId xmlns:a16="http://schemas.microsoft.com/office/drawing/2014/main" id="{00000000-0008-0000-1100-00008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45" name="Line 6306">
            <a:extLst>
              <a:ext uri="{FF2B5EF4-FFF2-40B4-BE49-F238E27FC236}">
                <a16:creationId xmlns:a16="http://schemas.microsoft.com/office/drawing/2014/main" id="{00000000-0008-0000-1100-00008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41" name="Group 6307">
          <a:extLst>
            <a:ext uri="{FF2B5EF4-FFF2-40B4-BE49-F238E27FC236}">
              <a16:creationId xmlns:a16="http://schemas.microsoft.com/office/drawing/2014/main" id="{00000000-0008-0000-1100-000001A23F00}"/>
            </a:ext>
          </a:extLst>
        </xdr:cNvPr>
        <xdr:cNvGrpSpPr>
          <a:grpSpLocks/>
        </xdr:cNvGrpSpPr>
      </xdr:nvGrpSpPr>
      <xdr:grpSpPr bwMode="auto">
        <a:xfrm>
          <a:off x="4700588" y="10096500"/>
          <a:ext cx="266700" cy="0"/>
          <a:chOff x="466" y="3952"/>
          <a:chExt cx="28" cy="16"/>
        </a:xfrm>
      </xdr:grpSpPr>
      <xdr:sp macro="" textlink="">
        <xdr:nvSpPr>
          <xdr:cNvPr id="4171142" name="Line 6308">
            <a:extLst>
              <a:ext uri="{FF2B5EF4-FFF2-40B4-BE49-F238E27FC236}">
                <a16:creationId xmlns:a16="http://schemas.microsoft.com/office/drawing/2014/main" id="{00000000-0008-0000-1100-00008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43" name="Line 6309">
            <a:extLst>
              <a:ext uri="{FF2B5EF4-FFF2-40B4-BE49-F238E27FC236}">
                <a16:creationId xmlns:a16="http://schemas.microsoft.com/office/drawing/2014/main" id="{00000000-0008-0000-1100-00008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42" name="Group 6310">
          <a:extLst>
            <a:ext uri="{FF2B5EF4-FFF2-40B4-BE49-F238E27FC236}">
              <a16:creationId xmlns:a16="http://schemas.microsoft.com/office/drawing/2014/main" id="{00000000-0008-0000-1100-000002A23F00}"/>
            </a:ext>
          </a:extLst>
        </xdr:cNvPr>
        <xdr:cNvGrpSpPr>
          <a:grpSpLocks/>
        </xdr:cNvGrpSpPr>
      </xdr:nvGrpSpPr>
      <xdr:grpSpPr bwMode="auto">
        <a:xfrm>
          <a:off x="4700588" y="10096500"/>
          <a:ext cx="266700" cy="0"/>
          <a:chOff x="466" y="3952"/>
          <a:chExt cx="28" cy="16"/>
        </a:xfrm>
      </xdr:grpSpPr>
      <xdr:sp macro="" textlink="">
        <xdr:nvSpPr>
          <xdr:cNvPr id="4171140" name="Line 6311">
            <a:extLst>
              <a:ext uri="{FF2B5EF4-FFF2-40B4-BE49-F238E27FC236}">
                <a16:creationId xmlns:a16="http://schemas.microsoft.com/office/drawing/2014/main" id="{00000000-0008-0000-1100-00008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41" name="Line 6312">
            <a:extLst>
              <a:ext uri="{FF2B5EF4-FFF2-40B4-BE49-F238E27FC236}">
                <a16:creationId xmlns:a16="http://schemas.microsoft.com/office/drawing/2014/main" id="{00000000-0008-0000-1100-00008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43" name="Group 6313">
          <a:extLst>
            <a:ext uri="{FF2B5EF4-FFF2-40B4-BE49-F238E27FC236}">
              <a16:creationId xmlns:a16="http://schemas.microsoft.com/office/drawing/2014/main" id="{00000000-0008-0000-1100-000003A23F00}"/>
            </a:ext>
          </a:extLst>
        </xdr:cNvPr>
        <xdr:cNvGrpSpPr>
          <a:grpSpLocks/>
        </xdr:cNvGrpSpPr>
      </xdr:nvGrpSpPr>
      <xdr:grpSpPr bwMode="auto">
        <a:xfrm>
          <a:off x="4700588" y="10096500"/>
          <a:ext cx="266700" cy="0"/>
          <a:chOff x="466" y="3952"/>
          <a:chExt cx="28" cy="16"/>
        </a:xfrm>
      </xdr:grpSpPr>
      <xdr:sp macro="" textlink="">
        <xdr:nvSpPr>
          <xdr:cNvPr id="4171138" name="Line 6314">
            <a:extLst>
              <a:ext uri="{FF2B5EF4-FFF2-40B4-BE49-F238E27FC236}">
                <a16:creationId xmlns:a16="http://schemas.microsoft.com/office/drawing/2014/main" id="{00000000-0008-0000-1100-00008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39" name="Line 6315">
            <a:extLst>
              <a:ext uri="{FF2B5EF4-FFF2-40B4-BE49-F238E27FC236}">
                <a16:creationId xmlns:a16="http://schemas.microsoft.com/office/drawing/2014/main" id="{00000000-0008-0000-1100-00008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4170244" name="Group 6316">
          <a:extLst>
            <a:ext uri="{FF2B5EF4-FFF2-40B4-BE49-F238E27FC236}">
              <a16:creationId xmlns:a16="http://schemas.microsoft.com/office/drawing/2014/main" id="{00000000-0008-0000-1100-000004A23F00}"/>
            </a:ext>
          </a:extLst>
        </xdr:cNvPr>
        <xdr:cNvGrpSpPr>
          <a:grpSpLocks/>
        </xdr:cNvGrpSpPr>
      </xdr:nvGrpSpPr>
      <xdr:grpSpPr bwMode="auto">
        <a:xfrm>
          <a:off x="4576763" y="10096500"/>
          <a:ext cx="228600" cy="0"/>
          <a:chOff x="466" y="3952"/>
          <a:chExt cx="28" cy="16"/>
        </a:xfrm>
      </xdr:grpSpPr>
      <xdr:sp macro="" textlink="">
        <xdr:nvSpPr>
          <xdr:cNvPr id="4171136" name="Line 6317">
            <a:extLst>
              <a:ext uri="{FF2B5EF4-FFF2-40B4-BE49-F238E27FC236}">
                <a16:creationId xmlns:a16="http://schemas.microsoft.com/office/drawing/2014/main" id="{00000000-0008-0000-1100-00008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37" name="Line 6318">
            <a:extLst>
              <a:ext uri="{FF2B5EF4-FFF2-40B4-BE49-F238E27FC236}">
                <a16:creationId xmlns:a16="http://schemas.microsoft.com/office/drawing/2014/main" id="{00000000-0008-0000-1100-00008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45" name="Group 6319">
          <a:extLst>
            <a:ext uri="{FF2B5EF4-FFF2-40B4-BE49-F238E27FC236}">
              <a16:creationId xmlns:a16="http://schemas.microsoft.com/office/drawing/2014/main" id="{00000000-0008-0000-1100-000005A23F00}"/>
            </a:ext>
          </a:extLst>
        </xdr:cNvPr>
        <xdr:cNvGrpSpPr>
          <a:grpSpLocks/>
        </xdr:cNvGrpSpPr>
      </xdr:nvGrpSpPr>
      <xdr:grpSpPr bwMode="auto">
        <a:xfrm>
          <a:off x="4117181" y="10096500"/>
          <a:ext cx="240507" cy="0"/>
          <a:chOff x="466" y="3952"/>
          <a:chExt cx="28" cy="16"/>
        </a:xfrm>
      </xdr:grpSpPr>
      <xdr:sp macro="" textlink="">
        <xdr:nvSpPr>
          <xdr:cNvPr id="4171134" name="Line 6320">
            <a:extLst>
              <a:ext uri="{FF2B5EF4-FFF2-40B4-BE49-F238E27FC236}">
                <a16:creationId xmlns:a16="http://schemas.microsoft.com/office/drawing/2014/main" id="{00000000-0008-0000-1100-00007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35" name="Line 6321">
            <a:extLst>
              <a:ext uri="{FF2B5EF4-FFF2-40B4-BE49-F238E27FC236}">
                <a16:creationId xmlns:a16="http://schemas.microsoft.com/office/drawing/2014/main" id="{00000000-0008-0000-1100-00007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46" name="Group 6322">
          <a:extLst>
            <a:ext uri="{FF2B5EF4-FFF2-40B4-BE49-F238E27FC236}">
              <a16:creationId xmlns:a16="http://schemas.microsoft.com/office/drawing/2014/main" id="{00000000-0008-0000-1100-000006A23F00}"/>
            </a:ext>
          </a:extLst>
        </xdr:cNvPr>
        <xdr:cNvGrpSpPr>
          <a:grpSpLocks/>
        </xdr:cNvGrpSpPr>
      </xdr:nvGrpSpPr>
      <xdr:grpSpPr bwMode="auto">
        <a:xfrm>
          <a:off x="4117181" y="10096500"/>
          <a:ext cx="240507" cy="0"/>
          <a:chOff x="466" y="3952"/>
          <a:chExt cx="28" cy="16"/>
        </a:xfrm>
      </xdr:grpSpPr>
      <xdr:sp macro="" textlink="">
        <xdr:nvSpPr>
          <xdr:cNvPr id="4171132" name="Line 6323">
            <a:extLst>
              <a:ext uri="{FF2B5EF4-FFF2-40B4-BE49-F238E27FC236}">
                <a16:creationId xmlns:a16="http://schemas.microsoft.com/office/drawing/2014/main" id="{00000000-0008-0000-1100-00007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33" name="Line 6324">
            <a:extLst>
              <a:ext uri="{FF2B5EF4-FFF2-40B4-BE49-F238E27FC236}">
                <a16:creationId xmlns:a16="http://schemas.microsoft.com/office/drawing/2014/main" id="{00000000-0008-0000-1100-00007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47" name="Group 6325">
          <a:extLst>
            <a:ext uri="{FF2B5EF4-FFF2-40B4-BE49-F238E27FC236}">
              <a16:creationId xmlns:a16="http://schemas.microsoft.com/office/drawing/2014/main" id="{00000000-0008-0000-1100-000007A23F00}"/>
            </a:ext>
          </a:extLst>
        </xdr:cNvPr>
        <xdr:cNvGrpSpPr>
          <a:grpSpLocks/>
        </xdr:cNvGrpSpPr>
      </xdr:nvGrpSpPr>
      <xdr:grpSpPr bwMode="auto">
        <a:xfrm>
          <a:off x="4117181" y="10096500"/>
          <a:ext cx="240507" cy="0"/>
          <a:chOff x="466" y="3952"/>
          <a:chExt cx="28" cy="16"/>
        </a:xfrm>
      </xdr:grpSpPr>
      <xdr:sp macro="" textlink="">
        <xdr:nvSpPr>
          <xdr:cNvPr id="4171130" name="Line 6326">
            <a:extLst>
              <a:ext uri="{FF2B5EF4-FFF2-40B4-BE49-F238E27FC236}">
                <a16:creationId xmlns:a16="http://schemas.microsoft.com/office/drawing/2014/main" id="{00000000-0008-0000-1100-00007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31" name="Line 6327">
            <a:extLst>
              <a:ext uri="{FF2B5EF4-FFF2-40B4-BE49-F238E27FC236}">
                <a16:creationId xmlns:a16="http://schemas.microsoft.com/office/drawing/2014/main" id="{00000000-0008-0000-1100-00007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48" name="Group 6328">
          <a:extLst>
            <a:ext uri="{FF2B5EF4-FFF2-40B4-BE49-F238E27FC236}">
              <a16:creationId xmlns:a16="http://schemas.microsoft.com/office/drawing/2014/main" id="{00000000-0008-0000-1100-000008A23F00}"/>
            </a:ext>
          </a:extLst>
        </xdr:cNvPr>
        <xdr:cNvGrpSpPr>
          <a:grpSpLocks/>
        </xdr:cNvGrpSpPr>
      </xdr:nvGrpSpPr>
      <xdr:grpSpPr bwMode="auto">
        <a:xfrm>
          <a:off x="4117181" y="10096500"/>
          <a:ext cx="240507" cy="0"/>
          <a:chOff x="466" y="3952"/>
          <a:chExt cx="28" cy="16"/>
        </a:xfrm>
      </xdr:grpSpPr>
      <xdr:sp macro="" textlink="">
        <xdr:nvSpPr>
          <xdr:cNvPr id="4171128" name="Line 6329">
            <a:extLst>
              <a:ext uri="{FF2B5EF4-FFF2-40B4-BE49-F238E27FC236}">
                <a16:creationId xmlns:a16="http://schemas.microsoft.com/office/drawing/2014/main" id="{00000000-0008-0000-1100-00007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29" name="Line 6330">
            <a:extLst>
              <a:ext uri="{FF2B5EF4-FFF2-40B4-BE49-F238E27FC236}">
                <a16:creationId xmlns:a16="http://schemas.microsoft.com/office/drawing/2014/main" id="{00000000-0008-0000-1100-00007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49" name="Group 6331">
          <a:extLst>
            <a:ext uri="{FF2B5EF4-FFF2-40B4-BE49-F238E27FC236}">
              <a16:creationId xmlns:a16="http://schemas.microsoft.com/office/drawing/2014/main" id="{00000000-0008-0000-1100-000009A23F00}"/>
            </a:ext>
          </a:extLst>
        </xdr:cNvPr>
        <xdr:cNvGrpSpPr>
          <a:grpSpLocks/>
        </xdr:cNvGrpSpPr>
      </xdr:nvGrpSpPr>
      <xdr:grpSpPr bwMode="auto">
        <a:xfrm>
          <a:off x="4117181" y="10096500"/>
          <a:ext cx="240507" cy="0"/>
          <a:chOff x="466" y="3952"/>
          <a:chExt cx="28" cy="16"/>
        </a:xfrm>
      </xdr:grpSpPr>
      <xdr:sp macro="" textlink="">
        <xdr:nvSpPr>
          <xdr:cNvPr id="4171126" name="Line 6332">
            <a:extLst>
              <a:ext uri="{FF2B5EF4-FFF2-40B4-BE49-F238E27FC236}">
                <a16:creationId xmlns:a16="http://schemas.microsoft.com/office/drawing/2014/main" id="{00000000-0008-0000-1100-00007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27" name="Line 6333">
            <a:extLst>
              <a:ext uri="{FF2B5EF4-FFF2-40B4-BE49-F238E27FC236}">
                <a16:creationId xmlns:a16="http://schemas.microsoft.com/office/drawing/2014/main" id="{00000000-0008-0000-1100-00007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50" name="Group 6334">
          <a:extLst>
            <a:ext uri="{FF2B5EF4-FFF2-40B4-BE49-F238E27FC236}">
              <a16:creationId xmlns:a16="http://schemas.microsoft.com/office/drawing/2014/main" id="{00000000-0008-0000-1100-00000AA23F00}"/>
            </a:ext>
          </a:extLst>
        </xdr:cNvPr>
        <xdr:cNvGrpSpPr>
          <a:grpSpLocks/>
        </xdr:cNvGrpSpPr>
      </xdr:nvGrpSpPr>
      <xdr:grpSpPr bwMode="auto">
        <a:xfrm>
          <a:off x="4117181" y="10096500"/>
          <a:ext cx="240507" cy="0"/>
          <a:chOff x="466" y="3952"/>
          <a:chExt cx="28" cy="16"/>
        </a:xfrm>
      </xdr:grpSpPr>
      <xdr:sp macro="" textlink="">
        <xdr:nvSpPr>
          <xdr:cNvPr id="4171124" name="Line 6335">
            <a:extLst>
              <a:ext uri="{FF2B5EF4-FFF2-40B4-BE49-F238E27FC236}">
                <a16:creationId xmlns:a16="http://schemas.microsoft.com/office/drawing/2014/main" id="{00000000-0008-0000-1100-00007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25" name="Line 6336">
            <a:extLst>
              <a:ext uri="{FF2B5EF4-FFF2-40B4-BE49-F238E27FC236}">
                <a16:creationId xmlns:a16="http://schemas.microsoft.com/office/drawing/2014/main" id="{00000000-0008-0000-1100-00007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4170251" name="Group 6337">
          <a:extLst>
            <a:ext uri="{FF2B5EF4-FFF2-40B4-BE49-F238E27FC236}">
              <a16:creationId xmlns:a16="http://schemas.microsoft.com/office/drawing/2014/main" id="{00000000-0008-0000-1100-00000BA23F00}"/>
            </a:ext>
          </a:extLst>
        </xdr:cNvPr>
        <xdr:cNvGrpSpPr>
          <a:grpSpLocks/>
        </xdr:cNvGrpSpPr>
      </xdr:nvGrpSpPr>
      <xdr:grpSpPr bwMode="auto">
        <a:xfrm>
          <a:off x="3993356" y="10096500"/>
          <a:ext cx="228600" cy="0"/>
          <a:chOff x="466" y="3952"/>
          <a:chExt cx="28" cy="16"/>
        </a:xfrm>
      </xdr:grpSpPr>
      <xdr:sp macro="" textlink="">
        <xdr:nvSpPr>
          <xdr:cNvPr id="4171122" name="Line 6338">
            <a:extLst>
              <a:ext uri="{FF2B5EF4-FFF2-40B4-BE49-F238E27FC236}">
                <a16:creationId xmlns:a16="http://schemas.microsoft.com/office/drawing/2014/main" id="{00000000-0008-0000-1100-00007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23" name="Line 6339">
            <a:extLst>
              <a:ext uri="{FF2B5EF4-FFF2-40B4-BE49-F238E27FC236}">
                <a16:creationId xmlns:a16="http://schemas.microsoft.com/office/drawing/2014/main" id="{00000000-0008-0000-1100-00007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52" name="Group 6340">
          <a:extLst>
            <a:ext uri="{FF2B5EF4-FFF2-40B4-BE49-F238E27FC236}">
              <a16:creationId xmlns:a16="http://schemas.microsoft.com/office/drawing/2014/main" id="{00000000-0008-0000-1100-00000CA23F00}"/>
            </a:ext>
          </a:extLst>
        </xdr:cNvPr>
        <xdr:cNvGrpSpPr>
          <a:grpSpLocks/>
        </xdr:cNvGrpSpPr>
      </xdr:nvGrpSpPr>
      <xdr:grpSpPr bwMode="auto">
        <a:xfrm>
          <a:off x="4117181" y="10096500"/>
          <a:ext cx="228600" cy="0"/>
          <a:chOff x="466" y="3952"/>
          <a:chExt cx="28" cy="16"/>
        </a:xfrm>
      </xdr:grpSpPr>
      <xdr:sp macro="" textlink="">
        <xdr:nvSpPr>
          <xdr:cNvPr id="4171120" name="Line 6341">
            <a:extLst>
              <a:ext uri="{FF2B5EF4-FFF2-40B4-BE49-F238E27FC236}">
                <a16:creationId xmlns:a16="http://schemas.microsoft.com/office/drawing/2014/main" id="{00000000-0008-0000-1100-00007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21" name="Line 6342">
            <a:extLst>
              <a:ext uri="{FF2B5EF4-FFF2-40B4-BE49-F238E27FC236}">
                <a16:creationId xmlns:a16="http://schemas.microsoft.com/office/drawing/2014/main" id="{00000000-0008-0000-1100-00007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53" name="Group 6343">
          <a:extLst>
            <a:ext uri="{FF2B5EF4-FFF2-40B4-BE49-F238E27FC236}">
              <a16:creationId xmlns:a16="http://schemas.microsoft.com/office/drawing/2014/main" id="{00000000-0008-0000-1100-00000DA23F00}"/>
            </a:ext>
          </a:extLst>
        </xdr:cNvPr>
        <xdr:cNvGrpSpPr>
          <a:grpSpLocks/>
        </xdr:cNvGrpSpPr>
      </xdr:nvGrpSpPr>
      <xdr:grpSpPr bwMode="auto">
        <a:xfrm>
          <a:off x="4117181" y="10096500"/>
          <a:ext cx="228600" cy="0"/>
          <a:chOff x="466" y="3952"/>
          <a:chExt cx="28" cy="16"/>
        </a:xfrm>
      </xdr:grpSpPr>
      <xdr:sp macro="" textlink="">
        <xdr:nvSpPr>
          <xdr:cNvPr id="4171118" name="Line 6344">
            <a:extLst>
              <a:ext uri="{FF2B5EF4-FFF2-40B4-BE49-F238E27FC236}">
                <a16:creationId xmlns:a16="http://schemas.microsoft.com/office/drawing/2014/main" id="{00000000-0008-0000-1100-00006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19" name="Line 6345">
            <a:extLst>
              <a:ext uri="{FF2B5EF4-FFF2-40B4-BE49-F238E27FC236}">
                <a16:creationId xmlns:a16="http://schemas.microsoft.com/office/drawing/2014/main" id="{00000000-0008-0000-1100-00006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54" name="Group 6346">
          <a:extLst>
            <a:ext uri="{FF2B5EF4-FFF2-40B4-BE49-F238E27FC236}">
              <a16:creationId xmlns:a16="http://schemas.microsoft.com/office/drawing/2014/main" id="{00000000-0008-0000-1100-00000EA23F00}"/>
            </a:ext>
          </a:extLst>
        </xdr:cNvPr>
        <xdr:cNvGrpSpPr>
          <a:grpSpLocks/>
        </xdr:cNvGrpSpPr>
      </xdr:nvGrpSpPr>
      <xdr:grpSpPr bwMode="auto">
        <a:xfrm>
          <a:off x="4117181" y="10096500"/>
          <a:ext cx="240507" cy="0"/>
          <a:chOff x="466" y="3952"/>
          <a:chExt cx="28" cy="16"/>
        </a:xfrm>
      </xdr:grpSpPr>
      <xdr:sp macro="" textlink="">
        <xdr:nvSpPr>
          <xdr:cNvPr id="4171116" name="Line 6347">
            <a:extLst>
              <a:ext uri="{FF2B5EF4-FFF2-40B4-BE49-F238E27FC236}">
                <a16:creationId xmlns:a16="http://schemas.microsoft.com/office/drawing/2014/main" id="{00000000-0008-0000-1100-00006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17" name="Line 6348">
            <a:extLst>
              <a:ext uri="{FF2B5EF4-FFF2-40B4-BE49-F238E27FC236}">
                <a16:creationId xmlns:a16="http://schemas.microsoft.com/office/drawing/2014/main" id="{00000000-0008-0000-1100-00006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55" name="Group 6349">
          <a:extLst>
            <a:ext uri="{FF2B5EF4-FFF2-40B4-BE49-F238E27FC236}">
              <a16:creationId xmlns:a16="http://schemas.microsoft.com/office/drawing/2014/main" id="{00000000-0008-0000-1100-00000FA23F00}"/>
            </a:ext>
          </a:extLst>
        </xdr:cNvPr>
        <xdr:cNvGrpSpPr>
          <a:grpSpLocks/>
        </xdr:cNvGrpSpPr>
      </xdr:nvGrpSpPr>
      <xdr:grpSpPr bwMode="auto">
        <a:xfrm>
          <a:off x="4117181" y="10096500"/>
          <a:ext cx="228600" cy="0"/>
          <a:chOff x="466" y="3952"/>
          <a:chExt cx="28" cy="16"/>
        </a:xfrm>
      </xdr:grpSpPr>
      <xdr:sp macro="" textlink="">
        <xdr:nvSpPr>
          <xdr:cNvPr id="4171114" name="Line 6350">
            <a:extLst>
              <a:ext uri="{FF2B5EF4-FFF2-40B4-BE49-F238E27FC236}">
                <a16:creationId xmlns:a16="http://schemas.microsoft.com/office/drawing/2014/main" id="{00000000-0008-0000-1100-00006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15" name="Line 6351">
            <a:extLst>
              <a:ext uri="{FF2B5EF4-FFF2-40B4-BE49-F238E27FC236}">
                <a16:creationId xmlns:a16="http://schemas.microsoft.com/office/drawing/2014/main" id="{00000000-0008-0000-1100-00006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56" name="Group 6352">
          <a:extLst>
            <a:ext uri="{FF2B5EF4-FFF2-40B4-BE49-F238E27FC236}">
              <a16:creationId xmlns:a16="http://schemas.microsoft.com/office/drawing/2014/main" id="{00000000-0008-0000-1100-000010A23F00}"/>
            </a:ext>
          </a:extLst>
        </xdr:cNvPr>
        <xdr:cNvGrpSpPr>
          <a:grpSpLocks/>
        </xdr:cNvGrpSpPr>
      </xdr:nvGrpSpPr>
      <xdr:grpSpPr bwMode="auto">
        <a:xfrm>
          <a:off x="4117181" y="10096500"/>
          <a:ext cx="228600" cy="0"/>
          <a:chOff x="466" y="3952"/>
          <a:chExt cx="28" cy="16"/>
        </a:xfrm>
      </xdr:grpSpPr>
      <xdr:sp macro="" textlink="">
        <xdr:nvSpPr>
          <xdr:cNvPr id="4171112" name="Line 6353">
            <a:extLst>
              <a:ext uri="{FF2B5EF4-FFF2-40B4-BE49-F238E27FC236}">
                <a16:creationId xmlns:a16="http://schemas.microsoft.com/office/drawing/2014/main" id="{00000000-0008-0000-1100-00006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13" name="Line 6354">
            <a:extLst>
              <a:ext uri="{FF2B5EF4-FFF2-40B4-BE49-F238E27FC236}">
                <a16:creationId xmlns:a16="http://schemas.microsoft.com/office/drawing/2014/main" id="{00000000-0008-0000-1100-00006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57" name="Group 6355">
          <a:extLst>
            <a:ext uri="{FF2B5EF4-FFF2-40B4-BE49-F238E27FC236}">
              <a16:creationId xmlns:a16="http://schemas.microsoft.com/office/drawing/2014/main" id="{00000000-0008-0000-1100-000011A23F00}"/>
            </a:ext>
          </a:extLst>
        </xdr:cNvPr>
        <xdr:cNvGrpSpPr>
          <a:grpSpLocks/>
        </xdr:cNvGrpSpPr>
      </xdr:nvGrpSpPr>
      <xdr:grpSpPr bwMode="auto">
        <a:xfrm>
          <a:off x="4117181" y="10096500"/>
          <a:ext cx="240507" cy="0"/>
          <a:chOff x="466" y="3952"/>
          <a:chExt cx="28" cy="16"/>
        </a:xfrm>
      </xdr:grpSpPr>
      <xdr:sp macro="" textlink="">
        <xdr:nvSpPr>
          <xdr:cNvPr id="4171110" name="Line 6356">
            <a:extLst>
              <a:ext uri="{FF2B5EF4-FFF2-40B4-BE49-F238E27FC236}">
                <a16:creationId xmlns:a16="http://schemas.microsoft.com/office/drawing/2014/main" id="{00000000-0008-0000-1100-00006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11" name="Line 6357">
            <a:extLst>
              <a:ext uri="{FF2B5EF4-FFF2-40B4-BE49-F238E27FC236}">
                <a16:creationId xmlns:a16="http://schemas.microsoft.com/office/drawing/2014/main" id="{00000000-0008-0000-1100-00006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58" name="Group 6358">
          <a:extLst>
            <a:ext uri="{FF2B5EF4-FFF2-40B4-BE49-F238E27FC236}">
              <a16:creationId xmlns:a16="http://schemas.microsoft.com/office/drawing/2014/main" id="{00000000-0008-0000-1100-000012A23F00}"/>
            </a:ext>
          </a:extLst>
        </xdr:cNvPr>
        <xdr:cNvGrpSpPr>
          <a:grpSpLocks/>
        </xdr:cNvGrpSpPr>
      </xdr:nvGrpSpPr>
      <xdr:grpSpPr bwMode="auto">
        <a:xfrm>
          <a:off x="4700588" y="10096500"/>
          <a:ext cx="266700" cy="0"/>
          <a:chOff x="466" y="3952"/>
          <a:chExt cx="28" cy="16"/>
        </a:xfrm>
      </xdr:grpSpPr>
      <xdr:sp macro="" textlink="">
        <xdr:nvSpPr>
          <xdr:cNvPr id="4171108" name="Line 6359">
            <a:extLst>
              <a:ext uri="{FF2B5EF4-FFF2-40B4-BE49-F238E27FC236}">
                <a16:creationId xmlns:a16="http://schemas.microsoft.com/office/drawing/2014/main" id="{00000000-0008-0000-1100-00006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09" name="Line 6360">
            <a:extLst>
              <a:ext uri="{FF2B5EF4-FFF2-40B4-BE49-F238E27FC236}">
                <a16:creationId xmlns:a16="http://schemas.microsoft.com/office/drawing/2014/main" id="{00000000-0008-0000-1100-00006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59" name="Group 6361">
          <a:extLst>
            <a:ext uri="{FF2B5EF4-FFF2-40B4-BE49-F238E27FC236}">
              <a16:creationId xmlns:a16="http://schemas.microsoft.com/office/drawing/2014/main" id="{00000000-0008-0000-1100-000013A23F00}"/>
            </a:ext>
          </a:extLst>
        </xdr:cNvPr>
        <xdr:cNvGrpSpPr>
          <a:grpSpLocks/>
        </xdr:cNvGrpSpPr>
      </xdr:nvGrpSpPr>
      <xdr:grpSpPr bwMode="auto">
        <a:xfrm>
          <a:off x="4700588" y="10096500"/>
          <a:ext cx="266700" cy="0"/>
          <a:chOff x="466" y="3952"/>
          <a:chExt cx="28" cy="16"/>
        </a:xfrm>
      </xdr:grpSpPr>
      <xdr:sp macro="" textlink="">
        <xdr:nvSpPr>
          <xdr:cNvPr id="4171106" name="Line 6362">
            <a:extLst>
              <a:ext uri="{FF2B5EF4-FFF2-40B4-BE49-F238E27FC236}">
                <a16:creationId xmlns:a16="http://schemas.microsoft.com/office/drawing/2014/main" id="{00000000-0008-0000-1100-00006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07" name="Line 6363">
            <a:extLst>
              <a:ext uri="{FF2B5EF4-FFF2-40B4-BE49-F238E27FC236}">
                <a16:creationId xmlns:a16="http://schemas.microsoft.com/office/drawing/2014/main" id="{00000000-0008-0000-1100-00006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60" name="Group 6364">
          <a:extLst>
            <a:ext uri="{FF2B5EF4-FFF2-40B4-BE49-F238E27FC236}">
              <a16:creationId xmlns:a16="http://schemas.microsoft.com/office/drawing/2014/main" id="{00000000-0008-0000-1100-000014A23F00}"/>
            </a:ext>
          </a:extLst>
        </xdr:cNvPr>
        <xdr:cNvGrpSpPr>
          <a:grpSpLocks/>
        </xdr:cNvGrpSpPr>
      </xdr:nvGrpSpPr>
      <xdr:grpSpPr bwMode="auto">
        <a:xfrm>
          <a:off x="4700588" y="10096500"/>
          <a:ext cx="266700" cy="0"/>
          <a:chOff x="466" y="3952"/>
          <a:chExt cx="28" cy="16"/>
        </a:xfrm>
      </xdr:grpSpPr>
      <xdr:sp macro="" textlink="">
        <xdr:nvSpPr>
          <xdr:cNvPr id="4171104" name="Line 6365">
            <a:extLst>
              <a:ext uri="{FF2B5EF4-FFF2-40B4-BE49-F238E27FC236}">
                <a16:creationId xmlns:a16="http://schemas.microsoft.com/office/drawing/2014/main" id="{00000000-0008-0000-1100-00006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05" name="Line 6366">
            <a:extLst>
              <a:ext uri="{FF2B5EF4-FFF2-40B4-BE49-F238E27FC236}">
                <a16:creationId xmlns:a16="http://schemas.microsoft.com/office/drawing/2014/main" id="{00000000-0008-0000-1100-00006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61" name="Group 6367">
          <a:extLst>
            <a:ext uri="{FF2B5EF4-FFF2-40B4-BE49-F238E27FC236}">
              <a16:creationId xmlns:a16="http://schemas.microsoft.com/office/drawing/2014/main" id="{00000000-0008-0000-1100-000015A23F00}"/>
            </a:ext>
          </a:extLst>
        </xdr:cNvPr>
        <xdr:cNvGrpSpPr>
          <a:grpSpLocks/>
        </xdr:cNvGrpSpPr>
      </xdr:nvGrpSpPr>
      <xdr:grpSpPr bwMode="auto">
        <a:xfrm>
          <a:off x="5486400" y="10096500"/>
          <a:ext cx="266700" cy="0"/>
          <a:chOff x="466" y="3952"/>
          <a:chExt cx="28" cy="16"/>
        </a:xfrm>
      </xdr:grpSpPr>
      <xdr:sp macro="" textlink="">
        <xdr:nvSpPr>
          <xdr:cNvPr id="4171102" name="Line 6368">
            <a:extLst>
              <a:ext uri="{FF2B5EF4-FFF2-40B4-BE49-F238E27FC236}">
                <a16:creationId xmlns:a16="http://schemas.microsoft.com/office/drawing/2014/main" id="{00000000-0008-0000-1100-00005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03" name="Line 6369">
            <a:extLst>
              <a:ext uri="{FF2B5EF4-FFF2-40B4-BE49-F238E27FC236}">
                <a16:creationId xmlns:a16="http://schemas.microsoft.com/office/drawing/2014/main" id="{00000000-0008-0000-1100-00005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62" name="Group 6370">
          <a:extLst>
            <a:ext uri="{FF2B5EF4-FFF2-40B4-BE49-F238E27FC236}">
              <a16:creationId xmlns:a16="http://schemas.microsoft.com/office/drawing/2014/main" id="{00000000-0008-0000-1100-000016A23F00}"/>
            </a:ext>
          </a:extLst>
        </xdr:cNvPr>
        <xdr:cNvGrpSpPr>
          <a:grpSpLocks/>
        </xdr:cNvGrpSpPr>
      </xdr:nvGrpSpPr>
      <xdr:grpSpPr bwMode="auto">
        <a:xfrm>
          <a:off x="5486400" y="10096500"/>
          <a:ext cx="266700" cy="0"/>
          <a:chOff x="466" y="3952"/>
          <a:chExt cx="28" cy="16"/>
        </a:xfrm>
      </xdr:grpSpPr>
      <xdr:sp macro="" textlink="">
        <xdr:nvSpPr>
          <xdr:cNvPr id="4171100" name="Line 6371">
            <a:extLst>
              <a:ext uri="{FF2B5EF4-FFF2-40B4-BE49-F238E27FC236}">
                <a16:creationId xmlns:a16="http://schemas.microsoft.com/office/drawing/2014/main" id="{00000000-0008-0000-1100-00005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101" name="Line 6372">
            <a:extLst>
              <a:ext uri="{FF2B5EF4-FFF2-40B4-BE49-F238E27FC236}">
                <a16:creationId xmlns:a16="http://schemas.microsoft.com/office/drawing/2014/main" id="{00000000-0008-0000-1100-00005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63" name="Group 6373">
          <a:extLst>
            <a:ext uri="{FF2B5EF4-FFF2-40B4-BE49-F238E27FC236}">
              <a16:creationId xmlns:a16="http://schemas.microsoft.com/office/drawing/2014/main" id="{00000000-0008-0000-1100-000017A23F00}"/>
            </a:ext>
          </a:extLst>
        </xdr:cNvPr>
        <xdr:cNvGrpSpPr>
          <a:grpSpLocks/>
        </xdr:cNvGrpSpPr>
      </xdr:nvGrpSpPr>
      <xdr:grpSpPr bwMode="auto">
        <a:xfrm>
          <a:off x="5486400" y="10096500"/>
          <a:ext cx="266700" cy="0"/>
          <a:chOff x="466" y="3952"/>
          <a:chExt cx="28" cy="16"/>
        </a:xfrm>
      </xdr:grpSpPr>
      <xdr:sp macro="" textlink="">
        <xdr:nvSpPr>
          <xdr:cNvPr id="4171098" name="Line 6374">
            <a:extLst>
              <a:ext uri="{FF2B5EF4-FFF2-40B4-BE49-F238E27FC236}">
                <a16:creationId xmlns:a16="http://schemas.microsoft.com/office/drawing/2014/main" id="{00000000-0008-0000-1100-00005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99" name="Line 6375">
            <a:extLst>
              <a:ext uri="{FF2B5EF4-FFF2-40B4-BE49-F238E27FC236}">
                <a16:creationId xmlns:a16="http://schemas.microsoft.com/office/drawing/2014/main" id="{00000000-0008-0000-1100-00005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64" name="Group 6376">
          <a:extLst>
            <a:ext uri="{FF2B5EF4-FFF2-40B4-BE49-F238E27FC236}">
              <a16:creationId xmlns:a16="http://schemas.microsoft.com/office/drawing/2014/main" id="{00000000-0008-0000-1100-000018A23F00}"/>
            </a:ext>
          </a:extLst>
        </xdr:cNvPr>
        <xdr:cNvGrpSpPr>
          <a:grpSpLocks/>
        </xdr:cNvGrpSpPr>
      </xdr:nvGrpSpPr>
      <xdr:grpSpPr bwMode="auto">
        <a:xfrm>
          <a:off x="5486400" y="10096500"/>
          <a:ext cx="266700" cy="0"/>
          <a:chOff x="466" y="3952"/>
          <a:chExt cx="28" cy="16"/>
        </a:xfrm>
      </xdr:grpSpPr>
      <xdr:sp macro="" textlink="">
        <xdr:nvSpPr>
          <xdr:cNvPr id="4171096" name="Line 6377">
            <a:extLst>
              <a:ext uri="{FF2B5EF4-FFF2-40B4-BE49-F238E27FC236}">
                <a16:creationId xmlns:a16="http://schemas.microsoft.com/office/drawing/2014/main" id="{00000000-0008-0000-1100-00005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97" name="Line 6378">
            <a:extLst>
              <a:ext uri="{FF2B5EF4-FFF2-40B4-BE49-F238E27FC236}">
                <a16:creationId xmlns:a16="http://schemas.microsoft.com/office/drawing/2014/main" id="{00000000-0008-0000-1100-00005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265" name="Group 6379">
          <a:extLst>
            <a:ext uri="{FF2B5EF4-FFF2-40B4-BE49-F238E27FC236}">
              <a16:creationId xmlns:a16="http://schemas.microsoft.com/office/drawing/2014/main" id="{00000000-0008-0000-1100-000019A23F00}"/>
            </a:ext>
          </a:extLst>
        </xdr:cNvPr>
        <xdr:cNvGrpSpPr>
          <a:grpSpLocks/>
        </xdr:cNvGrpSpPr>
      </xdr:nvGrpSpPr>
      <xdr:grpSpPr bwMode="auto">
        <a:xfrm>
          <a:off x="5486400" y="10096500"/>
          <a:ext cx="266700" cy="0"/>
          <a:chOff x="466" y="3952"/>
          <a:chExt cx="28" cy="16"/>
        </a:xfrm>
      </xdr:grpSpPr>
      <xdr:sp macro="" textlink="">
        <xdr:nvSpPr>
          <xdr:cNvPr id="4171094" name="Line 6380">
            <a:extLst>
              <a:ext uri="{FF2B5EF4-FFF2-40B4-BE49-F238E27FC236}">
                <a16:creationId xmlns:a16="http://schemas.microsoft.com/office/drawing/2014/main" id="{00000000-0008-0000-1100-00005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95" name="Line 6381">
            <a:extLst>
              <a:ext uri="{FF2B5EF4-FFF2-40B4-BE49-F238E27FC236}">
                <a16:creationId xmlns:a16="http://schemas.microsoft.com/office/drawing/2014/main" id="{00000000-0008-0000-1100-00005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66" name="Group 6382">
          <a:extLst>
            <a:ext uri="{FF2B5EF4-FFF2-40B4-BE49-F238E27FC236}">
              <a16:creationId xmlns:a16="http://schemas.microsoft.com/office/drawing/2014/main" id="{00000000-0008-0000-1100-00001AA23F00}"/>
            </a:ext>
          </a:extLst>
        </xdr:cNvPr>
        <xdr:cNvGrpSpPr>
          <a:grpSpLocks/>
        </xdr:cNvGrpSpPr>
      </xdr:nvGrpSpPr>
      <xdr:grpSpPr bwMode="auto">
        <a:xfrm>
          <a:off x="4117181" y="10096500"/>
          <a:ext cx="228600" cy="0"/>
          <a:chOff x="466" y="3952"/>
          <a:chExt cx="28" cy="16"/>
        </a:xfrm>
      </xdr:grpSpPr>
      <xdr:sp macro="" textlink="">
        <xdr:nvSpPr>
          <xdr:cNvPr id="4171092" name="Line 6383">
            <a:extLst>
              <a:ext uri="{FF2B5EF4-FFF2-40B4-BE49-F238E27FC236}">
                <a16:creationId xmlns:a16="http://schemas.microsoft.com/office/drawing/2014/main" id="{00000000-0008-0000-1100-00005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93" name="Line 6384">
            <a:extLst>
              <a:ext uri="{FF2B5EF4-FFF2-40B4-BE49-F238E27FC236}">
                <a16:creationId xmlns:a16="http://schemas.microsoft.com/office/drawing/2014/main" id="{00000000-0008-0000-1100-00005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67" name="Group 6385">
          <a:extLst>
            <a:ext uri="{FF2B5EF4-FFF2-40B4-BE49-F238E27FC236}">
              <a16:creationId xmlns:a16="http://schemas.microsoft.com/office/drawing/2014/main" id="{00000000-0008-0000-1100-00001BA23F00}"/>
            </a:ext>
          </a:extLst>
        </xdr:cNvPr>
        <xdr:cNvGrpSpPr>
          <a:grpSpLocks/>
        </xdr:cNvGrpSpPr>
      </xdr:nvGrpSpPr>
      <xdr:grpSpPr bwMode="auto">
        <a:xfrm>
          <a:off x="4700588" y="10096500"/>
          <a:ext cx="266700" cy="0"/>
          <a:chOff x="466" y="3952"/>
          <a:chExt cx="28" cy="16"/>
        </a:xfrm>
      </xdr:grpSpPr>
      <xdr:sp macro="" textlink="">
        <xdr:nvSpPr>
          <xdr:cNvPr id="4171090" name="Line 6386">
            <a:extLst>
              <a:ext uri="{FF2B5EF4-FFF2-40B4-BE49-F238E27FC236}">
                <a16:creationId xmlns:a16="http://schemas.microsoft.com/office/drawing/2014/main" id="{00000000-0008-0000-1100-00005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91" name="Line 6387">
            <a:extLst>
              <a:ext uri="{FF2B5EF4-FFF2-40B4-BE49-F238E27FC236}">
                <a16:creationId xmlns:a16="http://schemas.microsoft.com/office/drawing/2014/main" id="{00000000-0008-0000-1100-00005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68" name="Group 6388">
          <a:extLst>
            <a:ext uri="{FF2B5EF4-FFF2-40B4-BE49-F238E27FC236}">
              <a16:creationId xmlns:a16="http://schemas.microsoft.com/office/drawing/2014/main" id="{00000000-0008-0000-1100-00001CA23F00}"/>
            </a:ext>
          </a:extLst>
        </xdr:cNvPr>
        <xdr:cNvGrpSpPr>
          <a:grpSpLocks/>
        </xdr:cNvGrpSpPr>
      </xdr:nvGrpSpPr>
      <xdr:grpSpPr bwMode="auto">
        <a:xfrm>
          <a:off x="4117181" y="10096500"/>
          <a:ext cx="228600" cy="0"/>
          <a:chOff x="466" y="3952"/>
          <a:chExt cx="28" cy="16"/>
        </a:xfrm>
      </xdr:grpSpPr>
      <xdr:sp macro="" textlink="">
        <xdr:nvSpPr>
          <xdr:cNvPr id="4171088" name="Line 6389">
            <a:extLst>
              <a:ext uri="{FF2B5EF4-FFF2-40B4-BE49-F238E27FC236}">
                <a16:creationId xmlns:a16="http://schemas.microsoft.com/office/drawing/2014/main" id="{00000000-0008-0000-1100-00005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89" name="Line 6390">
            <a:extLst>
              <a:ext uri="{FF2B5EF4-FFF2-40B4-BE49-F238E27FC236}">
                <a16:creationId xmlns:a16="http://schemas.microsoft.com/office/drawing/2014/main" id="{00000000-0008-0000-1100-00005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69" name="Group 6391">
          <a:extLst>
            <a:ext uri="{FF2B5EF4-FFF2-40B4-BE49-F238E27FC236}">
              <a16:creationId xmlns:a16="http://schemas.microsoft.com/office/drawing/2014/main" id="{00000000-0008-0000-1100-00001DA23F00}"/>
            </a:ext>
          </a:extLst>
        </xdr:cNvPr>
        <xdr:cNvGrpSpPr>
          <a:grpSpLocks/>
        </xdr:cNvGrpSpPr>
      </xdr:nvGrpSpPr>
      <xdr:grpSpPr bwMode="auto">
        <a:xfrm>
          <a:off x="4700588" y="10096500"/>
          <a:ext cx="266700" cy="0"/>
          <a:chOff x="466" y="3952"/>
          <a:chExt cx="28" cy="16"/>
        </a:xfrm>
      </xdr:grpSpPr>
      <xdr:sp macro="" textlink="">
        <xdr:nvSpPr>
          <xdr:cNvPr id="4171086" name="Line 6392">
            <a:extLst>
              <a:ext uri="{FF2B5EF4-FFF2-40B4-BE49-F238E27FC236}">
                <a16:creationId xmlns:a16="http://schemas.microsoft.com/office/drawing/2014/main" id="{00000000-0008-0000-1100-00004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87" name="Line 6393">
            <a:extLst>
              <a:ext uri="{FF2B5EF4-FFF2-40B4-BE49-F238E27FC236}">
                <a16:creationId xmlns:a16="http://schemas.microsoft.com/office/drawing/2014/main" id="{00000000-0008-0000-1100-00004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70" name="Group 6394">
          <a:extLst>
            <a:ext uri="{FF2B5EF4-FFF2-40B4-BE49-F238E27FC236}">
              <a16:creationId xmlns:a16="http://schemas.microsoft.com/office/drawing/2014/main" id="{00000000-0008-0000-1100-00001EA23F00}"/>
            </a:ext>
          </a:extLst>
        </xdr:cNvPr>
        <xdr:cNvGrpSpPr>
          <a:grpSpLocks/>
        </xdr:cNvGrpSpPr>
      </xdr:nvGrpSpPr>
      <xdr:grpSpPr bwMode="auto">
        <a:xfrm>
          <a:off x="4117181" y="10096500"/>
          <a:ext cx="228600" cy="0"/>
          <a:chOff x="466" y="3952"/>
          <a:chExt cx="28" cy="16"/>
        </a:xfrm>
      </xdr:grpSpPr>
      <xdr:sp macro="" textlink="">
        <xdr:nvSpPr>
          <xdr:cNvPr id="4171084" name="Line 6395">
            <a:extLst>
              <a:ext uri="{FF2B5EF4-FFF2-40B4-BE49-F238E27FC236}">
                <a16:creationId xmlns:a16="http://schemas.microsoft.com/office/drawing/2014/main" id="{00000000-0008-0000-1100-00004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85" name="Line 6396">
            <a:extLst>
              <a:ext uri="{FF2B5EF4-FFF2-40B4-BE49-F238E27FC236}">
                <a16:creationId xmlns:a16="http://schemas.microsoft.com/office/drawing/2014/main" id="{00000000-0008-0000-1100-00004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71" name="Group 6397">
          <a:extLst>
            <a:ext uri="{FF2B5EF4-FFF2-40B4-BE49-F238E27FC236}">
              <a16:creationId xmlns:a16="http://schemas.microsoft.com/office/drawing/2014/main" id="{00000000-0008-0000-1100-00001FA23F00}"/>
            </a:ext>
          </a:extLst>
        </xdr:cNvPr>
        <xdr:cNvGrpSpPr>
          <a:grpSpLocks/>
        </xdr:cNvGrpSpPr>
      </xdr:nvGrpSpPr>
      <xdr:grpSpPr bwMode="auto">
        <a:xfrm>
          <a:off x="4700588" y="10096500"/>
          <a:ext cx="266700" cy="0"/>
          <a:chOff x="466" y="3952"/>
          <a:chExt cx="28" cy="16"/>
        </a:xfrm>
      </xdr:grpSpPr>
      <xdr:sp macro="" textlink="">
        <xdr:nvSpPr>
          <xdr:cNvPr id="4171082" name="Line 6398">
            <a:extLst>
              <a:ext uri="{FF2B5EF4-FFF2-40B4-BE49-F238E27FC236}">
                <a16:creationId xmlns:a16="http://schemas.microsoft.com/office/drawing/2014/main" id="{00000000-0008-0000-1100-00004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83" name="Line 6399">
            <a:extLst>
              <a:ext uri="{FF2B5EF4-FFF2-40B4-BE49-F238E27FC236}">
                <a16:creationId xmlns:a16="http://schemas.microsoft.com/office/drawing/2014/main" id="{00000000-0008-0000-1100-00004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72" name="Group 6400">
          <a:extLst>
            <a:ext uri="{FF2B5EF4-FFF2-40B4-BE49-F238E27FC236}">
              <a16:creationId xmlns:a16="http://schemas.microsoft.com/office/drawing/2014/main" id="{00000000-0008-0000-1100-000020A23F00}"/>
            </a:ext>
          </a:extLst>
        </xdr:cNvPr>
        <xdr:cNvGrpSpPr>
          <a:grpSpLocks/>
        </xdr:cNvGrpSpPr>
      </xdr:nvGrpSpPr>
      <xdr:grpSpPr bwMode="auto">
        <a:xfrm>
          <a:off x="4117181" y="10096500"/>
          <a:ext cx="228600" cy="0"/>
          <a:chOff x="466" y="3952"/>
          <a:chExt cx="28" cy="16"/>
        </a:xfrm>
      </xdr:grpSpPr>
      <xdr:sp macro="" textlink="">
        <xdr:nvSpPr>
          <xdr:cNvPr id="4171080" name="Line 6401">
            <a:extLst>
              <a:ext uri="{FF2B5EF4-FFF2-40B4-BE49-F238E27FC236}">
                <a16:creationId xmlns:a16="http://schemas.microsoft.com/office/drawing/2014/main" id="{00000000-0008-0000-1100-00004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81" name="Line 6402">
            <a:extLst>
              <a:ext uri="{FF2B5EF4-FFF2-40B4-BE49-F238E27FC236}">
                <a16:creationId xmlns:a16="http://schemas.microsoft.com/office/drawing/2014/main" id="{00000000-0008-0000-1100-00004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73" name="Group 6403">
          <a:extLst>
            <a:ext uri="{FF2B5EF4-FFF2-40B4-BE49-F238E27FC236}">
              <a16:creationId xmlns:a16="http://schemas.microsoft.com/office/drawing/2014/main" id="{00000000-0008-0000-1100-000021A23F00}"/>
            </a:ext>
          </a:extLst>
        </xdr:cNvPr>
        <xdr:cNvGrpSpPr>
          <a:grpSpLocks/>
        </xdr:cNvGrpSpPr>
      </xdr:nvGrpSpPr>
      <xdr:grpSpPr bwMode="auto">
        <a:xfrm>
          <a:off x="4700588" y="10096500"/>
          <a:ext cx="266700" cy="0"/>
          <a:chOff x="466" y="3952"/>
          <a:chExt cx="28" cy="16"/>
        </a:xfrm>
      </xdr:grpSpPr>
      <xdr:sp macro="" textlink="">
        <xdr:nvSpPr>
          <xdr:cNvPr id="4171078" name="Line 6404">
            <a:extLst>
              <a:ext uri="{FF2B5EF4-FFF2-40B4-BE49-F238E27FC236}">
                <a16:creationId xmlns:a16="http://schemas.microsoft.com/office/drawing/2014/main" id="{00000000-0008-0000-1100-00004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79" name="Line 6405">
            <a:extLst>
              <a:ext uri="{FF2B5EF4-FFF2-40B4-BE49-F238E27FC236}">
                <a16:creationId xmlns:a16="http://schemas.microsoft.com/office/drawing/2014/main" id="{00000000-0008-0000-1100-00004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74" name="Group 6406">
          <a:extLst>
            <a:ext uri="{FF2B5EF4-FFF2-40B4-BE49-F238E27FC236}">
              <a16:creationId xmlns:a16="http://schemas.microsoft.com/office/drawing/2014/main" id="{00000000-0008-0000-1100-000022A23F00}"/>
            </a:ext>
          </a:extLst>
        </xdr:cNvPr>
        <xdr:cNvGrpSpPr>
          <a:grpSpLocks/>
        </xdr:cNvGrpSpPr>
      </xdr:nvGrpSpPr>
      <xdr:grpSpPr bwMode="auto">
        <a:xfrm>
          <a:off x="4117181" y="10096500"/>
          <a:ext cx="228600" cy="0"/>
          <a:chOff x="466" y="3952"/>
          <a:chExt cx="28" cy="16"/>
        </a:xfrm>
      </xdr:grpSpPr>
      <xdr:sp macro="" textlink="">
        <xdr:nvSpPr>
          <xdr:cNvPr id="4171076" name="Line 6407">
            <a:extLst>
              <a:ext uri="{FF2B5EF4-FFF2-40B4-BE49-F238E27FC236}">
                <a16:creationId xmlns:a16="http://schemas.microsoft.com/office/drawing/2014/main" id="{00000000-0008-0000-1100-00004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77" name="Line 6408">
            <a:extLst>
              <a:ext uri="{FF2B5EF4-FFF2-40B4-BE49-F238E27FC236}">
                <a16:creationId xmlns:a16="http://schemas.microsoft.com/office/drawing/2014/main" id="{00000000-0008-0000-1100-00004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75" name="Group 6409">
          <a:extLst>
            <a:ext uri="{FF2B5EF4-FFF2-40B4-BE49-F238E27FC236}">
              <a16:creationId xmlns:a16="http://schemas.microsoft.com/office/drawing/2014/main" id="{00000000-0008-0000-1100-000023A23F00}"/>
            </a:ext>
          </a:extLst>
        </xdr:cNvPr>
        <xdr:cNvGrpSpPr>
          <a:grpSpLocks/>
        </xdr:cNvGrpSpPr>
      </xdr:nvGrpSpPr>
      <xdr:grpSpPr bwMode="auto">
        <a:xfrm>
          <a:off x="4117181" y="10096500"/>
          <a:ext cx="228600" cy="0"/>
          <a:chOff x="466" y="3952"/>
          <a:chExt cx="28" cy="16"/>
        </a:xfrm>
      </xdr:grpSpPr>
      <xdr:sp macro="" textlink="">
        <xdr:nvSpPr>
          <xdr:cNvPr id="4171074" name="Line 6410">
            <a:extLst>
              <a:ext uri="{FF2B5EF4-FFF2-40B4-BE49-F238E27FC236}">
                <a16:creationId xmlns:a16="http://schemas.microsoft.com/office/drawing/2014/main" id="{00000000-0008-0000-1100-00004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75" name="Line 6411">
            <a:extLst>
              <a:ext uri="{FF2B5EF4-FFF2-40B4-BE49-F238E27FC236}">
                <a16:creationId xmlns:a16="http://schemas.microsoft.com/office/drawing/2014/main" id="{00000000-0008-0000-1100-00004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76" name="Group 6412">
          <a:extLst>
            <a:ext uri="{FF2B5EF4-FFF2-40B4-BE49-F238E27FC236}">
              <a16:creationId xmlns:a16="http://schemas.microsoft.com/office/drawing/2014/main" id="{00000000-0008-0000-1100-000024A23F00}"/>
            </a:ext>
          </a:extLst>
        </xdr:cNvPr>
        <xdr:cNvGrpSpPr>
          <a:grpSpLocks/>
        </xdr:cNvGrpSpPr>
      </xdr:nvGrpSpPr>
      <xdr:grpSpPr bwMode="auto">
        <a:xfrm>
          <a:off x="4117181" y="10096500"/>
          <a:ext cx="228600" cy="0"/>
          <a:chOff x="466" y="3952"/>
          <a:chExt cx="28" cy="16"/>
        </a:xfrm>
      </xdr:grpSpPr>
      <xdr:sp macro="" textlink="">
        <xdr:nvSpPr>
          <xdr:cNvPr id="4171072" name="Line 6413">
            <a:extLst>
              <a:ext uri="{FF2B5EF4-FFF2-40B4-BE49-F238E27FC236}">
                <a16:creationId xmlns:a16="http://schemas.microsoft.com/office/drawing/2014/main" id="{00000000-0008-0000-1100-00004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73" name="Line 6414">
            <a:extLst>
              <a:ext uri="{FF2B5EF4-FFF2-40B4-BE49-F238E27FC236}">
                <a16:creationId xmlns:a16="http://schemas.microsoft.com/office/drawing/2014/main" id="{00000000-0008-0000-1100-00004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77" name="Group 6415">
          <a:extLst>
            <a:ext uri="{FF2B5EF4-FFF2-40B4-BE49-F238E27FC236}">
              <a16:creationId xmlns:a16="http://schemas.microsoft.com/office/drawing/2014/main" id="{00000000-0008-0000-1100-000025A23F00}"/>
            </a:ext>
          </a:extLst>
        </xdr:cNvPr>
        <xdr:cNvGrpSpPr>
          <a:grpSpLocks/>
        </xdr:cNvGrpSpPr>
      </xdr:nvGrpSpPr>
      <xdr:grpSpPr bwMode="auto">
        <a:xfrm>
          <a:off x="4117181" y="10096500"/>
          <a:ext cx="228600" cy="0"/>
          <a:chOff x="466" y="3952"/>
          <a:chExt cx="28" cy="16"/>
        </a:xfrm>
      </xdr:grpSpPr>
      <xdr:sp macro="" textlink="">
        <xdr:nvSpPr>
          <xdr:cNvPr id="4171070" name="Line 6416">
            <a:extLst>
              <a:ext uri="{FF2B5EF4-FFF2-40B4-BE49-F238E27FC236}">
                <a16:creationId xmlns:a16="http://schemas.microsoft.com/office/drawing/2014/main" id="{00000000-0008-0000-1100-00003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71" name="Line 6417">
            <a:extLst>
              <a:ext uri="{FF2B5EF4-FFF2-40B4-BE49-F238E27FC236}">
                <a16:creationId xmlns:a16="http://schemas.microsoft.com/office/drawing/2014/main" id="{00000000-0008-0000-1100-00003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78" name="Group 6418">
          <a:extLst>
            <a:ext uri="{FF2B5EF4-FFF2-40B4-BE49-F238E27FC236}">
              <a16:creationId xmlns:a16="http://schemas.microsoft.com/office/drawing/2014/main" id="{00000000-0008-0000-1100-000026A23F00}"/>
            </a:ext>
          </a:extLst>
        </xdr:cNvPr>
        <xdr:cNvGrpSpPr>
          <a:grpSpLocks/>
        </xdr:cNvGrpSpPr>
      </xdr:nvGrpSpPr>
      <xdr:grpSpPr bwMode="auto">
        <a:xfrm>
          <a:off x="4117181" y="10096500"/>
          <a:ext cx="228600" cy="0"/>
          <a:chOff x="466" y="3952"/>
          <a:chExt cx="28" cy="16"/>
        </a:xfrm>
      </xdr:grpSpPr>
      <xdr:sp macro="" textlink="">
        <xdr:nvSpPr>
          <xdr:cNvPr id="4171068" name="Line 6419">
            <a:extLst>
              <a:ext uri="{FF2B5EF4-FFF2-40B4-BE49-F238E27FC236}">
                <a16:creationId xmlns:a16="http://schemas.microsoft.com/office/drawing/2014/main" id="{00000000-0008-0000-1100-00003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69" name="Line 6420">
            <a:extLst>
              <a:ext uri="{FF2B5EF4-FFF2-40B4-BE49-F238E27FC236}">
                <a16:creationId xmlns:a16="http://schemas.microsoft.com/office/drawing/2014/main" id="{00000000-0008-0000-1100-00003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79" name="Group 6421">
          <a:extLst>
            <a:ext uri="{FF2B5EF4-FFF2-40B4-BE49-F238E27FC236}">
              <a16:creationId xmlns:a16="http://schemas.microsoft.com/office/drawing/2014/main" id="{00000000-0008-0000-1100-000027A23F00}"/>
            </a:ext>
          </a:extLst>
        </xdr:cNvPr>
        <xdr:cNvGrpSpPr>
          <a:grpSpLocks/>
        </xdr:cNvGrpSpPr>
      </xdr:nvGrpSpPr>
      <xdr:grpSpPr bwMode="auto">
        <a:xfrm>
          <a:off x="4700588" y="10096500"/>
          <a:ext cx="266700" cy="0"/>
          <a:chOff x="466" y="3952"/>
          <a:chExt cx="28" cy="16"/>
        </a:xfrm>
      </xdr:grpSpPr>
      <xdr:sp macro="" textlink="">
        <xdr:nvSpPr>
          <xdr:cNvPr id="4171066" name="Line 6422">
            <a:extLst>
              <a:ext uri="{FF2B5EF4-FFF2-40B4-BE49-F238E27FC236}">
                <a16:creationId xmlns:a16="http://schemas.microsoft.com/office/drawing/2014/main" id="{00000000-0008-0000-1100-00003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67" name="Line 6423">
            <a:extLst>
              <a:ext uri="{FF2B5EF4-FFF2-40B4-BE49-F238E27FC236}">
                <a16:creationId xmlns:a16="http://schemas.microsoft.com/office/drawing/2014/main" id="{00000000-0008-0000-1100-00003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80" name="Group 6424">
          <a:extLst>
            <a:ext uri="{FF2B5EF4-FFF2-40B4-BE49-F238E27FC236}">
              <a16:creationId xmlns:a16="http://schemas.microsoft.com/office/drawing/2014/main" id="{00000000-0008-0000-1100-000028A23F00}"/>
            </a:ext>
          </a:extLst>
        </xdr:cNvPr>
        <xdr:cNvGrpSpPr>
          <a:grpSpLocks/>
        </xdr:cNvGrpSpPr>
      </xdr:nvGrpSpPr>
      <xdr:grpSpPr bwMode="auto">
        <a:xfrm>
          <a:off x="4700588" y="10096500"/>
          <a:ext cx="266700" cy="0"/>
          <a:chOff x="466" y="3952"/>
          <a:chExt cx="28" cy="16"/>
        </a:xfrm>
      </xdr:grpSpPr>
      <xdr:sp macro="" textlink="">
        <xdr:nvSpPr>
          <xdr:cNvPr id="4171064" name="Line 6425">
            <a:extLst>
              <a:ext uri="{FF2B5EF4-FFF2-40B4-BE49-F238E27FC236}">
                <a16:creationId xmlns:a16="http://schemas.microsoft.com/office/drawing/2014/main" id="{00000000-0008-0000-1100-00003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65" name="Line 6426">
            <a:extLst>
              <a:ext uri="{FF2B5EF4-FFF2-40B4-BE49-F238E27FC236}">
                <a16:creationId xmlns:a16="http://schemas.microsoft.com/office/drawing/2014/main" id="{00000000-0008-0000-1100-00003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81" name="Group 6427">
          <a:extLst>
            <a:ext uri="{FF2B5EF4-FFF2-40B4-BE49-F238E27FC236}">
              <a16:creationId xmlns:a16="http://schemas.microsoft.com/office/drawing/2014/main" id="{00000000-0008-0000-1100-000029A23F00}"/>
            </a:ext>
          </a:extLst>
        </xdr:cNvPr>
        <xdr:cNvGrpSpPr>
          <a:grpSpLocks/>
        </xdr:cNvGrpSpPr>
      </xdr:nvGrpSpPr>
      <xdr:grpSpPr bwMode="auto">
        <a:xfrm>
          <a:off x="4700588" y="10096500"/>
          <a:ext cx="266700" cy="0"/>
          <a:chOff x="466" y="3952"/>
          <a:chExt cx="28" cy="16"/>
        </a:xfrm>
      </xdr:grpSpPr>
      <xdr:sp macro="" textlink="">
        <xdr:nvSpPr>
          <xdr:cNvPr id="4171062" name="Line 6428">
            <a:extLst>
              <a:ext uri="{FF2B5EF4-FFF2-40B4-BE49-F238E27FC236}">
                <a16:creationId xmlns:a16="http://schemas.microsoft.com/office/drawing/2014/main" id="{00000000-0008-0000-1100-00003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63" name="Line 6429">
            <a:extLst>
              <a:ext uri="{FF2B5EF4-FFF2-40B4-BE49-F238E27FC236}">
                <a16:creationId xmlns:a16="http://schemas.microsoft.com/office/drawing/2014/main" id="{00000000-0008-0000-1100-00003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82" name="Group 6430">
          <a:extLst>
            <a:ext uri="{FF2B5EF4-FFF2-40B4-BE49-F238E27FC236}">
              <a16:creationId xmlns:a16="http://schemas.microsoft.com/office/drawing/2014/main" id="{00000000-0008-0000-1100-00002AA23F00}"/>
            </a:ext>
          </a:extLst>
        </xdr:cNvPr>
        <xdr:cNvGrpSpPr>
          <a:grpSpLocks/>
        </xdr:cNvGrpSpPr>
      </xdr:nvGrpSpPr>
      <xdr:grpSpPr bwMode="auto">
        <a:xfrm>
          <a:off x="4700588" y="10096500"/>
          <a:ext cx="266700" cy="0"/>
          <a:chOff x="466" y="3952"/>
          <a:chExt cx="28" cy="16"/>
        </a:xfrm>
      </xdr:grpSpPr>
      <xdr:sp macro="" textlink="">
        <xdr:nvSpPr>
          <xdr:cNvPr id="4171060" name="Line 6431">
            <a:extLst>
              <a:ext uri="{FF2B5EF4-FFF2-40B4-BE49-F238E27FC236}">
                <a16:creationId xmlns:a16="http://schemas.microsoft.com/office/drawing/2014/main" id="{00000000-0008-0000-1100-00003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61" name="Line 6432">
            <a:extLst>
              <a:ext uri="{FF2B5EF4-FFF2-40B4-BE49-F238E27FC236}">
                <a16:creationId xmlns:a16="http://schemas.microsoft.com/office/drawing/2014/main" id="{00000000-0008-0000-1100-00003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83" name="Group 6433">
          <a:extLst>
            <a:ext uri="{FF2B5EF4-FFF2-40B4-BE49-F238E27FC236}">
              <a16:creationId xmlns:a16="http://schemas.microsoft.com/office/drawing/2014/main" id="{00000000-0008-0000-1100-00002BA23F00}"/>
            </a:ext>
          </a:extLst>
        </xdr:cNvPr>
        <xdr:cNvGrpSpPr>
          <a:grpSpLocks/>
        </xdr:cNvGrpSpPr>
      </xdr:nvGrpSpPr>
      <xdr:grpSpPr bwMode="auto">
        <a:xfrm>
          <a:off x="4700588" y="10096500"/>
          <a:ext cx="266700" cy="0"/>
          <a:chOff x="466" y="3952"/>
          <a:chExt cx="28" cy="16"/>
        </a:xfrm>
      </xdr:grpSpPr>
      <xdr:sp macro="" textlink="">
        <xdr:nvSpPr>
          <xdr:cNvPr id="4171058" name="Line 6434">
            <a:extLst>
              <a:ext uri="{FF2B5EF4-FFF2-40B4-BE49-F238E27FC236}">
                <a16:creationId xmlns:a16="http://schemas.microsoft.com/office/drawing/2014/main" id="{00000000-0008-0000-1100-00003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59" name="Line 6435">
            <a:extLst>
              <a:ext uri="{FF2B5EF4-FFF2-40B4-BE49-F238E27FC236}">
                <a16:creationId xmlns:a16="http://schemas.microsoft.com/office/drawing/2014/main" id="{00000000-0008-0000-1100-00003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84" name="Group 6436">
          <a:extLst>
            <a:ext uri="{FF2B5EF4-FFF2-40B4-BE49-F238E27FC236}">
              <a16:creationId xmlns:a16="http://schemas.microsoft.com/office/drawing/2014/main" id="{00000000-0008-0000-1100-00002CA23F00}"/>
            </a:ext>
          </a:extLst>
        </xdr:cNvPr>
        <xdr:cNvGrpSpPr>
          <a:grpSpLocks/>
        </xdr:cNvGrpSpPr>
      </xdr:nvGrpSpPr>
      <xdr:grpSpPr bwMode="auto">
        <a:xfrm>
          <a:off x="4117181" y="10096500"/>
          <a:ext cx="228600" cy="0"/>
          <a:chOff x="466" y="3952"/>
          <a:chExt cx="28" cy="16"/>
        </a:xfrm>
      </xdr:grpSpPr>
      <xdr:sp macro="" textlink="">
        <xdr:nvSpPr>
          <xdr:cNvPr id="4171056" name="Line 6437">
            <a:extLst>
              <a:ext uri="{FF2B5EF4-FFF2-40B4-BE49-F238E27FC236}">
                <a16:creationId xmlns:a16="http://schemas.microsoft.com/office/drawing/2014/main" id="{00000000-0008-0000-1100-00003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57" name="Line 6438">
            <a:extLst>
              <a:ext uri="{FF2B5EF4-FFF2-40B4-BE49-F238E27FC236}">
                <a16:creationId xmlns:a16="http://schemas.microsoft.com/office/drawing/2014/main" id="{00000000-0008-0000-1100-00003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285" name="Group 6439">
          <a:extLst>
            <a:ext uri="{FF2B5EF4-FFF2-40B4-BE49-F238E27FC236}">
              <a16:creationId xmlns:a16="http://schemas.microsoft.com/office/drawing/2014/main" id="{00000000-0008-0000-1100-00002DA23F00}"/>
            </a:ext>
          </a:extLst>
        </xdr:cNvPr>
        <xdr:cNvGrpSpPr>
          <a:grpSpLocks/>
        </xdr:cNvGrpSpPr>
      </xdr:nvGrpSpPr>
      <xdr:grpSpPr bwMode="auto">
        <a:xfrm>
          <a:off x="4117181" y="10096500"/>
          <a:ext cx="228600" cy="0"/>
          <a:chOff x="466" y="3952"/>
          <a:chExt cx="28" cy="16"/>
        </a:xfrm>
      </xdr:grpSpPr>
      <xdr:sp macro="" textlink="">
        <xdr:nvSpPr>
          <xdr:cNvPr id="4171054" name="Line 6440">
            <a:extLst>
              <a:ext uri="{FF2B5EF4-FFF2-40B4-BE49-F238E27FC236}">
                <a16:creationId xmlns:a16="http://schemas.microsoft.com/office/drawing/2014/main" id="{00000000-0008-0000-1100-00002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55" name="Line 6441">
            <a:extLst>
              <a:ext uri="{FF2B5EF4-FFF2-40B4-BE49-F238E27FC236}">
                <a16:creationId xmlns:a16="http://schemas.microsoft.com/office/drawing/2014/main" id="{00000000-0008-0000-1100-00002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86" name="Group 6442">
          <a:extLst>
            <a:ext uri="{FF2B5EF4-FFF2-40B4-BE49-F238E27FC236}">
              <a16:creationId xmlns:a16="http://schemas.microsoft.com/office/drawing/2014/main" id="{00000000-0008-0000-1100-00002EA23F00}"/>
            </a:ext>
          </a:extLst>
        </xdr:cNvPr>
        <xdr:cNvGrpSpPr>
          <a:grpSpLocks/>
        </xdr:cNvGrpSpPr>
      </xdr:nvGrpSpPr>
      <xdr:grpSpPr bwMode="auto">
        <a:xfrm>
          <a:off x="4700588" y="10096500"/>
          <a:ext cx="266700" cy="0"/>
          <a:chOff x="466" y="3952"/>
          <a:chExt cx="28" cy="16"/>
        </a:xfrm>
      </xdr:grpSpPr>
      <xdr:sp macro="" textlink="">
        <xdr:nvSpPr>
          <xdr:cNvPr id="4171052" name="Line 6443">
            <a:extLst>
              <a:ext uri="{FF2B5EF4-FFF2-40B4-BE49-F238E27FC236}">
                <a16:creationId xmlns:a16="http://schemas.microsoft.com/office/drawing/2014/main" id="{00000000-0008-0000-1100-00002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53" name="Line 6444">
            <a:extLst>
              <a:ext uri="{FF2B5EF4-FFF2-40B4-BE49-F238E27FC236}">
                <a16:creationId xmlns:a16="http://schemas.microsoft.com/office/drawing/2014/main" id="{00000000-0008-0000-1100-00002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87" name="Group 6445">
          <a:extLst>
            <a:ext uri="{FF2B5EF4-FFF2-40B4-BE49-F238E27FC236}">
              <a16:creationId xmlns:a16="http://schemas.microsoft.com/office/drawing/2014/main" id="{00000000-0008-0000-1100-00002FA23F00}"/>
            </a:ext>
          </a:extLst>
        </xdr:cNvPr>
        <xdr:cNvGrpSpPr>
          <a:grpSpLocks/>
        </xdr:cNvGrpSpPr>
      </xdr:nvGrpSpPr>
      <xdr:grpSpPr bwMode="auto">
        <a:xfrm>
          <a:off x="4700588" y="10096500"/>
          <a:ext cx="266700" cy="0"/>
          <a:chOff x="466" y="3952"/>
          <a:chExt cx="28" cy="16"/>
        </a:xfrm>
      </xdr:grpSpPr>
      <xdr:sp macro="" textlink="">
        <xdr:nvSpPr>
          <xdr:cNvPr id="4171050" name="Line 6446">
            <a:extLst>
              <a:ext uri="{FF2B5EF4-FFF2-40B4-BE49-F238E27FC236}">
                <a16:creationId xmlns:a16="http://schemas.microsoft.com/office/drawing/2014/main" id="{00000000-0008-0000-1100-00002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51" name="Line 6447">
            <a:extLst>
              <a:ext uri="{FF2B5EF4-FFF2-40B4-BE49-F238E27FC236}">
                <a16:creationId xmlns:a16="http://schemas.microsoft.com/office/drawing/2014/main" id="{00000000-0008-0000-1100-00002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4170288" name="Group 6448">
          <a:extLst>
            <a:ext uri="{FF2B5EF4-FFF2-40B4-BE49-F238E27FC236}">
              <a16:creationId xmlns:a16="http://schemas.microsoft.com/office/drawing/2014/main" id="{00000000-0008-0000-1100-000030A23F00}"/>
            </a:ext>
          </a:extLst>
        </xdr:cNvPr>
        <xdr:cNvGrpSpPr>
          <a:grpSpLocks/>
        </xdr:cNvGrpSpPr>
      </xdr:nvGrpSpPr>
      <xdr:grpSpPr bwMode="auto">
        <a:xfrm>
          <a:off x="5486400" y="10096500"/>
          <a:ext cx="228600" cy="0"/>
          <a:chOff x="466" y="3952"/>
          <a:chExt cx="28" cy="16"/>
        </a:xfrm>
      </xdr:grpSpPr>
      <xdr:sp macro="" textlink="">
        <xdr:nvSpPr>
          <xdr:cNvPr id="4171048" name="Line 6449">
            <a:extLst>
              <a:ext uri="{FF2B5EF4-FFF2-40B4-BE49-F238E27FC236}">
                <a16:creationId xmlns:a16="http://schemas.microsoft.com/office/drawing/2014/main" id="{00000000-0008-0000-1100-00002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49" name="Line 6450">
            <a:extLst>
              <a:ext uri="{FF2B5EF4-FFF2-40B4-BE49-F238E27FC236}">
                <a16:creationId xmlns:a16="http://schemas.microsoft.com/office/drawing/2014/main" id="{00000000-0008-0000-1100-00002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89" name="Group 6451">
          <a:extLst>
            <a:ext uri="{FF2B5EF4-FFF2-40B4-BE49-F238E27FC236}">
              <a16:creationId xmlns:a16="http://schemas.microsoft.com/office/drawing/2014/main" id="{00000000-0008-0000-1100-000031A23F00}"/>
            </a:ext>
          </a:extLst>
        </xdr:cNvPr>
        <xdr:cNvGrpSpPr>
          <a:grpSpLocks/>
        </xdr:cNvGrpSpPr>
      </xdr:nvGrpSpPr>
      <xdr:grpSpPr bwMode="auto">
        <a:xfrm>
          <a:off x="4700588" y="10096500"/>
          <a:ext cx="266700" cy="0"/>
          <a:chOff x="466" y="3952"/>
          <a:chExt cx="28" cy="16"/>
        </a:xfrm>
      </xdr:grpSpPr>
      <xdr:sp macro="" textlink="">
        <xdr:nvSpPr>
          <xdr:cNvPr id="4171046" name="Line 6452">
            <a:extLst>
              <a:ext uri="{FF2B5EF4-FFF2-40B4-BE49-F238E27FC236}">
                <a16:creationId xmlns:a16="http://schemas.microsoft.com/office/drawing/2014/main" id="{00000000-0008-0000-1100-00002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47" name="Line 6453">
            <a:extLst>
              <a:ext uri="{FF2B5EF4-FFF2-40B4-BE49-F238E27FC236}">
                <a16:creationId xmlns:a16="http://schemas.microsoft.com/office/drawing/2014/main" id="{00000000-0008-0000-1100-00002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90" name="Group 6454">
          <a:extLst>
            <a:ext uri="{FF2B5EF4-FFF2-40B4-BE49-F238E27FC236}">
              <a16:creationId xmlns:a16="http://schemas.microsoft.com/office/drawing/2014/main" id="{00000000-0008-0000-1100-000032A23F00}"/>
            </a:ext>
          </a:extLst>
        </xdr:cNvPr>
        <xdr:cNvGrpSpPr>
          <a:grpSpLocks/>
        </xdr:cNvGrpSpPr>
      </xdr:nvGrpSpPr>
      <xdr:grpSpPr bwMode="auto">
        <a:xfrm>
          <a:off x="4700588" y="10096500"/>
          <a:ext cx="266700" cy="0"/>
          <a:chOff x="466" y="3952"/>
          <a:chExt cx="28" cy="16"/>
        </a:xfrm>
      </xdr:grpSpPr>
      <xdr:sp macro="" textlink="">
        <xdr:nvSpPr>
          <xdr:cNvPr id="4171044" name="Line 6455">
            <a:extLst>
              <a:ext uri="{FF2B5EF4-FFF2-40B4-BE49-F238E27FC236}">
                <a16:creationId xmlns:a16="http://schemas.microsoft.com/office/drawing/2014/main" id="{00000000-0008-0000-1100-00002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45" name="Line 6456">
            <a:extLst>
              <a:ext uri="{FF2B5EF4-FFF2-40B4-BE49-F238E27FC236}">
                <a16:creationId xmlns:a16="http://schemas.microsoft.com/office/drawing/2014/main" id="{00000000-0008-0000-1100-00002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91" name="Group 6457">
          <a:extLst>
            <a:ext uri="{FF2B5EF4-FFF2-40B4-BE49-F238E27FC236}">
              <a16:creationId xmlns:a16="http://schemas.microsoft.com/office/drawing/2014/main" id="{00000000-0008-0000-1100-000033A23F00}"/>
            </a:ext>
          </a:extLst>
        </xdr:cNvPr>
        <xdr:cNvGrpSpPr>
          <a:grpSpLocks/>
        </xdr:cNvGrpSpPr>
      </xdr:nvGrpSpPr>
      <xdr:grpSpPr bwMode="auto">
        <a:xfrm>
          <a:off x="4700588" y="10096500"/>
          <a:ext cx="266700" cy="0"/>
          <a:chOff x="466" y="3952"/>
          <a:chExt cx="28" cy="16"/>
        </a:xfrm>
      </xdr:grpSpPr>
      <xdr:sp macro="" textlink="">
        <xdr:nvSpPr>
          <xdr:cNvPr id="4171042" name="Line 6458">
            <a:extLst>
              <a:ext uri="{FF2B5EF4-FFF2-40B4-BE49-F238E27FC236}">
                <a16:creationId xmlns:a16="http://schemas.microsoft.com/office/drawing/2014/main" id="{00000000-0008-0000-1100-00002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43" name="Line 6459">
            <a:extLst>
              <a:ext uri="{FF2B5EF4-FFF2-40B4-BE49-F238E27FC236}">
                <a16:creationId xmlns:a16="http://schemas.microsoft.com/office/drawing/2014/main" id="{00000000-0008-0000-1100-00002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92" name="Group 6460">
          <a:extLst>
            <a:ext uri="{FF2B5EF4-FFF2-40B4-BE49-F238E27FC236}">
              <a16:creationId xmlns:a16="http://schemas.microsoft.com/office/drawing/2014/main" id="{00000000-0008-0000-1100-000034A23F00}"/>
            </a:ext>
          </a:extLst>
        </xdr:cNvPr>
        <xdr:cNvGrpSpPr>
          <a:grpSpLocks/>
        </xdr:cNvGrpSpPr>
      </xdr:nvGrpSpPr>
      <xdr:grpSpPr bwMode="auto">
        <a:xfrm>
          <a:off x="4700588" y="10096500"/>
          <a:ext cx="266700" cy="0"/>
          <a:chOff x="466" y="3952"/>
          <a:chExt cx="28" cy="16"/>
        </a:xfrm>
      </xdr:grpSpPr>
      <xdr:sp macro="" textlink="">
        <xdr:nvSpPr>
          <xdr:cNvPr id="4171040" name="Line 6461">
            <a:extLst>
              <a:ext uri="{FF2B5EF4-FFF2-40B4-BE49-F238E27FC236}">
                <a16:creationId xmlns:a16="http://schemas.microsoft.com/office/drawing/2014/main" id="{00000000-0008-0000-1100-00002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41" name="Line 6462">
            <a:extLst>
              <a:ext uri="{FF2B5EF4-FFF2-40B4-BE49-F238E27FC236}">
                <a16:creationId xmlns:a16="http://schemas.microsoft.com/office/drawing/2014/main" id="{00000000-0008-0000-1100-00002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4170293" name="Group 6463">
          <a:extLst>
            <a:ext uri="{FF2B5EF4-FFF2-40B4-BE49-F238E27FC236}">
              <a16:creationId xmlns:a16="http://schemas.microsoft.com/office/drawing/2014/main" id="{00000000-0008-0000-1100-000035A23F00}"/>
            </a:ext>
          </a:extLst>
        </xdr:cNvPr>
        <xdr:cNvGrpSpPr>
          <a:grpSpLocks/>
        </xdr:cNvGrpSpPr>
      </xdr:nvGrpSpPr>
      <xdr:grpSpPr bwMode="auto">
        <a:xfrm>
          <a:off x="4576763" y="10096500"/>
          <a:ext cx="228600" cy="0"/>
          <a:chOff x="466" y="3952"/>
          <a:chExt cx="28" cy="16"/>
        </a:xfrm>
      </xdr:grpSpPr>
      <xdr:sp macro="" textlink="">
        <xdr:nvSpPr>
          <xdr:cNvPr id="4171038" name="Line 6464">
            <a:extLst>
              <a:ext uri="{FF2B5EF4-FFF2-40B4-BE49-F238E27FC236}">
                <a16:creationId xmlns:a16="http://schemas.microsoft.com/office/drawing/2014/main" id="{00000000-0008-0000-1100-00001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39" name="Line 6465">
            <a:extLst>
              <a:ext uri="{FF2B5EF4-FFF2-40B4-BE49-F238E27FC236}">
                <a16:creationId xmlns:a16="http://schemas.microsoft.com/office/drawing/2014/main" id="{00000000-0008-0000-1100-00001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94" name="Group 6691">
          <a:extLst>
            <a:ext uri="{FF2B5EF4-FFF2-40B4-BE49-F238E27FC236}">
              <a16:creationId xmlns:a16="http://schemas.microsoft.com/office/drawing/2014/main" id="{00000000-0008-0000-1100-000036A23F00}"/>
            </a:ext>
          </a:extLst>
        </xdr:cNvPr>
        <xdr:cNvGrpSpPr>
          <a:grpSpLocks/>
        </xdr:cNvGrpSpPr>
      </xdr:nvGrpSpPr>
      <xdr:grpSpPr bwMode="auto">
        <a:xfrm>
          <a:off x="4117181" y="10096500"/>
          <a:ext cx="240507" cy="0"/>
          <a:chOff x="466" y="3952"/>
          <a:chExt cx="28" cy="16"/>
        </a:xfrm>
      </xdr:grpSpPr>
      <xdr:sp macro="" textlink="">
        <xdr:nvSpPr>
          <xdr:cNvPr id="4171036" name="Line 6692">
            <a:extLst>
              <a:ext uri="{FF2B5EF4-FFF2-40B4-BE49-F238E27FC236}">
                <a16:creationId xmlns:a16="http://schemas.microsoft.com/office/drawing/2014/main" id="{00000000-0008-0000-1100-00001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37" name="Line 6693">
            <a:extLst>
              <a:ext uri="{FF2B5EF4-FFF2-40B4-BE49-F238E27FC236}">
                <a16:creationId xmlns:a16="http://schemas.microsoft.com/office/drawing/2014/main" id="{00000000-0008-0000-1100-00001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95" name="Group 6694">
          <a:extLst>
            <a:ext uri="{FF2B5EF4-FFF2-40B4-BE49-F238E27FC236}">
              <a16:creationId xmlns:a16="http://schemas.microsoft.com/office/drawing/2014/main" id="{00000000-0008-0000-1100-000037A23F00}"/>
            </a:ext>
          </a:extLst>
        </xdr:cNvPr>
        <xdr:cNvGrpSpPr>
          <a:grpSpLocks/>
        </xdr:cNvGrpSpPr>
      </xdr:nvGrpSpPr>
      <xdr:grpSpPr bwMode="auto">
        <a:xfrm>
          <a:off x="4700588" y="10096500"/>
          <a:ext cx="266700" cy="0"/>
          <a:chOff x="466" y="3952"/>
          <a:chExt cx="28" cy="16"/>
        </a:xfrm>
      </xdr:grpSpPr>
      <xdr:sp macro="" textlink="">
        <xdr:nvSpPr>
          <xdr:cNvPr id="4171034" name="Line 6695">
            <a:extLst>
              <a:ext uri="{FF2B5EF4-FFF2-40B4-BE49-F238E27FC236}">
                <a16:creationId xmlns:a16="http://schemas.microsoft.com/office/drawing/2014/main" id="{00000000-0008-0000-1100-00001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35" name="Line 6696">
            <a:extLst>
              <a:ext uri="{FF2B5EF4-FFF2-40B4-BE49-F238E27FC236}">
                <a16:creationId xmlns:a16="http://schemas.microsoft.com/office/drawing/2014/main" id="{00000000-0008-0000-1100-00001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96" name="Group 6697">
          <a:extLst>
            <a:ext uri="{FF2B5EF4-FFF2-40B4-BE49-F238E27FC236}">
              <a16:creationId xmlns:a16="http://schemas.microsoft.com/office/drawing/2014/main" id="{00000000-0008-0000-1100-000038A23F00}"/>
            </a:ext>
          </a:extLst>
        </xdr:cNvPr>
        <xdr:cNvGrpSpPr>
          <a:grpSpLocks/>
        </xdr:cNvGrpSpPr>
      </xdr:nvGrpSpPr>
      <xdr:grpSpPr bwMode="auto">
        <a:xfrm>
          <a:off x="4117181" y="10096500"/>
          <a:ext cx="240507" cy="0"/>
          <a:chOff x="466" y="3952"/>
          <a:chExt cx="28" cy="16"/>
        </a:xfrm>
      </xdr:grpSpPr>
      <xdr:sp macro="" textlink="">
        <xdr:nvSpPr>
          <xdr:cNvPr id="4171032" name="Line 6698">
            <a:extLst>
              <a:ext uri="{FF2B5EF4-FFF2-40B4-BE49-F238E27FC236}">
                <a16:creationId xmlns:a16="http://schemas.microsoft.com/office/drawing/2014/main" id="{00000000-0008-0000-1100-00001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33" name="Line 6699">
            <a:extLst>
              <a:ext uri="{FF2B5EF4-FFF2-40B4-BE49-F238E27FC236}">
                <a16:creationId xmlns:a16="http://schemas.microsoft.com/office/drawing/2014/main" id="{00000000-0008-0000-1100-00001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97" name="Group 6700">
          <a:extLst>
            <a:ext uri="{FF2B5EF4-FFF2-40B4-BE49-F238E27FC236}">
              <a16:creationId xmlns:a16="http://schemas.microsoft.com/office/drawing/2014/main" id="{00000000-0008-0000-1100-000039A23F00}"/>
            </a:ext>
          </a:extLst>
        </xdr:cNvPr>
        <xdr:cNvGrpSpPr>
          <a:grpSpLocks/>
        </xdr:cNvGrpSpPr>
      </xdr:nvGrpSpPr>
      <xdr:grpSpPr bwMode="auto">
        <a:xfrm>
          <a:off x="4700588" y="10096500"/>
          <a:ext cx="266700" cy="0"/>
          <a:chOff x="466" y="3952"/>
          <a:chExt cx="28" cy="16"/>
        </a:xfrm>
      </xdr:grpSpPr>
      <xdr:sp macro="" textlink="">
        <xdr:nvSpPr>
          <xdr:cNvPr id="4171030" name="Line 6701">
            <a:extLst>
              <a:ext uri="{FF2B5EF4-FFF2-40B4-BE49-F238E27FC236}">
                <a16:creationId xmlns:a16="http://schemas.microsoft.com/office/drawing/2014/main" id="{00000000-0008-0000-1100-00001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31" name="Line 6702">
            <a:extLst>
              <a:ext uri="{FF2B5EF4-FFF2-40B4-BE49-F238E27FC236}">
                <a16:creationId xmlns:a16="http://schemas.microsoft.com/office/drawing/2014/main" id="{00000000-0008-0000-1100-00001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298" name="Group 6703">
          <a:extLst>
            <a:ext uri="{FF2B5EF4-FFF2-40B4-BE49-F238E27FC236}">
              <a16:creationId xmlns:a16="http://schemas.microsoft.com/office/drawing/2014/main" id="{00000000-0008-0000-1100-00003AA23F00}"/>
            </a:ext>
          </a:extLst>
        </xdr:cNvPr>
        <xdr:cNvGrpSpPr>
          <a:grpSpLocks/>
        </xdr:cNvGrpSpPr>
      </xdr:nvGrpSpPr>
      <xdr:grpSpPr bwMode="auto">
        <a:xfrm>
          <a:off x="4117181" y="10096500"/>
          <a:ext cx="240507" cy="0"/>
          <a:chOff x="466" y="3952"/>
          <a:chExt cx="28" cy="16"/>
        </a:xfrm>
      </xdr:grpSpPr>
      <xdr:sp macro="" textlink="">
        <xdr:nvSpPr>
          <xdr:cNvPr id="4171028" name="Line 6704">
            <a:extLst>
              <a:ext uri="{FF2B5EF4-FFF2-40B4-BE49-F238E27FC236}">
                <a16:creationId xmlns:a16="http://schemas.microsoft.com/office/drawing/2014/main" id="{00000000-0008-0000-1100-00001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29" name="Line 6705">
            <a:extLst>
              <a:ext uri="{FF2B5EF4-FFF2-40B4-BE49-F238E27FC236}">
                <a16:creationId xmlns:a16="http://schemas.microsoft.com/office/drawing/2014/main" id="{00000000-0008-0000-1100-00001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299" name="Group 6706">
          <a:extLst>
            <a:ext uri="{FF2B5EF4-FFF2-40B4-BE49-F238E27FC236}">
              <a16:creationId xmlns:a16="http://schemas.microsoft.com/office/drawing/2014/main" id="{00000000-0008-0000-1100-00003BA23F00}"/>
            </a:ext>
          </a:extLst>
        </xdr:cNvPr>
        <xdr:cNvGrpSpPr>
          <a:grpSpLocks/>
        </xdr:cNvGrpSpPr>
      </xdr:nvGrpSpPr>
      <xdr:grpSpPr bwMode="auto">
        <a:xfrm>
          <a:off x="4700588" y="10096500"/>
          <a:ext cx="266700" cy="0"/>
          <a:chOff x="466" y="3952"/>
          <a:chExt cx="28" cy="16"/>
        </a:xfrm>
      </xdr:grpSpPr>
      <xdr:sp macro="" textlink="">
        <xdr:nvSpPr>
          <xdr:cNvPr id="4171026" name="Line 6707">
            <a:extLst>
              <a:ext uri="{FF2B5EF4-FFF2-40B4-BE49-F238E27FC236}">
                <a16:creationId xmlns:a16="http://schemas.microsoft.com/office/drawing/2014/main" id="{00000000-0008-0000-1100-00001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27" name="Line 6708">
            <a:extLst>
              <a:ext uri="{FF2B5EF4-FFF2-40B4-BE49-F238E27FC236}">
                <a16:creationId xmlns:a16="http://schemas.microsoft.com/office/drawing/2014/main" id="{00000000-0008-0000-1100-00001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00" name="Group 6709">
          <a:extLst>
            <a:ext uri="{FF2B5EF4-FFF2-40B4-BE49-F238E27FC236}">
              <a16:creationId xmlns:a16="http://schemas.microsoft.com/office/drawing/2014/main" id="{00000000-0008-0000-1100-00003CA23F00}"/>
            </a:ext>
          </a:extLst>
        </xdr:cNvPr>
        <xdr:cNvGrpSpPr>
          <a:grpSpLocks/>
        </xdr:cNvGrpSpPr>
      </xdr:nvGrpSpPr>
      <xdr:grpSpPr bwMode="auto">
        <a:xfrm>
          <a:off x="4117181" y="10096500"/>
          <a:ext cx="240507" cy="0"/>
          <a:chOff x="466" y="3952"/>
          <a:chExt cx="28" cy="16"/>
        </a:xfrm>
      </xdr:grpSpPr>
      <xdr:sp macro="" textlink="">
        <xdr:nvSpPr>
          <xdr:cNvPr id="4171024" name="Line 6710">
            <a:extLst>
              <a:ext uri="{FF2B5EF4-FFF2-40B4-BE49-F238E27FC236}">
                <a16:creationId xmlns:a16="http://schemas.microsoft.com/office/drawing/2014/main" id="{00000000-0008-0000-1100-00001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25" name="Line 6711">
            <a:extLst>
              <a:ext uri="{FF2B5EF4-FFF2-40B4-BE49-F238E27FC236}">
                <a16:creationId xmlns:a16="http://schemas.microsoft.com/office/drawing/2014/main" id="{00000000-0008-0000-1100-00001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01" name="Group 6712">
          <a:extLst>
            <a:ext uri="{FF2B5EF4-FFF2-40B4-BE49-F238E27FC236}">
              <a16:creationId xmlns:a16="http://schemas.microsoft.com/office/drawing/2014/main" id="{00000000-0008-0000-1100-00003DA23F00}"/>
            </a:ext>
          </a:extLst>
        </xdr:cNvPr>
        <xdr:cNvGrpSpPr>
          <a:grpSpLocks/>
        </xdr:cNvGrpSpPr>
      </xdr:nvGrpSpPr>
      <xdr:grpSpPr bwMode="auto">
        <a:xfrm>
          <a:off x="4117181" y="10096500"/>
          <a:ext cx="240507" cy="0"/>
          <a:chOff x="466" y="3952"/>
          <a:chExt cx="28" cy="16"/>
        </a:xfrm>
      </xdr:grpSpPr>
      <xdr:sp macro="" textlink="">
        <xdr:nvSpPr>
          <xdr:cNvPr id="4171022" name="Line 6713">
            <a:extLst>
              <a:ext uri="{FF2B5EF4-FFF2-40B4-BE49-F238E27FC236}">
                <a16:creationId xmlns:a16="http://schemas.microsoft.com/office/drawing/2014/main" id="{00000000-0008-0000-1100-00000E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23" name="Line 6714">
            <a:extLst>
              <a:ext uri="{FF2B5EF4-FFF2-40B4-BE49-F238E27FC236}">
                <a16:creationId xmlns:a16="http://schemas.microsoft.com/office/drawing/2014/main" id="{00000000-0008-0000-1100-00000F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02" name="Group 6715">
          <a:extLst>
            <a:ext uri="{FF2B5EF4-FFF2-40B4-BE49-F238E27FC236}">
              <a16:creationId xmlns:a16="http://schemas.microsoft.com/office/drawing/2014/main" id="{00000000-0008-0000-1100-00003EA23F00}"/>
            </a:ext>
          </a:extLst>
        </xdr:cNvPr>
        <xdr:cNvGrpSpPr>
          <a:grpSpLocks/>
        </xdr:cNvGrpSpPr>
      </xdr:nvGrpSpPr>
      <xdr:grpSpPr bwMode="auto">
        <a:xfrm>
          <a:off x="4117181" y="10096500"/>
          <a:ext cx="240507" cy="0"/>
          <a:chOff x="466" y="3952"/>
          <a:chExt cx="28" cy="16"/>
        </a:xfrm>
      </xdr:grpSpPr>
      <xdr:sp macro="" textlink="">
        <xdr:nvSpPr>
          <xdr:cNvPr id="4171020" name="Line 6716">
            <a:extLst>
              <a:ext uri="{FF2B5EF4-FFF2-40B4-BE49-F238E27FC236}">
                <a16:creationId xmlns:a16="http://schemas.microsoft.com/office/drawing/2014/main" id="{00000000-0008-0000-1100-00000C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21" name="Line 6717">
            <a:extLst>
              <a:ext uri="{FF2B5EF4-FFF2-40B4-BE49-F238E27FC236}">
                <a16:creationId xmlns:a16="http://schemas.microsoft.com/office/drawing/2014/main" id="{00000000-0008-0000-1100-00000D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03" name="Group 6718">
          <a:extLst>
            <a:ext uri="{FF2B5EF4-FFF2-40B4-BE49-F238E27FC236}">
              <a16:creationId xmlns:a16="http://schemas.microsoft.com/office/drawing/2014/main" id="{00000000-0008-0000-1100-00003FA23F00}"/>
            </a:ext>
          </a:extLst>
        </xdr:cNvPr>
        <xdr:cNvGrpSpPr>
          <a:grpSpLocks/>
        </xdr:cNvGrpSpPr>
      </xdr:nvGrpSpPr>
      <xdr:grpSpPr bwMode="auto">
        <a:xfrm>
          <a:off x="4117181" y="10096500"/>
          <a:ext cx="240507" cy="0"/>
          <a:chOff x="466" y="3952"/>
          <a:chExt cx="28" cy="16"/>
        </a:xfrm>
      </xdr:grpSpPr>
      <xdr:sp macro="" textlink="">
        <xdr:nvSpPr>
          <xdr:cNvPr id="4171018" name="Line 6719">
            <a:extLst>
              <a:ext uri="{FF2B5EF4-FFF2-40B4-BE49-F238E27FC236}">
                <a16:creationId xmlns:a16="http://schemas.microsoft.com/office/drawing/2014/main" id="{00000000-0008-0000-1100-00000A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19" name="Line 6720">
            <a:extLst>
              <a:ext uri="{FF2B5EF4-FFF2-40B4-BE49-F238E27FC236}">
                <a16:creationId xmlns:a16="http://schemas.microsoft.com/office/drawing/2014/main" id="{00000000-0008-0000-1100-00000B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304" name="Group 6721">
          <a:extLst>
            <a:ext uri="{FF2B5EF4-FFF2-40B4-BE49-F238E27FC236}">
              <a16:creationId xmlns:a16="http://schemas.microsoft.com/office/drawing/2014/main" id="{00000000-0008-0000-1100-000040A23F00}"/>
            </a:ext>
          </a:extLst>
        </xdr:cNvPr>
        <xdr:cNvGrpSpPr>
          <a:grpSpLocks/>
        </xdr:cNvGrpSpPr>
      </xdr:nvGrpSpPr>
      <xdr:grpSpPr bwMode="auto">
        <a:xfrm>
          <a:off x="5143500" y="10096500"/>
          <a:ext cx="0" cy="0"/>
          <a:chOff x="466" y="3952"/>
          <a:chExt cx="28" cy="16"/>
        </a:xfrm>
      </xdr:grpSpPr>
      <xdr:sp macro="" textlink="">
        <xdr:nvSpPr>
          <xdr:cNvPr id="4171016" name="Line 6722">
            <a:extLst>
              <a:ext uri="{FF2B5EF4-FFF2-40B4-BE49-F238E27FC236}">
                <a16:creationId xmlns:a16="http://schemas.microsoft.com/office/drawing/2014/main" id="{00000000-0008-0000-1100-000008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17" name="Line 6723">
            <a:extLst>
              <a:ext uri="{FF2B5EF4-FFF2-40B4-BE49-F238E27FC236}">
                <a16:creationId xmlns:a16="http://schemas.microsoft.com/office/drawing/2014/main" id="{00000000-0008-0000-1100-000009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305" name="Group 6724">
          <a:extLst>
            <a:ext uri="{FF2B5EF4-FFF2-40B4-BE49-F238E27FC236}">
              <a16:creationId xmlns:a16="http://schemas.microsoft.com/office/drawing/2014/main" id="{00000000-0008-0000-1100-000041A23F00}"/>
            </a:ext>
          </a:extLst>
        </xdr:cNvPr>
        <xdr:cNvGrpSpPr>
          <a:grpSpLocks/>
        </xdr:cNvGrpSpPr>
      </xdr:nvGrpSpPr>
      <xdr:grpSpPr bwMode="auto">
        <a:xfrm>
          <a:off x="5143500" y="10096500"/>
          <a:ext cx="0" cy="0"/>
          <a:chOff x="466" y="3952"/>
          <a:chExt cx="28" cy="16"/>
        </a:xfrm>
      </xdr:grpSpPr>
      <xdr:sp macro="" textlink="">
        <xdr:nvSpPr>
          <xdr:cNvPr id="4171014" name="Line 6725">
            <a:extLst>
              <a:ext uri="{FF2B5EF4-FFF2-40B4-BE49-F238E27FC236}">
                <a16:creationId xmlns:a16="http://schemas.microsoft.com/office/drawing/2014/main" id="{00000000-0008-0000-1100-000006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15" name="Line 6726">
            <a:extLst>
              <a:ext uri="{FF2B5EF4-FFF2-40B4-BE49-F238E27FC236}">
                <a16:creationId xmlns:a16="http://schemas.microsoft.com/office/drawing/2014/main" id="{00000000-0008-0000-1100-000007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306" name="Group 6727">
          <a:extLst>
            <a:ext uri="{FF2B5EF4-FFF2-40B4-BE49-F238E27FC236}">
              <a16:creationId xmlns:a16="http://schemas.microsoft.com/office/drawing/2014/main" id="{00000000-0008-0000-1100-000042A23F00}"/>
            </a:ext>
          </a:extLst>
        </xdr:cNvPr>
        <xdr:cNvGrpSpPr>
          <a:grpSpLocks/>
        </xdr:cNvGrpSpPr>
      </xdr:nvGrpSpPr>
      <xdr:grpSpPr bwMode="auto">
        <a:xfrm>
          <a:off x="5143500" y="10096500"/>
          <a:ext cx="0" cy="0"/>
          <a:chOff x="466" y="3952"/>
          <a:chExt cx="28" cy="16"/>
        </a:xfrm>
      </xdr:grpSpPr>
      <xdr:sp macro="" textlink="">
        <xdr:nvSpPr>
          <xdr:cNvPr id="4171012" name="Line 6728">
            <a:extLst>
              <a:ext uri="{FF2B5EF4-FFF2-40B4-BE49-F238E27FC236}">
                <a16:creationId xmlns:a16="http://schemas.microsoft.com/office/drawing/2014/main" id="{00000000-0008-0000-1100-000004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13" name="Line 6729">
            <a:extLst>
              <a:ext uri="{FF2B5EF4-FFF2-40B4-BE49-F238E27FC236}">
                <a16:creationId xmlns:a16="http://schemas.microsoft.com/office/drawing/2014/main" id="{00000000-0008-0000-1100-000005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307" name="Group 6730">
          <a:extLst>
            <a:ext uri="{FF2B5EF4-FFF2-40B4-BE49-F238E27FC236}">
              <a16:creationId xmlns:a16="http://schemas.microsoft.com/office/drawing/2014/main" id="{00000000-0008-0000-1100-000043A23F00}"/>
            </a:ext>
          </a:extLst>
        </xdr:cNvPr>
        <xdr:cNvGrpSpPr>
          <a:grpSpLocks/>
        </xdr:cNvGrpSpPr>
      </xdr:nvGrpSpPr>
      <xdr:grpSpPr bwMode="auto">
        <a:xfrm>
          <a:off x="5143500" y="10096500"/>
          <a:ext cx="0" cy="0"/>
          <a:chOff x="466" y="3952"/>
          <a:chExt cx="28" cy="16"/>
        </a:xfrm>
      </xdr:grpSpPr>
      <xdr:sp macro="" textlink="">
        <xdr:nvSpPr>
          <xdr:cNvPr id="4171010" name="Line 6731">
            <a:extLst>
              <a:ext uri="{FF2B5EF4-FFF2-40B4-BE49-F238E27FC236}">
                <a16:creationId xmlns:a16="http://schemas.microsoft.com/office/drawing/2014/main" id="{00000000-0008-0000-1100-000002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11" name="Line 6732">
            <a:extLst>
              <a:ext uri="{FF2B5EF4-FFF2-40B4-BE49-F238E27FC236}">
                <a16:creationId xmlns:a16="http://schemas.microsoft.com/office/drawing/2014/main" id="{00000000-0008-0000-1100-000003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4170308" name="Group 6733">
          <a:extLst>
            <a:ext uri="{FF2B5EF4-FFF2-40B4-BE49-F238E27FC236}">
              <a16:creationId xmlns:a16="http://schemas.microsoft.com/office/drawing/2014/main" id="{00000000-0008-0000-1100-000044A23F00}"/>
            </a:ext>
          </a:extLst>
        </xdr:cNvPr>
        <xdr:cNvGrpSpPr>
          <a:grpSpLocks/>
        </xdr:cNvGrpSpPr>
      </xdr:nvGrpSpPr>
      <xdr:grpSpPr bwMode="auto">
        <a:xfrm>
          <a:off x="4050506" y="10096500"/>
          <a:ext cx="266700" cy="0"/>
          <a:chOff x="466" y="3952"/>
          <a:chExt cx="28" cy="16"/>
        </a:xfrm>
      </xdr:grpSpPr>
      <xdr:sp macro="" textlink="">
        <xdr:nvSpPr>
          <xdr:cNvPr id="4171008" name="Line 6734">
            <a:extLst>
              <a:ext uri="{FF2B5EF4-FFF2-40B4-BE49-F238E27FC236}">
                <a16:creationId xmlns:a16="http://schemas.microsoft.com/office/drawing/2014/main" id="{00000000-0008-0000-1100-000000A5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09" name="Line 6735">
            <a:extLst>
              <a:ext uri="{FF2B5EF4-FFF2-40B4-BE49-F238E27FC236}">
                <a16:creationId xmlns:a16="http://schemas.microsoft.com/office/drawing/2014/main" id="{00000000-0008-0000-1100-000001A5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4170309" name="Group 6736">
          <a:extLst>
            <a:ext uri="{FF2B5EF4-FFF2-40B4-BE49-F238E27FC236}">
              <a16:creationId xmlns:a16="http://schemas.microsoft.com/office/drawing/2014/main" id="{00000000-0008-0000-1100-000045A23F00}"/>
            </a:ext>
          </a:extLst>
        </xdr:cNvPr>
        <xdr:cNvGrpSpPr>
          <a:grpSpLocks/>
        </xdr:cNvGrpSpPr>
      </xdr:nvGrpSpPr>
      <xdr:grpSpPr bwMode="auto">
        <a:xfrm>
          <a:off x="4031456" y="10096500"/>
          <a:ext cx="266700" cy="0"/>
          <a:chOff x="466" y="3952"/>
          <a:chExt cx="28" cy="16"/>
        </a:xfrm>
      </xdr:grpSpPr>
      <xdr:sp macro="" textlink="">
        <xdr:nvSpPr>
          <xdr:cNvPr id="4171006" name="Line 6737">
            <a:extLst>
              <a:ext uri="{FF2B5EF4-FFF2-40B4-BE49-F238E27FC236}">
                <a16:creationId xmlns:a16="http://schemas.microsoft.com/office/drawing/2014/main" id="{00000000-0008-0000-1100-0000F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07" name="Line 6738">
            <a:extLst>
              <a:ext uri="{FF2B5EF4-FFF2-40B4-BE49-F238E27FC236}">
                <a16:creationId xmlns:a16="http://schemas.microsoft.com/office/drawing/2014/main" id="{00000000-0008-0000-1100-0000F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4170310" name="Group 6739">
          <a:extLst>
            <a:ext uri="{FF2B5EF4-FFF2-40B4-BE49-F238E27FC236}">
              <a16:creationId xmlns:a16="http://schemas.microsoft.com/office/drawing/2014/main" id="{00000000-0008-0000-1100-000046A23F00}"/>
            </a:ext>
          </a:extLst>
        </xdr:cNvPr>
        <xdr:cNvGrpSpPr>
          <a:grpSpLocks/>
        </xdr:cNvGrpSpPr>
      </xdr:nvGrpSpPr>
      <xdr:grpSpPr bwMode="auto">
        <a:xfrm>
          <a:off x="4060031" y="10096500"/>
          <a:ext cx="266700" cy="0"/>
          <a:chOff x="466" y="3952"/>
          <a:chExt cx="28" cy="16"/>
        </a:xfrm>
      </xdr:grpSpPr>
      <xdr:sp macro="" textlink="">
        <xdr:nvSpPr>
          <xdr:cNvPr id="4171004" name="Line 6740">
            <a:extLst>
              <a:ext uri="{FF2B5EF4-FFF2-40B4-BE49-F238E27FC236}">
                <a16:creationId xmlns:a16="http://schemas.microsoft.com/office/drawing/2014/main" id="{00000000-0008-0000-1100-0000F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05" name="Line 6741">
            <a:extLst>
              <a:ext uri="{FF2B5EF4-FFF2-40B4-BE49-F238E27FC236}">
                <a16:creationId xmlns:a16="http://schemas.microsoft.com/office/drawing/2014/main" id="{00000000-0008-0000-1100-0000F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4170311" name="Group 6742">
          <a:extLst>
            <a:ext uri="{FF2B5EF4-FFF2-40B4-BE49-F238E27FC236}">
              <a16:creationId xmlns:a16="http://schemas.microsoft.com/office/drawing/2014/main" id="{00000000-0008-0000-1100-000047A23F00}"/>
            </a:ext>
          </a:extLst>
        </xdr:cNvPr>
        <xdr:cNvGrpSpPr>
          <a:grpSpLocks/>
        </xdr:cNvGrpSpPr>
      </xdr:nvGrpSpPr>
      <xdr:grpSpPr bwMode="auto">
        <a:xfrm>
          <a:off x="4633913" y="10096500"/>
          <a:ext cx="266700" cy="0"/>
          <a:chOff x="466" y="3952"/>
          <a:chExt cx="28" cy="16"/>
        </a:xfrm>
      </xdr:grpSpPr>
      <xdr:sp macro="" textlink="">
        <xdr:nvSpPr>
          <xdr:cNvPr id="4171002" name="Line 6743">
            <a:extLst>
              <a:ext uri="{FF2B5EF4-FFF2-40B4-BE49-F238E27FC236}">
                <a16:creationId xmlns:a16="http://schemas.microsoft.com/office/drawing/2014/main" id="{00000000-0008-0000-1100-0000F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03" name="Line 6744">
            <a:extLst>
              <a:ext uri="{FF2B5EF4-FFF2-40B4-BE49-F238E27FC236}">
                <a16:creationId xmlns:a16="http://schemas.microsoft.com/office/drawing/2014/main" id="{00000000-0008-0000-1100-0000F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4170312" name="Group 6745">
          <a:extLst>
            <a:ext uri="{FF2B5EF4-FFF2-40B4-BE49-F238E27FC236}">
              <a16:creationId xmlns:a16="http://schemas.microsoft.com/office/drawing/2014/main" id="{00000000-0008-0000-1100-000048A23F00}"/>
            </a:ext>
          </a:extLst>
        </xdr:cNvPr>
        <xdr:cNvGrpSpPr>
          <a:grpSpLocks/>
        </xdr:cNvGrpSpPr>
      </xdr:nvGrpSpPr>
      <xdr:grpSpPr bwMode="auto">
        <a:xfrm>
          <a:off x="4662488" y="10096500"/>
          <a:ext cx="266700" cy="0"/>
          <a:chOff x="466" y="3952"/>
          <a:chExt cx="28" cy="16"/>
        </a:xfrm>
      </xdr:grpSpPr>
      <xdr:sp macro="" textlink="">
        <xdr:nvSpPr>
          <xdr:cNvPr id="4171000" name="Line 6746">
            <a:extLst>
              <a:ext uri="{FF2B5EF4-FFF2-40B4-BE49-F238E27FC236}">
                <a16:creationId xmlns:a16="http://schemas.microsoft.com/office/drawing/2014/main" id="{00000000-0008-0000-1100-0000F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1001" name="Line 6747">
            <a:extLst>
              <a:ext uri="{FF2B5EF4-FFF2-40B4-BE49-F238E27FC236}">
                <a16:creationId xmlns:a16="http://schemas.microsoft.com/office/drawing/2014/main" id="{00000000-0008-0000-1100-0000F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4170313" name="Group 6748">
          <a:extLst>
            <a:ext uri="{FF2B5EF4-FFF2-40B4-BE49-F238E27FC236}">
              <a16:creationId xmlns:a16="http://schemas.microsoft.com/office/drawing/2014/main" id="{00000000-0008-0000-1100-000049A23F00}"/>
            </a:ext>
          </a:extLst>
        </xdr:cNvPr>
        <xdr:cNvGrpSpPr>
          <a:grpSpLocks/>
        </xdr:cNvGrpSpPr>
      </xdr:nvGrpSpPr>
      <xdr:grpSpPr bwMode="auto">
        <a:xfrm>
          <a:off x="4652963" y="10096500"/>
          <a:ext cx="266700" cy="0"/>
          <a:chOff x="466" y="3952"/>
          <a:chExt cx="28" cy="16"/>
        </a:xfrm>
      </xdr:grpSpPr>
      <xdr:sp macro="" textlink="">
        <xdr:nvSpPr>
          <xdr:cNvPr id="4170998" name="Line 6749">
            <a:extLst>
              <a:ext uri="{FF2B5EF4-FFF2-40B4-BE49-F238E27FC236}">
                <a16:creationId xmlns:a16="http://schemas.microsoft.com/office/drawing/2014/main" id="{00000000-0008-0000-1100-0000F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99" name="Line 6750">
            <a:extLst>
              <a:ext uri="{FF2B5EF4-FFF2-40B4-BE49-F238E27FC236}">
                <a16:creationId xmlns:a16="http://schemas.microsoft.com/office/drawing/2014/main" id="{00000000-0008-0000-1100-0000F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4170314" name="Group 6751">
          <a:extLst>
            <a:ext uri="{FF2B5EF4-FFF2-40B4-BE49-F238E27FC236}">
              <a16:creationId xmlns:a16="http://schemas.microsoft.com/office/drawing/2014/main" id="{00000000-0008-0000-1100-00004AA23F00}"/>
            </a:ext>
          </a:extLst>
        </xdr:cNvPr>
        <xdr:cNvGrpSpPr>
          <a:grpSpLocks/>
        </xdr:cNvGrpSpPr>
      </xdr:nvGrpSpPr>
      <xdr:grpSpPr bwMode="auto">
        <a:xfrm>
          <a:off x="4040981" y="10096500"/>
          <a:ext cx="266700" cy="0"/>
          <a:chOff x="466" y="3952"/>
          <a:chExt cx="28" cy="16"/>
        </a:xfrm>
      </xdr:grpSpPr>
      <xdr:sp macro="" textlink="">
        <xdr:nvSpPr>
          <xdr:cNvPr id="4170996" name="Line 6752">
            <a:extLst>
              <a:ext uri="{FF2B5EF4-FFF2-40B4-BE49-F238E27FC236}">
                <a16:creationId xmlns:a16="http://schemas.microsoft.com/office/drawing/2014/main" id="{00000000-0008-0000-1100-0000F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97" name="Line 6753">
            <a:extLst>
              <a:ext uri="{FF2B5EF4-FFF2-40B4-BE49-F238E27FC236}">
                <a16:creationId xmlns:a16="http://schemas.microsoft.com/office/drawing/2014/main" id="{00000000-0008-0000-1100-0000F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314325</xdr:colOff>
      <xdr:row>32</xdr:row>
      <xdr:rowOff>0</xdr:rowOff>
    </xdr:from>
    <xdr:to>
      <xdr:col>3</xdr:col>
      <xdr:colOff>0</xdr:colOff>
      <xdr:row>32</xdr:row>
      <xdr:rowOff>0</xdr:rowOff>
    </xdr:to>
    <xdr:grpSp>
      <xdr:nvGrpSpPr>
        <xdr:cNvPr id="4170315" name="Group 6754">
          <a:extLst>
            <a:ext uri="{FF2B5EF4-FFF2-40B4-BE49-F238E27FC236}">
              <a16:creationId xmlns:a16="http://schemas.microsoft.com/office/drawing/2014/main" id="{00000000-0008-0000-1100-00004BA23F00}"/>
            </a:ext>
          </a:extLst>
        </xdr:cNvPr>
        <xdr:cNvGrpSpPr>
          <a:grpSpLocks/>
        </xdr:cNvGrpSpPr>
      </xdr:nvGrpSpPr>
      <xdr:grpSpPr bwMode="auto">
        <a:xfrm>
          <a:off x="4088606" y="10096500"/>
          <a:ext cx="269082" cy="0"/>
          <a:chOff x="466" y="3952"/>
          <a:chExt cx="28" cy="16"/>
        </a:xfrm>
      </xdr:grpSpPr>
      <xdr:sp macro="" textlink="">
        <xdr:nvSpPr>
          <xdr:cNvPr id="4170994" name="Line 6755">
            <a:extLst>
              <a:ext uri="{FF2B5EF4-FFF2-40B4-BE49-F238E27FC236}">
                <a16:creationId xmlns:a16="http://schemas.microsoft.com/office/drawing/2014/main" id="{00000000-0008-0000-1100-0000F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95" name="Line 6756">
            <a:extLst>
              <a:ext uri="{FF2B5EF4-FFF2-40B4-BE49-F238E27FC236}">
                <a16:creationId xmlns:a16="http://schemas.microsoft.com/office/drawing/2014/main" id="{00000000-0008-0000-1100-0000F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4170316" name="Group 6757">
          <a:extLst>
            <a:ext uri="{FF2B5EF4-FFF2-40B4-BE49-F238E27FC236}">
              <a16:creationId xmlns:a16="http://schemas.microsoft.com/office/drawing/2014/main" id="{00000000-0008-0000-1100-00004CA23F00}"/>
            </a:ext>
          </a:extLst>
        </xdr:cNvPr>
        <xdr:cNvGrpSpPr>
          <a:grpSpLocks/>
        </xdr:cNvGrpSpPr>
      </xdr:nvGrpSpPr>
      <xdr:grpSpPr bwMode="auto">
        <a:xfrm>
          <a:off x="4069556" y="10096500"/>
          <a:ext cx="266700" cy="0"/>
          <a:chOff x="466" y="3952"/>
          <a:chExt cx="28" cy="16"/>
        </a:xfrm>
      </xdr:grpSpPr>
      <xdr:sp macro="" textlink="">
        <xdr:nvSpPr>
          <xdr:cNvPr id="4170992" name="Line 6758">
            <a:extLst>
              <a:ext uri="{FF2B5EF4-FFF2-40B4-BE49-F238E27FC236}">
                <a16:creationId xmlns:a16="http://schemas.microsoft.com/office/drawing/2014/main" id="{00000000-0008-0000-1100-0000F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93" name="Line 6759">
            <a:extLst>
              <a:ext uri="{FF2B5EF4-FFF2-40B4-BE49-F238E27FC236}">
                <a16:creationId xmlns:a16="http://schemas.microsoft.com/office/drawing/2014/main" id="{00000000-0008-0000-1100-0000F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4170317" name="Group 6760">
          <a:extLst>
            <a:ext uri="{FF2B5EF4-FFF2-40B4-BE49-F238E27FC236}">
              <a16:creationId xmlns:a16="http://schemas.microsoft.com/office/drawing/2014/main" id="{00000000-0008-0000-1100-00004DA23F00}"/>
            </a:ext>
          </a:extLst>
        </xdr:cNvPr>
        <xdr:cNvGrpSpPr>
          <a:grpSpLocks/>
        </xdr:cNvGrpSpPr>
      </xdr:nvGrpSpPr>
      <xdr:grpSpPr bwMode="auto">
        <a:xfrm>
          <a:off x="4060031" y="10096500"/>
          <a:ext cx="266700" cy="0"/>
          <a:chOff x="466" y="3952"/>
          <a:chExt cx="28" cy="16"/>
        </a:xfrm>
      </xdr:grpSpPr>
      <xdr:sp macro="" textlink="">
        <xdr:nvSpPr>
          <xdr:cNvPr id="4170990" name="Line 6761">
            <a:extLst>
              <a:ext uri="{FF2B5EF4-FFF2-40B4-BE49-F238E27FC236}">
                <a16:creationId xmlns:a16="http://schemas.microsoft.com/office/drawing/2014/main" id="{00000000-0008-0000-1100-0000E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91" name="Line 6762">
            <a:extLst>
              <a:ext uri="{FF2B5EF4-FFF2-40B4-BE49-F238E27FC236}">
                <a16:creationId xmlns:a16="http://schemas.microsoft.com/office/drawing/2014/main" id="{00000000-0008-0000-1100-0000E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18" name="Group 6763">
          <a:extLst>
            <a:ext uri="{FF2B5EF4-FFF2-40B4-BE49-F238E27FC236}">
              <a16:creationId xmlns:a16="http://schemas.microsoft.com/office/drawing/2014/main" id="{00000000-0008-0000-1100-00004EA23F00}"/>
            </a:ext>
          </a:extLst>
        </xdr:cNvPr>
        <xdr:cNvGrpSpPr>
          <a:grpSpLocks/>
        </xdr:cNvGrpSpPr>
      </xdr:nvGrpSpPr>
      <xdr:grpSpPr bwMode="auto">
        <a:xfrm>
          <a:off x="4117181" y="10096500"/>
          <a:ext cx="240507" cy="0"/>
          <a:chOff x="466" y="3952"/>
          <a:chExt cx="28" cy="16"/>
        </a:xfrm>
      </xdr:grpSpPr>
      <xdr:sp macro="" textlink="">
        <xdr:nvSpPr>
          <xdr:cNvPr id="4170988" name="Line 6764">
            <a:extLst>
              <a:ext uri="{FF2B5EF4-FFF2-40B4-BE49-F238E27FC236}">
                <a16:creationId xmlns:a16="http://schemas.microsoft.com/office/drawing/2014/main" id="{00000000-0008-0000-1100-0000E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89" name="Line 6765">
            <a:extLst>
              <a:ext uri="{FF2B5EF4-FFF2-40B4-BE49-F238E27FC236}">
                <a16:creationId xmlns:a16="http://schemas.microsoft.com/office/drawing/2014/main" id="{00000000-0008-0000-1100-0000E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19" name="Group 6766">
          <a:extLst>
            <a:ext uri="{FF2B5EF4-FFF2-40B4-BE49-F238E27FC236}">
              <a16:creationId xmlns:a16="http://schemas.microsoft.com/office/drawing/2014/main" id="{00000000-0008-0000-1100-00004FA23F00}"/>
            </a:ext>
          </a:extLst>
        </xdr:cNvPr>
        <xdr:cNvGrpSpPr>
          <a:grpSpLocks/>
        </xdr:cNvGrpSpPr>
      </xdr:nvGrpSpPr>
      <xdr:grpSpPr bwMode="auto">
        <a:xfrm>
          <a:off x="4117181" y="10096500"/>
          <a:ext cx="240507" cy="0"/>
          <a:chOff x="466" y="3952"/>
          <a:chExt cx="28" cy="16"/>
        </a:xfrm>
      </xdr:grpSpPr>
      <xdr:sp macro="" textlink="">
        <xdr:nvSpPr>
          <xdr:cNvPr id="4170986" name="Line 6767">
            <a:extLst>
              <a:ext uri="{FF2B5EF4-FFF2-40B4-BE49-F238E27FC236}">
                <a16:creationId xmlns:a16="http://schemas.microsoft.com/office/drawing/2014/main" id="{00000000-0008-0000-1100-0000E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87" name="Line 6768">
            <a:extLst>
              <a:ext uri="{FF2B5EF4-FFF2-40B4-BE49-F238E27FC236}">
                <a16:creationId xmlns:a16="http://schemas.microsoft.com/office/drawing/2014/main" id="{00000000-0008-0000-1100-0000E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20" name="Group 6769">
          <a:extLst>
            <a:ext uri="{FF2B5EF4-FFF2-40B4-BE49-F238E27FC236}">
              <a16:creationId xmlns:a16="http://schemas.microsoft.com/office/drawing/2014/main" id="{00000000-0008-0000-1100-000050A23F00}"/>
            </a:ext>
          </a:extLst>
        </xdr:cNvPr>
        <xdr:cNvGrpSpPr>
          <a:grpSpLocks/>
        </xdr:cNvGrpSpPr>
      </xdr:nvGrpSpPr>
      <xdr:grpSpPr bwMode="auto">
        <a:xfrm>
          <a:off x="4117181" y="10096500"/>
          <a:ext cx="240507" cy="0"/>
          <a:chOff x="466" y="3952"/>
          <a:chExt cx="28" cy="16"/>
        </a:xfrm>
      </xdr:grpSpPr>
      <xdr:sp macro="" textlink="">
        <xdr:nvSpPr>
          <xdr:cNvPr id="4170984" name="Line 6770">
            <a:extLst>
              <a:ext uri="{FF2B5EF4-FFF2-40B4-BE49-F238E27FC236}">
                <a16:creationId xmlns:a16="http://schemas.microsoft.com/office/drawing/2014/main" id="{00000000-0008-0000-1100-0000E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85" name="Line 6771">
            <a:extLst>
              <a:ext uri="{FF2B5EF4-FFF2-40B4-BE49-F238E27FC236}">
                <a16:creationId xmlns:a16="http://schemas.microsoft.com/office/drawing/2014/main" id="{00000000-0008-0000-1100-0000E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21" name="Group 6772">
          <a:extLst>
            <a:ext uri="{FF2B5EF4-FFF2-40B4-BE49-F238E27FC236}">
              <a16:creationId xmlns:a16="http://schemas.microsoft.com/office/drawing/2014/main" id="{00000000-0008-0000-1100-000051A23F00}"/>
            </a:ext>
          </a:extLst>
        </xdr:cNvPr>
        <xdr:cNvGrpSpPr>
          <a:grpSpLocks/>
        </xdr:cNvGrpSpPr>
      </xdr:nvGrpSpPr>
      <xdr:grpSpPr bwMode="auto">
        <a:xfrm>
          <a:off x="4117181" y="10096500"/>
          <a:ext cx="240507" cy="0"/>
          <a:chOff x="466" y="3952"/>
          <a:chExt cx="28" cy="16"/>
        </a:xfrm>
      </xdr:grpSpPr>
      <xdr:sp macro="" textlink="">
        <xdr:nvSpPr>
          <xdr:cNvPr id="4170982" name="Line 6773">
            <a:extLst>
              <a:ext uri="{FF2B5EF4-FFF2-40B4-BE49-F238E27FC236}">
                <a16:creationId xmlns:a16="http://schemas.microsoft.com/office/drawing/2014/main" id="{00000000-0008-0000-1100-0000E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83" name="Line 6774">
            <a:extLst>
              <a:ext uri="{FF2B5EF4-FFF2-40B4-BE49-F238E27FC236}">
                <a16:creationId xmlns:a16="http://schemas.microsoft.com/office/drawing/2014/main" id="{00000000-0008-0000-1100-0000E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22" name="Group 6775">
          <a:extLst>
            <a:ext uri="{FF2B5EF4-FFF2-40B4-BE49-F238E27FC236}">
              <a16:creationId xmlns:a16="http://schemas.microsoft.com/office/drawing/2014/main" id="{00000000-0008-0000-1100-000052A23F00}"/>
            </a:ext>
          </a:extLst>
        </xdr:cNvPr>
        <xdr:cNvGrpSpPr>
          <a:grpSpLocks/>
        </xdr:cNvGrpSpPr>
      </xdr:nvGrpSpPr>
      <xdr:grpSpPr bwMode="auto">
        <a:xfrm>
          <a:off x="4117181" y="10096500"/>
          <a:ext cx="240507" cy="0"/>
          <a:chOff x="466" y="3952"/>
          <a:chExt cx="28" cy="16"/>
        </a:xfrm>
      </xdr:grpSpPr>
      <xdr:sp macro="" textlink="">
        <xdr:nvSpPr>
          <xdr:cNvPr id="4170980" name="Line 6776">
            <a:extLst>
              <a:ext uri="{FF2B5EF4-FFF2-40B4-BE49-F238E27FC236}">
                <a16:creationId xmlns:a16="http://schemas.microsoft.com/office/drawing/2014/main" id="{00000000-0008-0000-1100-0000E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81" name="Line 6777">
            <a:extLst>
              <a:ext uri="{FF2B5EF4-FFF2-40B4-BE49-F238E27FC236}">
                <a16:creationId xmlns:a16="http://schemas.microsoft.com/office/drawing/2014/main" id="{00000000-0008-0000-1100-0000E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23" name="Group 6778">
          <a:extLst>
            <a:ext uri="{FF2B5EF4-FFF2-40B4-BE49-F238E27FC236}">
              <a16:creationId xmlns:a16="http://schemas.microsoft.com/office/drawing/2014/main" id="{00000000-0008-0000-1100-000053A23F00}"/>
            </a:ext>
          </a:extLst>
        </xdr:cNvPr>
        <xdr:cNvGrpSpPr>
          <a:grpSpLocks/>
        </xdr:cNvGrpSpPr>
      </xdr:nvGrpSpPr>
      <xdr:grpSpPr bwMode="auto">
        <a:xfrm>
          <a:off x="4117181" y="10096500"/>
          <a:ext cx="240507" cy="0"/>
          <a:chOff x="466" y="3952"/>
          <a:chExt cx="28" cy="16"/>
        </a:xfrm>
      </xdr:grpSpPr>
      <xdr:sp macro="" textlink="">
        <xdr:nvSpPr>
          <xdr:cNvPr id="4170978" name="Line 6779">
            <a:extLst>
              <a:ext uri="{FF2B5EF4-FFF2-40B4-BE49-F238E27FC236}">
                <a16:creationId xmlns:a16="http://schemas.microsoft.com/office/drawing/2014/main" id="{00000000-0008-0000-1100-0000E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79" name="Line 6780">
            <a:extLst>
              <a:ext uri="{FF2B5EF4-FFF2-40B4-BE49-F238E27FC236}">
                <a16:creationId xmlns:a16="http://schemas.microsoft.com/office/drawing/2014/main" id="{00000000-0008-0000-1100-0000E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4170324" name="Group 6781">
          <a:extLst>
            <a:ext uri="{FF2B5EF4-FFF2-40B4-BE49-F238E27FC236}">
              <a16:creationId xmlns:a16="http://schemas.microsoft.com/office/drawing/2014/main" id="{00000000-0008-0000-1100-000054A23F00}"/>
            </a:ext>
          </a:extLst>
        </xdr:cNvPr>
        <xdr:cNvGrpSpPr>
          <a:grpSpLocks/>
        </xdr:cNvGrpSpPr>
      </xdr:nvGrpSpPr>
      <xdr:grpSpPr bwMode="auto">
        <a:xfrm>
          <a:off x="3993356" y="10096500"/>
          <a:ext cx="228600" cy="0"/>
          <a:chOff x="466" y="3952"/>
          <a:chExt cx="28" cy="16"/>
        </a:xfrm>
      </xdr:grpSpPr>
      <xdr:sp macro="" textlink="">
        <xdr:nvSpPr>
          <xdr:cNvPr id="4170976" name="Line 6782">
            <a:extLst>
              <a:ext uri="{FF2B5EF4-FFF2-40B4-BE49-F238E27FC236}">
                <a16:creationId xmlns:a16="http://schemas.microsoft.com/office/drawing/2014/main" id="{00000000-0008-0000-1100-0000E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77" name="Line 6783">
            <a:extLst>
              <a:ext uri="{FF2B5EF4-FFF2-40B4-BE49-F238E27FC236}">
                <a16:creationId xmlns:a16="http://schemas.microsoft.com/office/drawing/2014/main" id="{00000000-0008-0000-1100-0000E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25" name="Group 6784">
          <a:extLst>
            <a:ext uri="{FF2B5EF4-FFF2-40B4-BE49-F238E27FC236}">
              <a16:creationId xmlns:a16="http://schemas.microsoft.com/office/drawing/2014/main" id="{00000000-0008-0000-1100-000055A23F00}"/>
            </a:ext>
          </a:extLst>
        </xdr:cNvPr>
        <xdr:cNvGrpSpPr>
          <a:grpSpLocks/>
        </xdr:cNvGrpSpPr>
      </xdr:nvGrpSpPr>
      <xdr:grpSpPr bwMode="auto">
        <a:xfrm>
          <a:off x="4117181" y="10096500"/>
          <a:ext cx="228600" cy="0"/>
          <a:chOff x="466" y="3952"/>
          <a:chExt cx="28" cy="16"/>
        </a:xfrm>
      </xdr:grpSpPr>
      <xdr:sp macro="" textlink="">
        <xdr:nvSpPr>
          <xdr:cNvPr id="4170974" name="Line 6785">
            <a:extLst>
              <a:ext uri="{FF2B5EF4-FFF2-40B4-BE49-F238E27FC236}">
                <a16:creationId xmlns:a16="http://schemas.microsoft.com/office/drawing/2014/main" id="{00000000-0008-0000-1100-0000D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75" name="Line 6786">
            <a:extLst>
              <a:ext uri="{FF2B5EF4-FFF2-40B4-BE49-F238E27FC236}">
                <a16:creationId xmlns:a16="http://schemas.microsoft.com/office/drawing/2014/main" id="{00000000-0008-0000-1100-0000D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26" name="Group 6787">
          <a:extLst>
            <a:ext uri="{FF2B5EF4-FFF2-40B4-BE49-F238E27FC236}">
              <a16:creationId xmlns:a16="http://schemas.microsoft.com/office/drawing/2014/main" id="{00000000-0008-0000-1100-000056A23F00}"/>
            </a:ext>
          </a:extLst>
        </xdr:cNvPr>
        <xdr:cNvGrpSpPr>
          <a:grpSpLocks/>
        </xdr:cNvGrpSpPr>
      </xdr:nvGrpSpPr>
      <xdr:grpSpPr bwMode="auto">
        <a:xfrm>
          <a:off x="4117181" y="10096500"/>
          <a:ext cx="228600" cy="0"/>
          <a:chOff x="466" y="3952"/>
          <a:chExt cx="28" cy="16"/>
        </a:xfrm>
      </xdr:grpSpPr>
      <xdr:sp macro="" textlink="">
        <xdr:nvSpPr>
          <xdr:cNvPr id="4170972" name="Line 6788">
            <a:extLst>
              <a:ext uri="{FF2B5EF4-FFF2-40B4-BE49-F238E27FC236}">
                <a16:creationId xmlns:a16="http://schemas.microsoft.com/office/drawing/2014/main" id="{00000000-0008-0000-1100-0000D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73" name="Line 6789">
            <a:extLst>
              <a:ext uri="{FF2B5EF4-FFF2-40B4-BE49-F238E27FC236}">
                <a16:creationId xmlns:a16="http://schemas.microsoft.com/office/drawing/2014/main" id="{00000000-0008-0000-1100-0000D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27" name="Group 6790">
          <a:extLst>
            <a:ext uri="{FF2B5EF4-FFF2-40B4-BE49-F238E27FC236}">
              <a16:creationId xmlns:a16="http://schemas.microsoft.com/office/drawing/2014/main" id="{00000000-0008-0000-1100-000057A23F00}"/>
            </a:ext>
          </a:extLst>
        </xdr:cNvPr>
        <xdr:cNvGrpSpPr>
          <a:grpSpLocks/>
        </xdr:cNvGrpSpPr>
      </xdr:nvGrpSpPr>
      <xdr:grpSpPr bwMode="auto">
        <a:xfrm>
          <a:off x="4117181" y="10096500"/>
          <a:ext cx="240507" cy="0"/>
          <a:chOff x="466" y="3952"/>
          <a:chExt cx="28" cy="16"/>
        </a:xfrm>
      </xdr:grpSpPr>
      <xdr:sp macro="" textlink="">
        <xdr:nvSpPr>
          <xdr:cNvPr id="4170970" name="Line 6791">
            <a:extLst>
              <a:ext uri="{FF2B5EF4-FFF2-40B4-BE49-F238E27FC236}">
                <a16:creationId xmlns:a16="http://schemas.microsoft.com/office/drawing/2014/main" id="{00000000-0008-0000-1100-0000D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71" name="Line 6792">
            <a:extLst>
              <a:ext uri="{FF2B5EF4-FFF2-40B4-BE49-F238E27FC236}">
                <a16:creationId xmlns:a16="http://schemas.microsoft.com/office/drawing/2014/main" id="{00000000-0008-0000-1100-0000D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28" name="Group 6793">
          <a:extLst>
            <a:ext uri="{FF2B5EF4-FFF2-40B4-BE49-F238E27FC236}">
              <a16:creationId xmlns:a16="http://schemas.microsoft.com/office/drawing/2014/main" id="{00000000-0008-0000-1100-000058A23F00}"/>
            </a:ext>
          </a:extLst>
        </xdr:cNvPr>
        <xdr:cNvGrpSpPr>
          <a:grpSpLocks/>
        </xdr:cNvGrpSpPr>
      </xdr:nvGrpSpPr>
      <xdr:grpSpPr bwMode="auto">
        <a:xfrm>
          <a:off x="4117181" y="10096500"/>
          <a:ext cx="228600" cy="0"/>
          <a:chOff x="466" y="3952"/>
          <a:chExt cx="28" cy="16"/>
        </a:xfrm>
      </xdr:grpSpPr>
      <xdr:sp macro="" textlink="">
        <xdr:nvSpPr>
          <xdr:cNvPr id="4170968" name="Line 6794">
            <a:extLst>
              <a:ext uri="{FF2B5EF4-FFF2-40B4-BE49-F238E27FC236}">
                <a16:creationId xmlns:a16="http://schemas.microsoft.com/office/drawing/2014/main" id="{00000000-0008-0000-1100-0000D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69" name="Line 6795">
            <a:extLst>
              <a:ext uri="{FF2B5EF4-FFF2-40B4-BE49-F238E27FC236}">
                <a16:creationId xmlns:a16="http://schemas.microsoft.com/office/drawing/2014/main" id="{00000000-0008-0000-1100-0000D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29" name="Group 6796">
          <a:extLst>
            <a:ext uri="{FF2B5EF4-FFF2-40B4-BE49-F238E27FC236}">
              <a16:creationId xmlns:a16="http://schemas.microsoft.com/office/drawing/2014/main" id="{00000000-0008-0000-1100-000059A23F00}"/>
            </a:ext>
          </a:extLst>
        </xdr:cNvPr>
        <xdr:cNvGrpSpPr>
          <a:grpSpLocks/>
        </xdr:cNvGrpSpPr>
      </xdr:nvGrpSpPr>
      <xdr:grpSpPr bwMode="auto">
        <a:xfrm>
          <a:off x="4117181" y="10096500"/>
          <a:ext cx="228600" cy="0"/>
          <a:chOff x="466" y="3952"/>
          <a:chExt cx="28" cy="16"/>
        </a:xfrm>
      </xdr:grpSpPr>
      <xdr:sp macro="" textlink="">
        <xdr:nvSpPr>
          <xdr:cNvPr id="4170966" name="Line 6797">
            <a:extLst>
              <a:ext uri="{FF2B5EF4-FFF2-40B4-BE49-F238E27FC236}">
                <a16:creationId xmlns:a16="http://schemas.microsoft.com/office/drawing/2014/main" id="{00000000-0008-0000-1100-0000D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67" name="Line 6798">
            <a:extLst>
              <a:ext uri="{FF2B5EF4-FFF2-40B4-BE49-F238E27FC236}">
                <a16:creationId xmlns:a16="http://schemas.microsoft.com/office/drawing/2014/main" id="{00000000-0008-0000-1100-0000D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30" name="Group 6799">
          <a:extLst>
            <a:ext uri="{FF2B5EF4-FFF2-40B4-BE49-F238E27FC236}">
              <a16:creationId xmlns:a16="http://schemas.microsoft.com/office/drawing/2014/main" id="{00000000-0008-0000-1100-00005AA23F00}"/>
            </a:ext>
          </a:extLst>
        </xdr:cNvPr>
        <xdr:cNvGrpSpPr>
          <a:grpSpLocks/>
        </xdr:cNvGrpSpPr>
      </xdr:nvGrpSpPr>
      <xdr:grpSpPr bwMode="auto">
        <a:xfrm>
          <a:off x="4117181" y="10096500"/>
          <a:ext cx="240507" cy="0"/>
          <a:chOff x="466" y="3952"/>
          <a:chExt cx="28" cy="16"/>
        </a:xfrm>
      </xdr:grpSpPr>
      <xdr:sp macro="" textlink="">
        <xdr:nvSpPr>
          <xdr:cNvPr id="4170964" name="Line 6800">
            <a:extLst>
              <a:ext uri="{FF2B5EF4-FFF2-40B4-BE49-F238E27FC236}">
                <a16:creationId xmlns:a16="http://schemas.microsoft.com/office/drawing/2014/main" id="{00000000-0008-0000-1100-0000D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65" name="Line 6801">
            <a:extLst>
              <a:ext uri="{FF2B5EF4-FFF2-40B4-BE49-F238E27FC236}">
                <a16:creationId xmlns:a16="http://schemas.microsoft.com/office/drawing/2014/main" id="{00000000-0008-0000-1100-0000D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31" name="Group 6802">
          <a:extLst>
            <a:ext uri="{FF2B5EF4-FFF2-40B4-BE49-F238E27FC236}">
              <a16:creationId xmlns:a16="http://schemas.microsoft.com/office/drawing/2014/main" id="{00000000-0008-0000-1100-00005BA23F00}"/>
            </a:ext>
          </a:extLst>
        </xdr:cNvPr>
        <xdr:cNvGrpSpPr>
          <a:grpSpLocks/>
        </xdr:cNvGrpSpPr>
      </xdr:nvGrpSpPr>
      <xdr:grpSpPr bwMode="auto">
        <a:xfrm>
          <a:off x="4700588" y="10096500"/>
          <a:ext cx="266700" cy="0"/>
          <a:chOff x="466" y="3952"/>
          <a:chExt cx="28" cy="16"/>
        </a:xfrm>
      </xdr:grpSpPr>
      <xdr:sp macro="" textlink="">
        <xdr:nvSpPr>
          <xdr:cNvPr id="4170962" name="Line 6803">
            <a:extLst>
              <a:ext uri="{FF2B5EF4-FFF2-40B4-BE49-F238E27FC236}">
                <a16:creationId xmlns:a16="http://schemas.microsoft.com/office/drawing/2014/main" id="{00000000-0008-0000-1100-0000D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63" name="Line 6804">
            <a:extLst>
              <a:ext uri="{FF2B5EF4-FFF2-40B4-BE49-F238E27FC236}">
                <a16:creationId xmlns:a16="http://schemas.microsoft.com/office/drawing/2014/main" id="{00000000-0008-0000-1100-0000D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32" name="Group 6805">
          <a:extLst>
            <a:ext uri="{FF2B5EF4-FFF2-40B4-BE49-F238E27FC236}">
              <a16:creationId xmlns:a16="http://schemas.microsoft.com/office/drawing/2014/main" id="{00000000-0008-0000-1100-00005CA23F00}"/>
            </a:ext>
          </a:extLst>
        </xdr:cNvPr>
        <xdr:cNvGrpSpPr>
          <a:grpSpLocks/>
        </xdr:cNvGrpSpPr>
      </xdr:nvGrpSpPr>
      <xdr:grpSpPr bwMode="auto">
        <a:xfrm>
          <a:off x="4700588" y="10096500"/>
          <a:ext cx="266700" cy="0"/>
          <a:chOff x="466" y="3952"/>
          <a:chExt cx="28" cy="16"/>
        </a:xfrm>
      </xdr:grpSpPr>
      <xdr:sp macro="" textlink="">
        <xdr:nvSpPr>
          <xdr:cNvPr id="4170960" name="Line 6806">
            <a:extLst>
              <a:ext uri="{FF2B5EF4-FFF2-40B4-BE49-F238E27FC236}">
                <a16:creationId xmlns:a16="http://schemas.microsoft.com/office/drawing/2014/main" id="{00000000-0008-0000-1100-0000D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61" name="Line 6807">
            <a:extLst>
              <a:ext uri="{FF2B5EF4-FFF2-40B4-BE49-F238E27FC236}">
                <a16:creationId xmlns:a16="http://schemas.microsoft.com/office/drawing/2014/main" id="{00000000-0008-0000-1100-0000D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33" name="Group 6808">
          <a:extLst>
            <a:ext uri="{FF2B5EF4-FFF2-40B4-BE49-F238E27FC236}">
              <a16:creationId xmlns:a16="http://schemas.microsoft.com/office/drawing/2014/main" id="{00000000-0008-0000-1100-00005DA23F00}"/>
            </a:ext>
          </a:extLst>
        </xdr:cNvPr>
        <xdr:cNvGrpSpPr>
          <a:grpSpLocks/>
        </xdr:cNvGrpSpPr>
      </xdr:nvGrpSpPr>
      <xdr:grpSpPr bwMode="auto">
        <a:xfrm>
          <a:off x="4700588" y="10096500"/>
          <a:ext cx="266700" cy="0"/>
          <a:chOff x="466" y="3952"/>
          <a:chExt cx="28" cy="16"/>
        </a:xfrm>
      </xdr:grpSpPr>
      <xdr:sp macro="" textlink="">
        <xdr:nvSpPr>
          <xdr:cNvPr id="4170958" name="Line 6809">
            <a:extLst>
              <a:ext uri="{FF2B5EF4-FFF2-40B4-BE49-F238E27FC236}">
                <a16:creationId xmlns:a16="http://schemas.microsoft.com/office/drawing/2014/main" id="{00000000-0008-0000-1100-0000C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59" name="Line 6810">
            <a:extLst>
              <a:ext uri="{FF2B5EF4-FFF2-40B4-BE49-F238E27FC236}">
                <a16:creationId xmlns:a16="http://schemas.microsoft.com/office/drawing/2014/main" id="{00000000-0008-0000-1100-0000C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34" name="Group 6811">
          <a:extLst>
            <a:ext uri="{FF2B5EF4-FFF2-40B4-BE49-F238E27FC236}">
              <a16:creationId xmlns:a16="http://schemas.microsoft.com/office/drawing/2014/main" id="{00000000-0008-0000-1100-00005EA23F00}"/>
            </a:ext>
          </a:extLst>
        </xdr:cNvPr>
        <xdr:cNvGrpSpPr>
          <a:grpSpLocks/>
        </xdr:cNvGrpSpPr>
      </xdr:nvGrpSpPr>
      <xdr:grpSpPr bwMode="auto">
        <a:xfrm>
          <a:off x="5486400" y="10096500"/>
          <a:ext cx="266700" cy="0"/>
          <a:chOff x="466" y="3952"/>
          <a:chExt cx="28" cy="16"/>
        </a:xfrm>
      </xdr:grpSpPr>
      <xdr:sp macro="" textlink="">
        <xdr:nvSpPr>
          <xdr:cNvPr id="4170956" name="Line 6812">
            <a:extLst>
              <a:ext uri="{FF2B5EF4-FFF2-40B4-BE49-F238E27FC236}">
                <a16:creationId xmlns:a16="http://schemas.microsoft.com/office/drawing/2014/main" id="{00000000-0008-0000-1100-0000C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57" name="Line 6813">
            <a:extLst>
              <a:ext uri="{FF2B5EF4-FFF2-40B4-BE49-F238E27FC236}">
                <a16:creationId xmlns:a16="http://schemas.microsoft.com/office/drawing/2014/main" id="{00000000-0008-0000-1100-0000C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35" name="Group 6814">
          <a:extLst>
            <a:ext uri="{FF2B5EF4-FFF2-40B4-BE49-F238E27FC236}">
              <a16:creationId xmlns:a16="http://schemas.microsoft.com/office/drawing/2014/main" id="{00000000-0008-0000-1100-00005FA23F00}"/>
            </a:ext>
          </a:extLst>
        </xdr:cNvPr>
        <xdr:cNvGrpSpPr>
          <a:grpSpLocks/>
        </xdr:cNvGrpSpPr>
      </xdr:nvGrpSpPr>
      <xdr:grpSpPr bwMode="auto">
        <a:xfrm>
          <a:off x="5486400" y="10096500"/>
          <a:ext cx="266700" cy="0"/>
          <a:chOff x="466" y="3952"/>
          <a:chExt cx="28" cy="16"/>
        </a:xfrm>
      </xdr:grpSpPr>
      <xdr:sp macro="" textlink="">
        <xdr:nvSpPr>
          <xdr:cNvPr id="4170954" name="Line 6815">
            <a:extLst>
              <a:ext uri="{FF2B5EF4-FFF2-40B4-BE49-F238E27FC236}">
                <a16:creationId xmlns:a16="http://schemas.microsoft.com/office/drawing/2014/main" id="{00000000-0008-0000-1100-0000C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55" name="Line 6816">
            <a:extLst>
              <a:ext uri="{FF2B5EF4-FFF2-40B4-BE49-F238E27FC236}">
                <a16:creationId xmlns:a16="http://schemas.microsoft.com/office/drawing/2014/main" id="{00000000-0008-0000-1100-0000C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36" name="Group 6817">
          <a:extLst>
            <a:ext uri="{FF2B5EF4-FFF2-40B4-BE49-F238E27FC236}">
              <a16:creationId xmlns:a16="http://schemas.microsoft.com/office/drawing/2014/main" id="{00000000-0008-0000-1100-000060A23F00}"/>
            </a:ext>
          </a:extLst>
        </xdr:cNvPr>
        <xdr:cNvGrpSpPr>
          <a:grpSpLocks/>
        </xdr:cNvGrpSpPr>
      </xdr:nvGrpSpPr>
      <xdr:grpSpPr bwMode="auto">
        <a:xfrm>
          <a:off x="5486400" y="10096500"/>
          <a:ext cx="266700" cy="0"/>
          <a:chOff x="466" y="3952"/>
          <a:chExt cx="28" cy="16"/>
        </a:xfrm>
      </xdr:grpSpPr>
      <xdr:sp macro="" textlink="">
        <xdr:nvSpPr>
          <xdr:cNvPr id="4170952" name="Line 6818">
            <a:extLst>
              <a:ext uri="{FF2B5EF4-FFF2-40B4-BE49-F238E27FC236}">
                <a16:creationId xmlns:a16="http://schemas.microsoft.com/office/drawing/2014/main" id="{00000000-0008-0000-1100-0000C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53" name="Line 6819">
            <a:extLst>
              <a:ext uri="{FF2B5EF4-FFF2-40B4-BE49-F238E27FC236}">
                <a16:creationId xmlns:a16="http://schemas.microsoft.com/office/drawing/2014/main" id="{00000000-0008-0000-1100-0000C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37" name="Group 6820">
          <a:extLst>
            <a:ext uri="{FF2B5EF4-FFF2-40B4-BE49-F238E27FC236}">
              <a16:creationId xmlns:a16="http://schemas.microsoft.com/office/drawing/2014/main" id="{00000000-0008-0000-1100-000061A23F00}"/>
            </a:ext>
          </a:extLst>
        </xdr:cNvPr>
        <xdr:cNvGrpSpPr>
          <a:grpSpLocks/>
        </xdr:cNvGrpSpPr>
      </xdr:nvGrpSpPr>
      <xdr:grpSpPr bwMode="auto">
        <a:xfrm>
          <a:off x="5486400" y="10096500"/>
          <a:ext cx="266700" cy="0"/>
          <a:chOff x="466" y="3952"/>
          <a:chExt cx="28" cy="16"/>
        </a:xfrm>
      </xdr:grpSpPr>
      <xdr:sp macro="" textlink="">
        <xdr:nvSpPr>
          <xdr:cNvPr id="4170950" name="Line 6821">
            <a:extLst>
              <a:ext uri="{FF2B5EF4-FFF2-40B4-BE49-F238E27FC236}">
                <a16:creationId xmlns:a16="http://schemas.microsoft.com/office/drawing/2014/main" id="{00000000-0008-0000-1100-0000C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51" name="Line 6822">
            <a:extLst>
              <a:ext uri="{FF2B5EF4-FFF2-40B4-BE49-F238E27FC236}">
                <a16:creationId xmlns:a16="http://schemas.microsoft.com/office/drawing/2014/main" id="{00000000-0008-0000-1100-0000C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38" name="Group 6823">
          <a:extLst>
            <a:ext uri="{FF2B5EF4-FFF2-40B4-BE49-F238E27FC236}">
              <a16:creationId xmlns:a16="http://schemas.microsoft.com/office/drawing/2014/main" id="{00000000-0008-0000-1100-000062A23F00}"/>
            </a:ext>
          </a:extLst>
        </xdr:cNvPr>
        <xdr:cNvGrpSpPr>
          <a:grpSpLocks/>
        </xdr:cNvGrpSpPr>
      </xdr:nvGrpSpPr>
      <xdr:grpSpPr bwMode="auto">
        <a:xfrm>
          <a:off x="5486400" y="10096500"/>
          <a:ext cx="266700" cy="0"/>
          <a:chOff x="466" y="3952"/>
          <a:chExt cx="28" cy="16"/>
        </a:xfrm>
      </xdr:grpSpPr>
      <xdr:sp macro="" textlink="">
        <xdr:nvSpPr>
          <xdr:cNvPr id="4170948" name="Line 6824">
            <a:extLst>
              <a:ext uri="{FF2B5EF4-FFF2-40B4-BE49-F238E27FC236}">
                <a16:creationId xmlns:a16="http://schemas.microsoft.com/office/drawing/2014/main" id="{00000000-0008-0000-1100-0000C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49" name="Line 6825">
            <a:extLst>
              <a:ext uri="{FF2B5EF4-FFF2-40B4-BE49-F238E27FC236}">
                <a16:creationId xmlns:a16="http://schemas.microsoft.com/office/drawing/2014/main" id="{00000000-0008-0000-1100-0000C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39" name="Group 6826">
          <a:extLst>
            <a:ext uri="{FF2B5EF4-FFF2-40B4-BE49-F238E27FC236}">
              <a16:creationId xmlns:a16="http://schemas.microsoft.com/office/drawing/2014/main" id="{00000000-0008-0000-1100-000063A23F00}"/>
            </a:ext>
          </a:extLst>
        </xdr:cNvPr>
        <xdr:cNvGrpSpPr>
          <a:grpSpLocks/>
        </xdr:cNvGrpSpPr>
      </xdr:nvGrpSpPr>
      <xdr:grpSpPr bwMode="auto">
        <a:xfrm>
          <a:off x="4117181" y="10096500"/>
          <a:ext cx="228600" cy="0"/>
          <a:chOff x="466" y="3952"/>
          <a:chExt cx="28" cy="16"/>
        </a:xfrm>
      </xdr:grpSpPr>
      <xdr:sp macro="" textlink="">
        <xdr:nvSpPr>
          <xdr:cNvPr id="4170946" name="Line 6827">
            <a:extLst>
              <a:ext uri="{FF2B5EF4-FFF2-40B4-BE49-F238E27FC236}">
                <a16:creationId xmlns:a16="http://schemas.microsoft.com/office/drawing/2014/main" id="{00000000-0008-0000-1100-0000C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47" name="Line 6828">
            <a:extLst>
              <a:ext uri="{FF2B5EF4-FFF2-40B4-BE49-F238E27FC236}">
                <a16:creationId xmlns:a16="http://schemas.microsoft.com/office/drawing/2014/main" id="{00000000-0008-0000-1100-0000C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40" name="Group 6829">
          <a:extLst>
            <a:ext uri="{FF2B5EF4-FFF2-40B4-BE49-F238E27FC236}">
              <a16:creationId xmlns:a16="http://schemas.microsoft.com/office/drawing/2014/main" id="{00000000-0008-0000-1100-000064A23F00}"/>
            </a:ext>
          </a:extLst>
        </xdr:cNvPr>
        <xdr:cNvGrpSpPr>
          <a:grpSpLocks/>
        </xdr:cNvGrpSpPr>
      </xdr:nvGrpSpPr>
      <xdr:grpSpPr bwMode="auto">
        <a:xfrm>
          <a:off x="4700588" y="10096500"/>
          <a:ext cx="266700" cy="0"/>
          <a:chOff x="466" y="3952"/>
          <a:chExt cx="28" cy="16"/>
        </a:xfrm>
      </xdr:grpSpPr>
      <xdr:sp macro="" textlink="">
        <xdr:nvSpPr>
          <xdr:cNvPr id="4170944" name="Line 6830">
            <a:extLst>
              <a:ext uri="{FF2B5EF4-FFF2-40B4-BE49-F238E27FC236}">
                <a16:creationId xmlns:a16="http://schemas.microsoft.com/office/drawing/2014/main" id="{00000000-0008-0000-1100-0000C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45" name="Line 6831">
            <a:extLst>
              <a:ext uri="{FF2B5EF4-FFF2-40B4-BE49-F238E27FC236}">
                <a16:creationId xmlns:a16="http://schemas.microsoft.com/office/drawing/2014/main" id="{00000000-0008-0000-1100-0000C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41" name="Group 6832">
          <a:extLst>
            <a:ext uri="{FF2B5EF4-FFF2-40B4-BE49-F238E27FC236}">
              <a16:creationId xmlns:a16="http://schemas.microsoft.com/office/drawing/2014/main" id="{00000000-0008-0000-1100-000065A23F00}"/>
            </a:ext>
          </a:extLst>
        </xdr:cNvPr>
        <xdr:cNvGrpSpPr>
          <a:grpSpLocks/>
        </xdr:cNvGrpSpPr>
      </xdr:nvGrpSpPr>
      <xdr:grpSpPr bwMode="auto">
        <a:xfrm>
          <a:off x="4117181" y="10096500"/>
          <a:ext cx="228600" cy="0"/>
          <a:chOff x="466" y="3952"/>
          <a:chExt cx="28" cy="16"/>
        </a:xfrm>
      </xdr:grpSpPr>
      <xdr:sp macro="" textlink="">
        <xdr:nvSpPr>
          <xdr:cNvPr id="4170942" name="Line 6833">
            <a:extLst>
              <a:ext uri="{FF2B5EF4-FFF2-40B4-BE49-F238E27FC236}">
                <a16:creationId xmlns:a16="http://schemas.microsoft.com/office/drawing/2014/main" id="{00000000-0008-0000-1100-0000B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43" name="Line 6834">
            <a:extLst>
              <a:ext uri="{FF2B5EF4-FFF2-40B4-BE49-F238E27FC236}">
                <a16:creationId xmlns:a16="http://schemas.microsoft.com/office/drawing/2014/main" id="{00000000-0008-0000-1100-0000B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42" name="Group 6835">
          <a:extLst>
            <a:ext uri="{FF2B5EF4-FFF2-40B4-BE49-F238E27FC236}">
              <a16:creationId xmlns:a16="http://schemas.microsoft.com/office/drawing/2014/main" id="{00000000-0008-0000-1100-000066A23F00}"/>
            </a:ext>
          </a:extLst>
        </xdr:cNvPr>
        <xdr:cNvGrpSpPr>
          <a:grpSpLocks/>
        </xdr:cNvGrpSpPr>
      </xdr:nvGrpSpPr>
      <xdr:grpSpPr bwMode="auto">
        <a:xfrm>
          <a:off x="4700588" y="10096500"/>
          <a:ext cx="266700" cy="0"/>
          <a:chOff x="466" y="3952"/>
          <a:chExt cx="28" cy="16"/>
        </a:xfrm>
      </xdr:grpSpPr>
      <xdr:sp macro="" textlink="">
        <xdr:nvSpPr>
          <xdr:cNvPr id="4170940" name="Line 6836">
            <a:extLst>
              <a:ext uri="{FF2B5EF4-FFF2-40B4-BE49-F238E27FC236}">
                <a16:creationId xmlns:a16="http://schemas.microsoft.com/office/drawing/2014/main" id="{00000000-0008-0000-1100-0000B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41" name="Line 6837">
            <a:extLst>
              <a:ext uri="{FF2B5EF4-FFF2-40B4-BE49-F238E27FC236}">
                <a16:creationId xmlns:a16="http://schemas.microsoft.com/office/drawing/2014/main" id="{00000000-0008-0000-1100-0000B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43" name="Group 6838">
          <a:extLst>
            <a:ext uri="{FF2B5EF4-FFF2-40B4-BE49-F238E27FC236}">
              <a16:creationId xmlns:a16="http://schemas.microsoft.com/office/drawing/2014/main" id="{00000000-0008-0000-1100-000067A23F00}"/>
            </a:ext>
          </a:extLst>
        </xdr:cNvPr>
        <xdr:cNvGrpSpPr>
          <a:grpSpLocks/>
        </xdr:cNvGrpSpPr>
      </xdr:nvGrpSpPr>
      <xdr:grpSpPr bwMode="auto">
        <a:xfrm>
          <a:off x="4117181" y="10096500"/>
          <a:ext cx="228600" cy="0"/>
          <a:chOff x="466" y="3952"/>
          <a:chExt cx="28" cy="16"/>
        </a:xfrm>
      </xdr:grpSpPr>
      <xdr:sp macro="" textlink="">
        <xdr:nvSpPr>
          <xdr:cNvPr id="4170938" name="Line 6839">
            <a:extLst>
              <a:ext uri="{FF2B5EF4-FFF2-40B4-BE49-F238E27FC236}">
                <a16:creationId xmlns:a16="http://schemas.microsoft.com/office/drawing/2014/main" id="{00000000-0008-0000-1100-0000B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39" name="Line 6840">
            <a:extLst>
              <a:ext uri="{FF2B5EF4-FFF2-40B4-BE49-F238E27FC236}">
                <a16:creationId xmlns:a16="http://schemas.microsoft.com/office/drawing/2014/main" id="{00000000-0008-0000-1100-0000B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44" name="Group 6841">
          <a:extLst>
            <a:ext uri="{FF2B5EF4-FFF2-40B4-BE49-F238E27FC236}">
              <a16:creationId xmlns:a16="http://schemas.microsoft.com/office/drawing/2014/main" id="{00000000-0008-0000-1100-000068A23F00}"/>
            </a:ext>
          </a:extLst>
        </xdr:cNvPr>
        <xdr:cNvGrpSpPr>
          <a:grpSpLocks/>
        </xdr:cNvGrpSpPr>
      </xdr:nvGrpSpPr>
      <xdr:grpSpPr bwMode="auto">
        <a:xfrm>
          <a:off x="4700588" y="10096500"/>
          <a:ext cx="266700" cy="0"/>
          <a:chOff x="466" y="3952"/>
          <a:chExt cx="28" cy="16"/>
        </a:xfrm>
      </xdr:grpSpPr>
      <xdr:sp macro="" textlink="">
        <xdr:nvSpPr>
          <xdr:cNvPr id="4170936" name="Line 6842">
            <a:extLst>
              <a:ext uri="{FF2B5EF4-FFF2-40B4-BE49-F238E27FC236}">
                <a16:creationId xmlns:a16="http://schemas.microsoft.com/office/drawing/2014/main" id="{00000000-0008-0000-1100-0000B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37" name="Line 6843">
            <a:extLst>
              <a:ext uri="{FF2B5EF4-FFF2-40B4-BE49-F238E27FC236}">
                <a16:creationId xmlns:a16="http://schemas.microsoft.com/office/drawing/2014/main" id="{00000000-0008-0000-1100-0000B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45" name="Group 6844">
          <a:extLst>
            <a:ext uri="{FF2B5EF4-FFF2-40B4-BE49-F238E27FC236}">
              <a16:creationId xmlns:a16="http://schemas.microsoft.com/office/drawing/2014/main" id="{00000000-0008-0000-1100-000069A23F00}"/>
            </a:ext>
          </a:extLst>
        </xdr:cNvPr>
        <xdr:cNvGrpSpPr>
          <a:grpSpLocks/>
        </xdr:cNvGrpSpPr>
      </xdr:nvGrpSpPr>
      <xdr:grpSpPr bwMode="auto">
        <a:xfrm>
          <a:off x="4117181" y="10096500"/>
          <a:ext cx="228600" cy="0"/>
          <a:chOff x="466" y="3952"/>
          <a:chExt cx="28" cy="16"/>
        </a:xfrm>
      </xdr:grpSpPr>
      <xdr:sp macro="" textlink="">
        <xdr:nvSpPr>
          <xdr:cNvPr id="4170934" name="Line 6845">
            <a:extLst>
              <a:ext uri="{FF2B5EF4-FFF2-40B4-BE49-F238E27FC236}">
                <a16:creationId xmlns:a16="http://schemas.microsoft.com/office/drawing/2014/main" id="{00000000-0008-0000-1100-0000B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35" name="Line 6846">
            <a:extLst>
              <a:ext uri="{FF2B5EF4-FFF2-40B4-BE49-F238E27FC236}">
                <a16:creationId xmlns:a16="http://schemas.microsoft.com/office/drawing/2014/main" id="{00000000-0008-0000-1100-0000B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46" name="Group 6847">
          <a:extLst>
            <a:ext uri="{FF2B5EF4-FFF2-40B4-BE49-F238E27FC236}">
              <a16:creationId xmlns:a16="http://schemas.microsoft.com/office/drawing/2014/main" id="{00000000-0008-0000-1100-00006AA23F00}"/>
            </a:ext>
          </a:extLst>
        </xdr:cNvPr>
        <xdr:cNvGrpSpPr>
          <a:grpSpLocks/>
        </xdr:cNvGrpSpPr>
      </xdr:nvGrpSpPr>
      <xdr:grpSpPr bwMode="auto">
        <a:xfrm>
          <a:off x="4700588" y="10096500"/>
          <a:ext cx="266700" cy="0"/>
          <a:chOff x="466" y="3952"/>
          <a:chExt cx="28" cy="16"/>
        </a:xfrm>
      </xdr:grpSpPr>
      <xdr:sp macro="" textlink="">
        <xdr:nvSpPr>
          <xdr:cNvPr id="4170932" name="Line 6848">
            <a:extLst>
              <a:ext uri="{FF2B5EF4-FFF2-40B4-BE49-F238E27FC236}">
                <a16:creationId xmlns:a16="http://schemas.microsoft.com/office/drawing/2014/main" id="{00000000-0008-0000-1100-0000B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33" name="Line 6849">
            <a:extLst>
              <a:ext uri="{FF2B5EF4-FFF2-40B4-BE49-F238E27FC236}">
                <a16:creationId xmlns:a16="http://schemas.microsoft.com/office/drawing/2014/main" id="{00000000-0008-0000-1100-0000B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47" name="Group 6850">
          <a:extLst>
            <a:ext uri="{FF2B5EF4-FFF2-40B4-BE49-F238E27FC236}">
              <a16:creationId xmlns:a16="http://schemas.microsoft.com/office/drawing/2014/main" id="{00000000-0008-0000-1100-00006BA23F00}"/>
            </a:ext>
          </a:extLst>
        </xdr:cNvPr>
        <xdr:cNvGrpSpPr>
          <a:grpSpLocks/>
        </xdr:cNvGrpSpPr>
      </xdr:nvGrpSpPr>
      <xdr:grpSpPr bwMode="auto">
        <a:xfrm>
          <a:off x="4117181" y="10096500"/>
          <a:ext cx="228600" cy="0"/>
          <a:chOff x="466" y="3952"/>
          <a:chExt cx="28" cy="16"/>
        </a:xfrm>
      </xdr:grpSpPr>
      <xdr:sp macro="" textlink="">
        <xdr:nvSpPr>
          <xdr:cNvPr id="4170930" name="Line 6851">
            <a:extLst>
              <a:ext uri="{FF2B5EF4-FFF2-40B4-BE49-F238E27FC236}">
                <a16:creationId xmlns:a16="http://schemas.microsoft.com/office/drawing/2014/main" id="{00000000-0008-0000-1100-0000B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31" name="Line 6852">
            <a:extLst>
              <a:ext uri="{FF2B5EF4-FFF2-40B4-BE49-F238E27FC236}">
                <a16:creationId xmlns:a16="http://schemas.microsoft.com/office/drawing/2014/main" id="{00000000-0008-0000-1100-0000B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48" name="Group 6853">
          <a:extLst>
            <a:ext uri="{FF2B5EF4-FFF2-40B4-BE49-F238E27FC236}">
              <a16:creationId xmlns:a16="http://schemas.microsoft.com/office/drawing/2014/main" id="{00000000-0008-0000-1100-00006CA23F00}"/>
            </a:ext>
          </a:extLst>
        </xdr:cNvPr>
        <xdr:cNvGrpSpPr>
          <a:grpSpLocks/>
        </xdr:cNvGrpSpPr>
      </xdr:nvGrpSpPr>
      <xdr:grpSpPr bwMode="auto">
        <a:xfrm>
          <a:off x="4117181" y="10096500"/>
          <a:ext cx="228600" cy="0"/>
          <a:chOff x="466" y="3952"/>
          <a:chExt cx="28" cy="16"/>
        </a:xfrm>
      </xdr:grpSpPr>
      <xdr:sp macro="" textlink="">
        <xdr:nvSpPr>
          <xdr:cNvPr id="4170928" name="Line 6854">
            <a:extLst>
              <a:ext uri="{FF2B5EF4-FFF2-40B4-BE49-F238E27FC236}">
                <a16:creationId xmlns:a16="http://schemas.microsoft.com/office/drawing/2014/main" id="{00000000-0008-0000-1100-0000B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29" name="Line 6855">
            <a:extLst>
              <a:ext uri="{FF2B5EF4-FFF2-40B4-BE49-F238E27FC236}">
                <a16:creationId xmlns:a16="http://schemas.microsoft.com/office/drawing/2014/main" id="{00000000-0008-0000-1100-0000B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49" name="Group 6856">
          <a:extLst>
            <a:ext uri="{FF2B5EF4-FFF2-40B4-BE49-F238E27FC236}">
              <a16:creationId xmlns:a16="http://schemas.microsoft.com/office/drawing/2014/main" id="{00000000-0008-0000-1100-00006DA23F00}"/>
            </a:ext>
          </a:extLst>
        </xdr:cNvPr>
        <xdr:cNvGrpSpPr>
          <a:grpSpLocks/>
        </xdr:cNvGrpSpPr>
      </xdr:nvGrpSpPr>
      <xdr:grpSpPr bwMode="auto">
        <a:xfrm>
          <a:off x="4117181" y="10096500"/>
          <a:ext cx="228600" cy="0"/>
          <a:chOff x="466" y="3952"/>
          <a:chExt cx="28" cy="16"/>
        </a:xfrm>
      </xdr:grpSpPr>
      <xdr:sp macro="" textlink="">
        <xdr:nvSpPr>
          <xdr:cNvPr id="4170926" name="Line 6857">
            <a:extLst>
              <a:ext uri="{FF2B5EF4-FFF2-40B4-BE49-F238E27FC236}">
                <a16:creationId xmlns:a16="http://schemas.microsoft.com/office/drawing/2014/main" id="{00000000-0008-0000-1100-0000A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27" name="Line 6858">
            <a:extLst>
              <a:ext uri="{FF2B5EF4-FFF2-40B4-BE49-F238E27FC236}">
                <a16:creationId xmlns:a16="http://schemas.microsoft.com/office/drawing/2014/main" id="{00000000-0008-0000-1100-0000A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50" name="Group 6859">
          <a:extLst>
            <a:ext uri="{FF2B5EF4-FFF2-40B4-BE49-F238E27FC236}">
              <a16:creationId xmlns:a16="http://schemas.microsoft.com/office/drawing/2014/main" id="{00000000-0008-0000-1100-00006EA23F00}"/>
            </a:ext>
          </a:extLst>
        </xdr:cNvPr>
        <xdr:cNvGrpSpPr>
          <a:grpSpLocks/>
        </xdr:cNvGrpSpPr>
      </xdr:nvGrpSpPr>
      <xdr:grpSpPr bwMode="auto">
        <a:xfrm>
          <a:off x="4117181" y="10096500"/>
          <a:ext cx="228600" cy="0"/>
          <a:chOff x="466" y="3952"/>
          <a:chExt cx="28" cy="16"/>
        </a:xfrm>
      </xdr:grpSpPr>
      <xdr:sp macro="" textlink="">
        <xdr:nvSpPr>
          <xdr:cNvPr id="4170924" name="Line 6860">
            <a:extLst>
              <a:ext uri="{FF2B5EF4-FFF2-40B4-BE49-F238E27FC236}">
                <a16:creationId xmlns:a16="http://schemas.microsoft.com/office/drawing/2014/main" id="{00000000-0008-0000-1100-0000A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25" name="Line 6861">
            <a:extLst>
              <a:ext uri="{FF2B5EF4-FFF2-40B4-BE49-F238E27FC236}">
                <a16:creationId xmlns:a16="http://schemas.microsoft.com/office/drawing/2014/main" id="{00000000-0008-0000-1100-0000A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51" name="Group 6862">
          <a:extLst>
            <a:ext uri="{FF2B5EF4-FFF2-40B4-BE49-F238E27FC236}">
              <a16:creationId xmlns:a16="http://schemas.microsoft.com/office/drawing/2014/main" id="{00000000-0008-0000-1100-00006FA23F00}"/>
            </a:ext>
          </a:extLst>
        </xdr:cNvPr>
        <xdr:cNvGrpSpPr>
          <a:grpSpLocks/>
        </xdr:cNvGrpSpPr>
      </xdr:nvGrpSpPr>
      <xdr:grpSpPr bwMode="auto">
        <a:xfrm>
          <a:off x="4117181" y="10096500"/>
          <a:ext cx="228600" cy="0"/>
          <a:chOff x="466" y="3952"/>
          <a:chExt cx="28" cy="16"/>
        </a:xfrm>
      </xdr:grpSpPr>
      <xdr:sp macro="" textlink="">
        <xdr:nvSpPr>
          <xdr:cNvPr id="4170922" name="Line 6863">
            <a:extLst>
              <a:ext uri="{FF2B5EF4-FFF2-40B4-BE49-F238E27FC236}">
                <a16:creationId xmlns:a16="http://schemas.microsoft.com/office/drawing/2014/main" id="{00000000-0008-0000-1100-0000A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23" name="Line 6864">
            <a:extLst>
              <a:ext uri="{FF2B5EF4-FFF2-40B4-BE49-F238E27FC236}">
                <a16:creationId xmlns:a16="http://schemas.microsoft.com/office/drawing/2014/main" id="{00000000-0008-0000-1100-0000A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52" name="Group 6865">
          <a:extLst>
            <a:ext uri="{FF2B5EF4-FFF2-40B4-BE49-F238E27FC236}">
              <a16:creationId xmlns:a16="http://schemas.microsoft.com/office/drawing/2014/main" id="{00000000-0008-0000-1100-000070A23F00}"/>
            </a:ext>
          </a:extLst>
        </xdr:cNvPr>
        <xdr:cNvGrpSpPr>
          <a:grpSpLocks/>
        </xdr:cNvGrpSpPr>
      </xdr:nvGrpSpPr>
      <xdr:grpSpPr bwMode="auto">
        <a:xfrm>
          <a:off x="4700588" y="10096500"/>
          <a:ext cx="266700" cy="0"/>
          <a:chOff x="466" y="3952"/>
          <a:chExt cx="28" cy="16"/>
        </a:xfrm>
      </xdr:grpSpPr>
      <xdr:sp macro="" textlink="">
        <xdr:nvSpPr>
          <xdr:cNvPr id="4170920" name="Line 6866">
            <a:extLst>
              <a:ext uri="{FF2B5EF4-FFF2-40B4-BE49-F238E27FC236}">
                <a16:creationId xmlns:a16="http://schemas.microsoft.com/office/drawing/2014/main" id="{00000000-0008-0000-1100-0000A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21" name="Line 6867">
            <a:extLst>
              <a:ext uri="{FF2B5EF4-FFF2-40B4-BE49-F238E27FC236}">
                <a16:creationId xmlns:a16="http://schemas.microsoft.com/office/drawing/2014/main" id="{00000000-0008-0000-1100-0000A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53" name="Group 6868">
          <a:extLst>
            <a:ext uri="{FF2B5EF4-FFF2-40B4-BE49-F238E27FC236}">
              <a16:creationId xmlns:a16="http://schemas.microsoft.com/office/drawing/2014/main" id="{00000000-0008-0000-1100-000071A23F00}"/>
            </a:ext>
          </a:extLst>
        </xdr:cNvPr>
        <xdr:cNvGrpSpPr>
          <a:grpSpLocks/>
        </xdr:cNvGrpSpPr>
      </xdr:nvGrpSpPr>
      <xdr:grpSpPr bwMode="auto">
        <a:xfrm>
          <a:off x="4700588" y="10096500"/>
          <a:ext cx="266700" cy="0"/>
          <a:chOff x="466" y="3952"/>
          <a:chExt cx="28" cy="16"/>
        </a:xfrm>
      </xdr:grpSpPr>
      <xdr:sp macro="" textlink="">
        <xdr:nvSpPr>
          <xdr:cNvPr id="4170918" name="Line 6869">
            <a:extLst>
              <a:ext uri="{FF2B5EF4-FFF2-40B4-BE49-F238E27FC236}">
                <a16:creationId xmlns:a16="http://schemas.microsoft.com/office/drawing/2014/main" id="{00000000-0008-0000-1100-0000A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19" name="Line 6870">
            <a:extLst>
              <a:ext uri="{FF2B5EF4-FFF2-40B4-BE49-F238E27FC236}">
                <a16:creationId xmlns:a16="http://schemas.microsoft.com/office/drawing/2014/main" id="{00000000-0008-0000-1100-0000A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54" name="Group 6871">
          <a:extLst>
            <a:ext uri="{FF2B5EF4-FFF2-40B4-BE49-F238E27FC236}">
              <a16:creationId xmlns:a16="http://schemas.microsoft.com/office/drawing/2014/main" id="{00000000-0008-0000-1100-000072A23F00}"/>
            </a:ext>
          </a:extLst>
        </xdr:cNvPr>
        <xdr:cNvGrpSpPr>
          <a:grpSpLocks/>
        </xdr:cNvGrpSpPr>
      </xdr:nvGrpSpPr>
      <xdr:grpSpPr bwMode="auto">
        <a:xfrm>
          <a:off x="4700588" y="10096500"/>
          <a:ext cx="266700" cy="0"/>
          <a:chOff x="466" y="3952"/>
          <a:chExt cx="28" cy="16"/>
        </a:xfrm>
      </xdr:grpSpPr>
      <xdr:sp macro="" textlink="">
        <xdr:nvSpPr>
          <xdr:cNvPr id="4170916" name="Line 6872">
            <a:extLst>
              <a:ext uri="{FF2B5EF4-FFF2-40B4-BE49-F238E27FC236}">
                <a16:creationId xmlns:a16="http://schemas.microsoft.com/office/drawing/2014/main" id="{00000000-0008-0000-1100-0000A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17" name="Line 6873">
            <a:extLst>
              <a:ext uri="{FF2B5EF4-FFF2-40B4-BE49-F238E27FC236}">
                <a16:creationId xmlns:a16="http://schemas.microsoft.com/office/drawing/2014/main" id="{00000000-0008-0000-1100-0000A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55" name="Group 6874">
          <a:extLst>
            <a:ext uri="{FF2B5EF4-FFF2-40B4-BE49-F238E27FC236}">
              <a16:creationId xmlns:a16="http://schemas.microsoft.com/office/drawing/2014/main" id="{00000000-0008-0000-1100-000073A23F00}"/>
            </a:ext>
          </a:extLst>
        </xdr:cNvPr>
        <xdr:cNvGrpSpPr>
          <a:grpSpLocks/>
        </xdr:cNvGrpSpPr>
      </xdr:nvGrpSpPr>
      <xdr:grpSpPr bwMode="auto">
        <a:xfrm>
          <a:off x="4700588" y="10096500"/>
          <a:ext cx="266700" cy="0"/>
          <a:chOff x="466" y="3952"/>
          <a:chExt cx="28" cy="16"/>
        </a:xfrm>
      </xdr:grpSpPr>
      <xdr:sp macro="" textlink="">
        <xdr:nvSpPr>
          <xdr:cNvPr id="4170914" name="Line 6875">
            <a:extLst>
              <a:ext uri="{FF2B5EF4-FFF2-40B4-BE49-F238E27FC236}">
                <a16:creationId xmlns:a16="http://schemas.microsoft.com/office/drawing/2014/main" id="{00000000-0008-0000-1100-0000A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15" name="Line 6876">
            <a:extLst>
              <a:ext uri="{FF2B5EF4-FFF2-40B4-BE49-F238E27FC236}">
                <a16:creationId xmlns:a16="http://schemas.microsoft.com/office/drawing/2014/main" id="{00000000-0008-0000-1100-0000A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56" name="Group 6877">
          <a:extLst>
            <a:ext uri="{FF2B5EF4-FFF2-40B4-BE49-F238E27FC236}">
              <a16:creationId xmlns:a16="http://schemas.microsoft.com/office/drawing/2014/main" id="{00000000-0008-0000-1100-000074A23F00}"/>
            </a:ext>
          </a:extLst>
        </xdr:cNvPr>
        <xdr:cNvGrpSpPr>
          <a:grpSpLocks/>
        </xdr:cNvGrpSpPr>
      </xdr:nvGrpSpPr>
      <xdr:grpSpPr bwMode="auto">
        <a:xfrm>
          <a:off x="4700588" y="10096500"/>
          <a:ext cx="266700" cy="0"/>
          <a:chOff x="466" y="3952"/>
          <a:chExt cx="28" cy="16"/>
        </a:xfrm>
      </xdr:grpSpPr>
      <xdr:sp macro="" textlink="">
        <xdr:nvSpPr>
          <xdr:cNvPr id="4170912" name="Line 6878">
            <a:extLst>
              <a:ext uri="{FF2B5EF4-FFF2-40B4-BE49-F238E27FC236}">
                <a16:creationId xmlns:a16="http://schemas.microsoft.com/office/drawing/2014/main" id="{00000000-0008-0000-1100-0000A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13" name="Line 6879">
            <a:extLst>
              <a:ext uri="{FF2B5EF4-FFF2-40B4-BE49-F238E27FC236}">
                <a16:creationId xmlns:a16="http://schemas.microsoft.com/office/drawing/2014/main" id="{00000000-0008-0000-1100-0000A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57" name="Group 6880">
          <a:extLst>
            <a:ext uri="{FF2B5EF4-FFF2-40B4-BE49-F238E27FC236}">
              <a16:creationId xmlns:a16="http://schemas.microsoft.com/office/drawing/2014/main" id="{00000000-0008-0000-1100-000075A23F00}"/>
            </a:ext>
          </a:extLst>
        </xdr:cNvPr>
        <xdr:cNvGrpSpPr>
          <a:grpSpLocks/>
        </xdr:cNvGrpSpPr>
      </xdr:nvGrpSpPr>
      <xdr:grpSpPr bwMode="auto">
        <a:xfrm>
          <a:off x="4117181" y="10096500"/>
          <a:ext cx="228600" cy="0"/>
          <a:chOff x="466" y="3952"/>
          <a:chExt cx="28" cy="16"/>
        </a:xfrm>
      </xdr:grpSpPr>
      <xdr:sp macro="" textlink="">
        <xdr:nvSpPr>
          <xdr:cNvPr id="4170910" name="Line 6881">
            <a:extLst>
              <a:ext uri="{FF2B5EF4-FFF2-40B4-BE49-F238E27FC236}">
                <a16:creationId xmlns:a16="http://schemas.microsoft.com/office/drawing/2014/main" id="{00000000-0008-0000-1100-00009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11" name="Line 6882">
            <a:extLst>
              <a:ext uri="{FF2B5EF4-FFF2-40B4-BE49-F238E27FC236}">
                <a16:creationId xmlns:a16="http://schemas.microsoft.com/office/drawing/2014/main" id="{00000000-0008-0000-1100-00009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58" name="Group 6883">
          <a:extLst>
            <a:ext uri="{FF2B5EF4-FFF2-40B4-BE49-F238E27FC236}">
              <a16:creationId xmlns:a16="http://schemas.microsoft.com/office/drawing/2014/main" id="{00000000-0008-0000-1100-000076A23F00}"/>
            </a:ext>
          </a:extLst>
        </xdr:cNvPr>
        <xdr:cNvGrpSpPr>
          <a:grpSpLocks/>
        </xdr:cNvGrpSpPr>
      </xdr:nvGrpSpPr>
      <xdr:grpSpPr bwMode="auto">
        <a:xfrm>
          <a:off x="4117181" y="10096500"/>
          <a:ext cx="228600" cy="0"/>
          <a:chOff x="466" y="3952"/>
          <a:chExt cx="28" cy="16"/>
        </a:xfrm>
      </xdr:grpSpPr>
      <xdr:sp macro="" textlink="">
        <xdr:nvSpPr>
          <xdr:cNvPr id="4170908" name="Line 6884">
            <a:extLst>
              <a:ext uri="{FF2B5EF4-FFF2-40B4-BE49-F238E27FC236}">
                <a16:creationId xmlns:a16="http://schemas.microsoft.com/office/drawing/2014/main" id="{00000000-0008-0000-1100-00009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09" name="Line 6885">
            <a:extLst>
              <a:ext uri="{FF2B5EF4-FFF2-40B4-BE49-F238E27FC236}">
                <a16:creationId xmlns:a16="http://schemas.microsoft.com/office/drawing/2014/main" id="{00000000-0008-0000-1100-00009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59" name="Group 6886">
          <a:extLst>
            <a:ext uri="{FF2B5EF4-FFF2-40B4-BE49-F238E27FC236}">
              <a16:creationId xmlns:a16="http://schemas.microsoft.com/office/drawing/2014/main" id="{00000000-0008-0000-1100-000077A23F00}"/>
            </a:ext>
          </a:extLst>
        </xdr:cNvPr>
        <xdr:cNvGrpSpPr>
          <a:grpSpLocks/>
        </xdr:cNvGrpSpPr>
      </xdr:nvGrpSpPr>
      <xdr:grpSpPr bwMode="auto">
        <a:xfrm>
          <a:off x="4700588" y="10096500"/>
          <a:ext cx="266700" cy="0"/>
          <a:chOff x="466" y="3952"/>
          <a:chExt cx="28" cy="16"/>
        </a:xfrm>
      </xdr:grpSpPr>
      <xdr:sp macro="" textlink="">
        <xdr:nvSpPr>
          <xdr:cNvPr id="4170906" name="Line 6887">
            <a:extLst>
              <a:ext uri="{FF2B5EF4-FFF2-40B4-BE49-F238E27FC236}">
                <a16:creationId xmlns:a16="http://schemas.microsoft.com/office/drawing/2014/main" id="{00000000-0008-0000-1100-00009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07" name="Line 6888">
            <a:extLst>
              <a:ext uri="{FF2B5EF4-FFF2-40B4-BE49-F238E27FC236}">
                <a16:creationId xmlns:a16="http://schemas.microsoft.com/office/drawing/2014/main" id="{00000000-0008-0000-1100-00009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60" name="Group 6889">
          <a:extLst>
            <a:ext uri="{FF2B5EF4-FFF2-40B4-BE49-F238E27FC236}">
              <a16:creationId xmlns:a16="http://schemas.microsoft.com/office/drawing/2014/main" id="{00000000-0008-0000-1100-000078A23F00}"/>
            </a:ext>
          </a:extLst>
        </xdr:cNvPr>
        <xdr:cNvGrpSpPr>
          <a:grpSpLocks/>
        </xdr:cNvGrpSpPr>
      </xdr:nvGrpSpPr>
      <xdr:grpSpPr bwMode="auto">
        <a:xfrm>
          <a:off x="4700588" y="10096500"/>
          <a:ext cx="266700" cy="0"/>
          <a:chOff x="466" y="3952"/>
          <a:chExt cx="28" cy="16"/>
        </a:xfrm>
      </xdr:grpSpPr>
      <xdr:sp macro="" textlink="">
        <xdr:nvSpPr>
          <xdr:cNvPr id="4170904" name="Line 6890">
            <a:extLst>
              <a:ext uri="{FF2B5EF4-FFF2-40B4-BE49-F238E27FC236}">
                <a16:creationId xmlns:a16="http://schemas.microsoft.com/office/drawing/2014/main" id="{00000000-0008-0000-1100-00009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05" name="Line 6891">
            <a:extLst>
              <a:ext uri="{FF2B5EF4-FFF2-40B4-BE49-F238E27FC236}">
                <a16:creationId xmlns:a16="http://schemas.microsoft.com/office/drawing/2014/main" id="{00000000-0008-0000-1100-00009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61" name="Group 6892">
          <a:extLst>
            <a:ext uri="{FF2B5EF4-FFF2-40B4-BE49-F238E27FC236}">
              <a16:creationId xmlns:a16="http://schemas.microsoft.com/office/drawing/2014/main" id="{00000000-0008-0000-1100-000079A23F00}"/>
            </a:ext>
          </a:extLst>
        </xdr:cNvPr>
        <xdr:cNvGrpSpPr>
          <a:grpSpLocks/>
        </xdr:cNvGrpSpPr>
      </xdr:nvGrpSpPr>
      <xdr:grpSpPr bwMode="auto">
        <a:xfrm>
          <a:off x="4117181" y="10096500"/>
          <a:ext cx="240507" cy="0"/>
          <a:chOff x="466" y="3952"/>
          <a:chExt cx="28" cy="16"/>
        </a:xfrm>
      </xdr:grpSpPr>
      <xdr:sp macro="" textlink="">
        <xdr:nvSpPr>
          <xdr:cNvPr id="4170902" name="Line 6893">
            <a:extLst>
              <a:ext uri="{FF2B5EF4-FFF2-40B4-BE49-F238E27FC236}">
                <a16:creationId xmlns:a16="http://schemas.microsoft.com/office/drawing/2014/main" id="{00000000-0008-0000-1100-00009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03" name="Line 6894">
            <a:extLst>
              <a:ext uri="{FF2B5EF4-FFF2-40B4-BE49-F238E27FC236}">
                <a16:creationId xmlns:a16="http://schemas.microsoft.com/office/drawing/2014/main" id="{00000000-0008-0000-1100-00009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4170362" name="Group 6895">
          <a:extLst>
            <a:ext uri="{FF2B5EF4-FFF2-40B4-BE49-F238E27FC236}">
              <a16:creationId xmlns:a16="http://schemas.microsoft.com/office/drawing/2014/main" id="{00000000-0008-0000-1100-00007AA23F00}"/>
            </a:ext>
          </a:extLst>
        </xdr:cNvPr>
        <xdr:cNvGrpSpPr>
          <a:grpSpLocks/>
        </xdr:cNvGrpSpPr>
      </xdr:nvGrpSpPr>
      <xdr:grpSpPr bwMode="auto">
        <a:xfrm>
          <a:off x="5486400" y="10096500"/>
          <a:ext cx="228600" cy="0"/>
          <a:chOff x="466" y="3952"/>
          <a:chExt cx="28" cy="16"/>
        </a:xfrm>
      </xdr:grpSpPr>
      <xdr:sp macro="" textlink="">
        <xdr:nvSpPr>
          <xdr:cNvPr id="4170900" name="Line 6896">
            <a:extLst>
              <a:ext uri="{FF2B5EF4-FFF2-40B4-BE49-F238E27FC236}">
                <a16:creationId xmlns:a16="http://schemas.microsoft.com/office/drawing/2014/main" id="{00000000-0008-0000-1100-00009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901" name="Line 6897">
            <a:extLst>
              <a:ext uri="{FF2B5EF4-FFF2-40B4-BE49-F238E27FC236}">
                <a16:creationId xmlns:a16="http://schemas.microsoft.com/office/drawing/2014/main" id="{00000000-0008-0000-1100-00009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63" name="Group 6898">
          <a:extLst>
            <a:ext uri="{FF2B5EF4-FFF2-40B4-BE49-F238E27FC236}">
              <a16:creationId xmlns:a16="http://schemas.microsoft.com/office/drawing/2014/main" id="{00000000-0008-0000-1100-00007BA23F00}"/>
            </a:ext>
          </a:extLst>
        </xdr:cNvPr>
        <xdr:cNvGrpSpPr>
          <a:grpSpLocks/>
        </xdr:cNvGrpSpPr>
      </xdr:nvGrpSpPr>
      <xdr:grpSpPr bwMode="auto">
        <a:xfrm>
          <a:off x="4700588" y="10096500"/>
          <a:ext cx="266700" cy="0"/>
          <a:chOff x="466" y="3952"/>
          <a:chExt cx="28" cy="16"/>
        </a:xfrm>
      </xdr:grpSpPr>
      <xdr:sp macro="" textlink="">
        <xdr:nvSpPr>
          <xdr:cNvPr id="4170898" name="Line 6899">
            <a:extLst>
              <a:ext uri="{FF2B5EF4-FFF2-40B4-BE49-F238E27FC236}">
                <a16:creationId xmlns:a16="http://schemas.microsoft.com/office/drawing/2014/main" id="{00000000-0008-0000-1100-00009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99" name="Line 6900">
            <a:extLst>
              <a:ext uri="{FF2B5EF4-FFF2-40B4-BE49-F238E27FC236}">
                <a16:creationId xmlns:a16="http://schemas.microsoft.com/office/drawing/2014/main" id="{00000000-0008-0000-1100-00009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64" name="Group 6901">
          <a:extLst>
            <a:ext uri="{FF2B5EF4-FFF2-40B4-BE49-F238E27FC236}">
              <a16:creationId xmlns:a16="http://schemas.microsoft.com/office/drawing/2014/main" id="{00000000-0008-0000-1100-00007CA23F00}"/>
            </a:ext>
          </a:extLst>
        </xdr:cNvPr>
        <xdr:cNvGrpSpPr>
          <a:grpSpLocks/>
        </xdr:cNvGrpSpPr>
      </xdr:nvGrpSpPr>
      <xdr:grpSpPr bwMode="auto">
        <a:xfrm>
          <a:off x="4700588" y="10096500"/>
          <a:ext cx="266700" cy="0"/>
          <a:chOff x="466" y="3952"/>
          <a:chExt cx="28" cy="16"/>
        </a:xfrm>
      </xdr:grpSpPr>
      <xdr:sp macro="" textlink="">
        <xdr:nvSpPr>
          <xdr:cNvPr id="4170896" name="Line 6902">
            <a:extLst>
              <a:ext uri="{FF2B5EF4-FFF2-40B4-BE49-F238E27FC236}">
                <a16:creationId xmlns:a16="http://schemas.microsoft.com/office/drawing/2014/main" id="{00000000-0008-0000-1100-00009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97" name="Line 6903">
            <a:extLst>
              <a:ext uri="{FF2B5EF4-FFF2-40B4-BE49-F238E27FC236}">
                <a16:creationId xmlns:a16="http://schemas.microsoft.com/office/drawing/2014/main" id="{00000000-0008-0000-1100-00009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65" name="Group 6904">
          <a:extLst>
            <a:ext uri="{FF2B5EF4-FFF2-40B4-BE49-F238E27FC236}">
              <a16:creationId xmlns:a16="http://schemas.microsoft.com/office/drawing/2014/main" id="{00000000-0008-0000-1100-00007DA23F00}"/>
            </a:ext>
          </a:extLst>
        </xdr:cNvPr>
        <xdr:cNvGrpSpPr>
          <a:grpSpLocks/>
        </xdr:cNvGrpSpPr>
      </xdr:nvGrpSpPr>
      <xdr:grpSpPr bwMode="auto">
        <a:xfrm>
          <a:off x="4700588" y="10096500"/>
          <a:ext cx="266700" cy="0"/>
          <a:chOff x="466" y="3952"/>
          <a:chExt cx="28" cy="16"/>
        </a:xfrm>
      </xdr:grpSpPr>
      <xdr:sp macro="" textlink="">
        <xdr:nvSpPr>
          <xdr:cNvPr id="4170894" name="Line 6905">
            <a:extLst>
              <a:ext uri="{FF2B5EF4-FFF2-40B4-BE49-F238E27FC236}">
                <a16:creationId xmlns:a16="http://schemas.microsoft.com/office/drawing/2014/main" id="{00000000-0008-0000-1100-00008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95" name="Line 6906">
            <a:extLst>
              <a:ext uri="{FF2B5EF4-FFF2-40B4-BE49-F238E27FC236}">
                <a16:creationId xmlns:a16="http://schemas.microsoft.com/office/drawing/2014/main" id="{00000000-0008-0000-1100-00008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66" name="Group 6907">
          <a:extLst>
            <a:ext uri="{FF2B5EF4-FFF2-40B4-BE49-F238E27FC236}">
              <a16:creationId xmlns:a16="http://schemas.microsoft.com/office/drawing/2014/main" id="{00000000-0008-0000-1100-00007EA23F00}"/>
            </a:ext>
          </a:extLst>
        </xdr:cNvPr>
        <xdr:cNvGrpSpPr>
          <a:grpSpLocks/>
        </xdr:cNvGrpSpPr>
      </xdr:nvGrpSpPr>
      <xdr:grpSpPr bwMode="auto">
        <a:xfrm>
          <a:off x="4700588" y="10096500"/>
          <a:ext cx="266700" cy="0"/>
          <a:chOff x="466" y="3952"/>
          <a:chExt cx="28" cy="16"/>
        </a:xfrm>
      </xdr:grpSpPr>
      <xdr:sp macro="" textlink="">
        <xdr:nvSpPr>
          <xdr:cNvPr id="4170892" name="Line 6908">
            <a:extLst>
              <a:ext uri="{FF2B5EF4-FFF2-40B4-BE49-F238E27FC236}">
                <a16:creationId xmlns:a16="http://schemas.microsoft.com/office/drawing/2014/main" id="{00000000-0008-0000-1100-00008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93" name="Line 6909">
            <a:extLst>
              <a:ext uri="{FF2B5EF4-FFF2-40B4-BE49-F238E27FC236}">
                <a16:creationId xmlns:a16="http://schemas.microsoft.com/office/drawing/2014/main" id="{00000000-0008-0000-1100-00008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67" name="Group 6910">
          <a:extLst>
            <a:ext uri="{FF2B5EF4-FFF2-40B4-BE49-F238E27FC236}">
              <a16:creationId xmlns:a16="http://schemas.microsoft.com/office/drawing/2014/main" id="{00000000-0008-0000-1100-00007FA23F00}"/>
            </a:ext>
          </a:extLst>
        </xdr:cNvPr>
        <xdr:cNvGrpSpPr>
          <a:grpSpLocks/>
        </xdr:cNvGrpSpPr>
      </xdr:nvGrpSpPr>
      <xdr:grpSpPr bwMode="auto">
        <a:xfrm>
          <a:off x="4700588" y="10096500"/>
          <a:ext cx="266700" cy="0"/>
          <a:chOff x="466" y="3952"/>
          <a:chExt cx="28" cy="16"/>
        </a:xfrm>
      </xdr:grpSpPr>
      <xdr:sp macro="" textlink="">
        <xdr:nvSpPr>
          <xdr:cNvPr id="4170890" name="Line 6911">
            <a:extLst>
              <a:ext uri="{FF2B5EF4-FFF2-40B4-BE49-F238E27FC236}">
                <a16:creationId xmlns:a16="http://schemas.microsoft.com/office/drawing/2014/main" id="{00000000-0008-0000-1100-00008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91" name="Line 6912">
            <a:extLst>
              <a:ext uri="{FF2B5EF4-FFF2-40B4-BE49-F238E27FC236}">
                <a16:creationId xmlns:a16="http://schemas.microsoft.com/office/drawing/2014/main" id="{00000000-0008-0000-1100-00008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4170368" name="Group 6913">
          <a:extLst>
            <a:ext uri="{FF2B5EF4-FFF2-40B4-BE49-F238E27FC236}">
              <a16:creationId xmlns:a16="http://schemas.microsoft.com/office/drawing/2014/main" id="{00000000-0008-0000-1100-000080A23F00}"/>
            </a:ext>
          </a:extLst>
        </xdr:cNvPr>
        <xdr:cNvGrpSpPr>
          <a:grpSpLocks/>
        </xdr:cNvGrpSpPr>
      </xdr:nvGrpSpPr>
      <xdr:grpSpPr bwMode="auto">
        <a:xfrm>
          <a:off x="4576763" y="10096500"/>
          <a:ext cx="228600" cy="0"/>
          <a:chOff x="466" y="3952"/>
          <a:chExt cx="28" cy="16"/>
        </a:xfrm>
      </xdr:grpSpPr>
      <xdr:sp macro="" textlink="">
        <xdr:nvSpPr>
          <xdr:cNvPr id="4170888" name="Line 6914">
            <a:extLst>
              <a:ext uri="{FF2B5EF4-FFF2-40B4-BE49-F238E27FC236}">
                <a16:creationId xmlns:a16="http://schemas.microsoft.com/office/drawing/2014/main" id="{00000000-0008-0000-1100-00008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89" name="Line 6915">
            <a:extLst>
              <a:ext uri="{FF2B5EF4-FFF2-40B4-BE49-F238E27FC236}">
                <a16:creationId xmlns:a16="http://schemas.microsoft.com/office/drawing/2014/main" id="{00000000-0008-0000-1100-00008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69" name="Group 6916">
          <a:extLst>
            <a:ext uri="{FF2B5EF4-FFF2-40B4-BE49-F238E27FC236}">
              <a16:creationId xmlns:a16="http://schemas.microsoft.com/office/drawing/2014/main" id="{00000000-0008-0000-1100-000081A23F00}"/>
            </a:ext>
          </a:extLst>
        </xdr:cNvPr>
        <xdr:cNvGrpSpPr>
          <a:grpSpLocks/>
        </xdr:cNvGrpSpPr>
      </xdr:nvGrpSpPr>
      <xdr:grpSpPr bwMode="auto">
        <a:xfrm>
          <a:off x="4117181" y="10096500"/>
          <a:ext cx="240507" cy="0"/>
          <a:chOff x="466" y="3952"/>
          <a:chExt cx="28" cy="16"/>
        </a:xfrm>
      </xdr:grpSpPr>
      <xdr:sp macro="" textlink="">
        <xdr:nvSpPr>
          <xdr:cNvPr id="4170886" name="Line 6917">
            <a:extLst>
              <a:ext uri="{FF2B5EF4-FFF2-40B4-BE49-F238E27FC236}">
                <a16:creationId xmlns:a16="http://schemas.microsoft.com/office/drawing/2014/main" id="{00000000-0008-0000-1100-00008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87" name="Line 6918">
            <a:extLst>
              <a:ext uri="{FF2B5EF4-FFF2-40B4-BE49-F238E27FC236}">
                <a16:creationId xmlns:a16="http://schemas.microsoft.com/office/drawing/2014/main" id="{00000000-0008-0000-1100-00008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70" name="Group 6919">
          <a:extLst>
            <a:ext uri="{FF2B5EF4-FFF2-40B4-BE49-F238E27FC236}">
              <a16:creationId xmlns:a16="http://schemas.microsoft.com/office/drawing/2014/main" id="{00000000-0008-0000-1100-000082A23F00}"/>
            </a:ext>
          </a:extLst>
        </xdr:cNvPr>
        <xdr:cNvGrpSpPr>
          <a:grpSpLocks/>
        </xdr:cNvGrpSpPr>
      </xdr:nvGrpSpPr>
      <xdr:grpSpPr bwMode="auto">
        <a:xfrm>
          <a:off x="4117181" y="10096500"/>
          <a:ext cx="240507" cy="0"/>
          <a:chOff x="466" y="3952"/>
          <a:chExt cx="28" cy="16"/>
        </a:xfrm>
      </xdr:grpSpPr>
      <xdr:sp macro="" textlink="">
        <xdr:nvSpPr>
          <xdr:cNvPr id="4170884" name="Line 6920">
            <a:extLst>
              <a:ext uri="{FF2B5EF4-FFF2-40B4-BE49-F238E27FC236}">
                <a16:creationId xmlns:a16="http://schemas.microsoft.com/office/drawing/2014/main" id="{00000000-0008-0000-1100-00008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85" name="Line 6921">
            <a:extLst>
              <a:ext uri="{FF2B5EF4-FFF2-40B4-BE49-F238E27FC236}">
                <a16:creationId xmlns:a16="http://schemas.microsoft.com/office/drawing/2014/main" id="{00000000-0008-0000-1100-00008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71" name="Group 6922">
          <a:extLst>
            <a:ext uri="{FF2B5EF4-FFF2-40B4-BE49-F238E27FC236}">
              <a16:creationId xmlns:a16="http://schemas.microsoft.com/office/drawing/2014/main" id="{00000000-0008-0000-1100-000083A23F00}"/>
            </a:ext>
          </a:extLst>
        </xdr:cNvPr>
        <xdr:cNvGrpSpPr>
          <a:grpSpLocks/>
        </xdr:cNvGrpSpPr>
      </xdr:nvGrpSpPr>
      <xdr:grpSpPr bwMode="auto">
        <a:xfrm>
          <a:off x="4117181" y="10096500"/>
          <a:ext cx="240507" cy="0"/>
          <a:chOff x="466" y="3952"/>
          <a:chExt cx="28" cy="16"/>
        </a:xfrm>
      </xdr:grpSpPr>
      <xdr:sp macro="" textlink="">
        <xdr:nvSpPr>
          <xdr:cNvPr id="4170882" name="Line 6923">
            <a:extLst>
              <a:ext uri="{FF2B5EF4-FFF2-40B4-BE49-F238E27FC236}">
                <a16:creationId xmlns:a16="http://schemas.microsoft.com/office/drawing/2014/main" id="{00000000-0008-0000-1100-00008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83" name="Line 6924">
            <a:extLst>
              <a:ext uri="{FF2B5EF4-FFF2-40B4-BE49-F238E27FC236}">
                <a16:creationId xmlns:a16="http://schemas.microsoft.com/office/drawing/2014/main" id="{00000000-0008-0000-1100-00008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72" name="Group 6925">
          <a:extLst>
            <a:ext uri="{FF2B5EF4-FFF2-40B4-BE49-F238E27FC236}">
              <a16:creationId xmlns:a16="http://schemas.microsoft.com/office/drawing/2014/main" id="{00000000-0008-0000-1100-000084A23F00}"/>
            </a:ext>
          </a:extLst>
        </xdr:cNvPr>
        <xdr:cNvGrpSpPr>
          <a:grpSpLocks/>
        </xdr:cNvGrpSpPr>
      </xdr:nvGrpSpPr>
      <xdr:grpSpPr bwMode="auto">
        <a:xfrm>
          <a:off x="4117181" y="10096500"/>
          <a:ext cx="240507" cy="0"/>
          <a:chOff x="466" y="3952"/>
          <a:chExt cx="28" cy="16"/>
        </a:xfrm>
      </xdr:grpSpPr>
      <xdr:sp macro="" textlink="">
        <xdr:nvSpPr>
          <xdr:cNvPr id="4170880" name="Line 6926">
            <a:extLst>
              <a:ext uri="{FF2B5EF4-FFF2-40B4-BE49-F238E27FC236}">
                <a16:creationId xmlns:a16="http://schemas.microsoft.com/office/drawing/2014/main" id="{00000000-0008-0000-1100-00008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81" name="Line 6927">
            <a:extLst>
              <a:ext uri="{FF2B5EF4-FFF2-40B4-BE49-F238E27FC236}">
                <a16:creationId xmlns:a16="http://schemas.microsoft.com/office/drawing/2014/main" id="{00000000-0008-0000-1100-00008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73" name="Group 6928">
          <a:extLst>
            <a:ext uri="{FF2B5EF4-FFF2-40B4-BE49-F238E27FC236}">
              <a16:creationId xmlns:a16="http://schemas.microsoft.com/office/drawing/2014/main" id="{00000000-0008-0000-1100-000085A23F00}"/>
            </a:ext>
          </a:extLst>
        </xdr:cNvPr>
        <xdr:cNvGrpSpPr>
          <a:grpSpLocks/>
        </xdr:cNvGrpSpPr>
      </xdr:nvGrpSpPr>
      <xdr:grpSpPr bwMode="auto">
        <a:xfrm>
          <a:off x="4117181" y="10096500"/>
          <a:ext cx="240507" cy="0"/>
          <a:chOff x="466" y="3952"/>
          <a:chExt cx="28" cy="16"/>
        </a:xfrm>
      </xdr:grpSpPr>
      <xdr:sp macro="" textlink="">
        <xdr:nvSpPr>
          <xdr:cNvPr id="4170878" name="Line 6929">
            <a:extLst>
              <a:ext uri="{FF2B5EF4-FFF2-40B4-BE49-F238E27FC236}">
                <a16:creationId xmlns:a16="http://schemas.microsoft.com/office/drawing/2014/main" id="{00000000-0008-0000-1100-00007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79" name="Line 6930">
            <a:extLst>
              <a:ext uri="{FF2B5EF4-FFF2-40B4-BE49-F238E27FC236}">
                <a16:creationId xmlns:a16="http://schemas.microsoft.com/office/drawing/2014/main" id="{00000000-0008-0000-1100-00007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74" name="Group 6931">
          <a:extLst>
            <a:ext uri="{FF2B5EF4-FFF2-40B4-BE49-F238E27FC236}">
              <a16:creationId xmlns:a16="http://schemas.microsoft.com/office/drawing/2014/main" id="{00000000-0008-0000-1100-000086A23F00}"/>
            </a:ext>
          </a:extLst>
        </xdr:cNvPr>
        <xdr:cNvGrpSpPr>
          <a:grpSpLocks/>
        </xdr:cNvGrpSpPr>
      </xdr:nvGrpSpPr>
      <xdr:grpSpPr bwMode="auto">
        <a:xfrm>
          <a:off x="4117181" y="10096500"/>
          <a:ext cx="240507" cy="0"/>
          <a:chOff x="466" y="3952"/>
          <a:chExt cx="28" cy="16"/>
        </a:xfrm>
      </xdr:grpSpPr>
      <xdr:sp macro="" textlink="">
        <xdr:nvSpPr>
          <xdr:cNvPr id="4170876" name="Line 6932">
            <a:extLst>
              <a:ext uri="{FF2B5EF4-FFF2-40B4-BE49-F238E27FC236}">
                <a16:creationId xmlns:a16="http://schemas.microsoft.com/office/drawing/2014/main" id="{00000000-0008-0000-1100-00007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77" name="Line 6933">
            <a:extLst>
              <a:ext uri="{FF2B5EF4-FFF2-40B4-BE49-F238E27FC236}">
                <a16:creationId xmlns:a16="http://schemas.microsoft.com/office/drawing/2014/main" id="{00000000-0008-0000-1100-00007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4170375" name="Group 6934">
          <a:extLst>
            <a:ext uri="{FF2B5EF4-FFF2-40B4-BE49-F238E27FC236}">
              <a16:creationId xmlns:a16="http://schemas.microsoft.com/office/drawing/2014/main" id="{00000000-0008-0000-1100-000087A23F00}"/>
            </a:ext>
          </a:extLst>
        </xdr:cNvPr>
        <xdr:cNvGrpSpPr>
          <a:grpSpLocks/>
        </xdr:cNvGrpSpPr>
      </xdr:nvGrpSpPr>
      <xdr:grpSpPr bwMode="auto">
        <a:xfrm>
          <a:off x="3993356" y="10096500"/>
          <a:ext cx="228600" cy="0"/>
          <a:chOff x="466" y="3952"/>
          <a:chExt cx="28" cy="16"/>
        </a:xfrm>
      </xdr:grpSpPr>
      <xdr:sp macro="" textlink="">
        <xdr:nvSpPr>
          <xdr:cNvPr id="4170874" name="Line 6935">
            <a:extLst>
              <a:ext uri="{FF2B5EF4-FFF2-40B4-BE49-F238E27FC236}">
                <a16:creationId xmlns:a16="http://schemas.microsoft.com/office/drawing/2014/main" id="{00000000-0008-0000-1100-00007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75" name="Line 6936">
            <a:extLst>
              <a:ext uri="{FF2B5EF4-FFF2-40B4-BE49-F238E27FC236}">
                <a16:creationId xmlns:a16="http://schemas.microsoft.com/office/drawing/2014/main" id="{00000000-0008-0000-1100-00007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76" name="Group 6937">
          <a:extLst>
            <a:ext uri="{FF2B5EF4-FFF2-40B4-BE49-F238E27FC236}">
              <a16:creationId xmlns:a16="http://schemas.microsoft.com/office/drawing/2014/main" id="{00000000-0008-0000-1100-000088A23F00}"/>
            </a:ext>
          </a:extLst>
        </xdr:cNvPr>
        <xdr:cNvGrpSpPr>
          <a:grpSpLocks/>
        </xdr:cNvGrpSpPr>
      </xdr:nvGrpSpPr>
      <xdr:grpSpPr bwMode="auto">
        <a:xfrm>
          <a:off x="4117181" y="10096500"/>
          <a:ext cx="228600" cy="0"/>
          <a:chOff x="466" y="3952"/>
          <a:chExt cx="28" cy="16"/>
        </a:xfrm>
      </xdr:grpSpPr>
      <xdr:sp macro="" textlink="">
        <xdr:nvSpPr>
          <xdr:cNvPr id="4170872" name="Line 6938">
            <a:extLst>
              <a:ext uri="{FF2B5EF4-FFF2-40B4-BE49-F238E27FC236}">
                <a16:creationId xmlns:a16="http://schemas.microsoft.com/office/drawing/2014/main" id="{00000000-0008-0000-1100-00007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73" name="Line 6939">
            <a:extLst>
              <a:ext uri="{FF2B5EF4-FFF2-40B4-BE49-F238E27FC236}">
                <a16:creationId xmlns:a16="http://schemas.microsoft.com/office/drawing/2014/main" id="{00000000-0008-0000-1100-00007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77" name="Group 6940">
          <a:extLst>
            <a:ext uri="{FF2B5EF4-FFF2-40B4-BE49-F238E27FC236}">
              <a16:creationId xmlns:a16="http://schemas.microsoft.com/office/drawing/2014/main" id="{00000000-0008-0000-1100-000089A23F00}"/>
            </a:ext>
          </a:extLst>
        </xdr:cNvPr>
        <xdr:cNvGrpSpPr>
          <a:grpSpLocks/>
        </xdr:cNvGrpSpPr>
      </xdr:nvGrpSpPr>
      <xdr:grpSpPr bwMode="auto">
        <a:xfrm>
          <a:off x="4117181" y="10096500"/>
          <a:ext cx="228600" cy="0"/>
          <a:chOff x="466" y="3952"/>
          <a:chExt cx="28" cy="16"/>
        </a:xfrm>
      </xdr:grpSpPr>
      <xdr:sp macro="" textlink="">
        <xdr:nvSpPr>
          <xdr:cNvPr id="4170870" name="Line 6941">
            <a:extLst>
              <a:ext uri="{FF2B5EF4-FFF2-40B4-BE49-F238E27FC236}">
                <a16:creationId xmlns:a16="http://schemas.microsoft.com/office/drawing/2014/main" id="{00000000-0008-0000-1100-00007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71" name="Line 6942">
            <a:extLst>
              <a:ext uri="{FF2B5EF4-FFF2-40B4-BE49-F238E27FC236}">
                <a16:creationId xmlns:a16="http://schemas.microsoft.com/office/drawing/2014/main" id="{00000000-0008-0000-1100-00007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78" name="Group 6943">
          <a:extLst>
            <a:ext uri="{FF2B5EF4-FFF2-40B4-BE49-F238E27FC236}">
              <a16:creationId xmlns:a16="http://schemas.microsoft.com/office/drawing/2014/main" id="{00000000-0008-0000-1100-00008AA23F00}"/>
            </a:ext>
          </a:extLst>
        </xdr:cNvPr>
        <xdr:cNvGrpSpPr>
          <a:grpSpLocks/>
        </xdr:cNvGrpSpPr>
      </xdr:nvGrpSpPr>
      <xdr:grpSpPr bwMode="auto">
        <a:xfrm>
          <a:off x="4117181" y="10096500"/>
          <a:ext cx="240507" cy="0"/>
          <a:chOff x="466" y="3952"/>
          <a:chExt cx="28" cy="16"/>
        </a:xfrm>
      </xdr:grpSpPr>
      <xdr:sp macro="" textlink="">
        <xdr:nvSpPr>
          <xdr:cNvPr id="4170868" name="Line 6944">
            <a:extLst>
              <a:ext uri="{FF2B5EF4-FFF2-40B4-BE49-F238E27FC236}">
                <a16:creationId xmlns:a16="http://schemas.microsoft.com/office/drawing/2014/main" id="{00000000-0008-0000-1100-00007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69" name="Line 6945">
            <a:extLst>
              <a:ext uri="{FF2B5EF4-FFF2-40B4-BE49-F238E27FC236}">
                <a16:creationId xmlns:a16="http://schemas.microsoft.com/office/drawing/2014/main" id="{00000000-0008-0000-1100-00007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79" name="Group 6946">
          <a:extLst>
            <a:ext uri="{FF2B5EF4-FFF2-40B4-BE49-F238E27FC236}">
              <a16:creationId xmlns:a16="http://schemas.microsoft.com/office/drawing/2014/main" id="{00000000-0008-0000-1100-00008BA23F00}"/>
            </a:ext>
          </a:extLst>
        </xdr:cNvPr>
        <xdr:cNvGrpSpPr>
          <a:grpSpLocks/>
        </xdr:cNvGrpSpPr>
      </xdr:nvGrpSpPr>
      <xdr:grpSpPr bwMode="auto">
        <a:xfrm>
          <a:off x="4117181" y="10096500"/>
          <a:ext cx="228600" cy="0"/>
          <a:chOff x="466" y="3952"/>
          <a:chExt cx="28" cy="16"/>
        </a:xfrm>
      </xdr:grpSpPr>
      <xdr:sp macro="" textlink="">
        <xdr:nvSpPr>
          <xdr:cNvPr id="4170866" name="Line 6947">
            <a:extLst>
              <a:ext uri="{FF2B5EF4-FFF2-40B4-BE49-F238E27FC236}">
                <a16:creationId xmlns:a16="http://schemas.microsoft.com/office/drawing/2014/main" id="{00000000-0008-0000-1100-00007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67" name="Line 6948">
            <a:extLst>
              <a:ext uri="{FF2B5EF4-FFF2-40B4-BE49-F238E27FC236}">
                <a16:creationId xmlns:a16="http://schemas.microsoft.com/office/drawing/2014/main" id="{00000000-0008-0000-1100-00007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80" name="Group 6949">
          <a:extLst>
            <a:ext uri="{FF2B5EF4-FFF2-40B4-BE49-F238E27FC236}">
              <a16:creationId xmlns:a16="http://schemas.microsoft.com/office/drawing/2014/main" id="{00000000-0008-0000-1100-00008CA23F00}"/>
            </a:ext>
          </a:extLst>
        </xdr:cNvPr>
        <xdr:cNvGrpSpPr>
          <a:grpSpLocks/>
        </xdr:cNvGrpSpPr>
      </xdr:nvGrpSpPr>
      <xdr:grpSpPr bwMode="auto">
        <a:xfrm>
          <a:off x="4117181" y="10096500"/>
          <a:ext cx="228600" cy="0"/>
          <a:chOff x="466" y="3952"/>
          <a:chExt cx="28" cy="16"/>
        </a:xfrm>
      </xdr:grpSpPr>
      <xdr:sp macro="" textlink="">
        <xdr:nvSpPr>
          <xdr:cNvPr id="4170864" name="Line 6950">
            <a:extLst>
              <a:ext uri="{FF2B5EF4-FFF2-40B4-BE49-F238E27FC236}">
                <a16:creationId xmlns:a16="http://schemas.microsoft.com/office/drawing/2014/main" id="{00000000-0008-0000-1100-00007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65" name="Line 6951">
            <a:extLst>
              <a:ext uri="{FF2B5EF4-FFF2-40B4-BE49-F238E27FC236}">
                <a16:creationId xmlns:a16="http://schemas.microsoft.com/office/drawing/2014/main" id="{00000000-0008-0000-1100-00007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381" name="Group 6952">
          <a:extLst>
            <a:ext uri="{FF2B5EF4-FFF2-40B4-BE49-F238E27FC236}">
              <a16:creationId xmlns:a16="http://schemas.microsoft.com/office/drawing/2014/main" id="{00000000-0008-0000-1100-00008DA23F00}"/>
            </a:ext>
          </a:extLst>
        </xdr:cNvPr>
        <xdr:cNvGrpSpPr>
          <a:grpSpLocks/>
        </xdr:cNvGrpSpPr>
      </xdr:nvGrpSpPr>
      <xdr:grpSpPr bwMode="auto">
        <a:xfrm>
          <a:off x="4117181" y="10096500"/>
          <a:ext cx="240507" cy="0"/>
          <a:chOff x="466" y="3952"/>
          <a:chExt cx="28" cy="16"/>
        </a:xfrm>
      </xdr:grpSpPr>
      <xdr:sp macro="" textlink="">
        <xdr:nvSpPr>
          <xdr:cNvPr id="4170862" name="Line 6953">
            <a:extLst>
              <a:ext uri="{FF2B5EF4-FFF2-40B4-BE49-F238E27FC236}">
                <a16:creationId xmlns:a16="http://schemas.microsoft.com/office/drawing/2014/main" id="{00000000-0008-0000-1100-00006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63" name="Line 6954">
            <a:extLst>
              <a:ext uri="{FF2B5EF4-FFF2-40B4-BE49-F238E27FC236}">
                <a16:creationId xmlns:a16="http://schemas.microsoft.com/office/drawing/2014/main" id="{00000000-0008-0000-1100-00006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82" name="Group 6955">
          <a:extLst>
            <a:ext uri="{FF2B5EF4-FFF2-40B4-BE49-F238E27FC236}">
              <a16:creationId xmlns:a16="http://schemas.microsoft.com/office/drawing/2014/main" id="{00000000-0008-0000-1100-00008EA23F00}"/>
            </a:ext>
          </a:extLst>
        </xdr:cNvPr>
        <xdr:cNvGrpSpPr>
          <a:grpSpLocks/>
        </xdr:cNvGrpSpPr>
      </xdr:nvGrpSpPr>
      <xdr:grpSpPr bwMode="auto">
        <a:xfrm>
          <a:off x="4700588" y="10096500"/>
          <a:ext cx="266700" cy="0"/>
          <a:chOff x="466" y="3952"/>
          <a:chExt cx="28" cy="16"/>
        </a:xfrm>
      </xdr:grpSpPr>
      <xdr:sp macro="" textlink="">
        <xdr:nvSpPr>
          <xdr:cNvPr id="4170860" name="Line 6956">
            <a:extLst>
              <a:ext uri="{FF2B5EF4-FFF2-40B4-BE49-F238E27FC236}">
                <a16:creationId xmlns:a16="http://schemas.microsoft.com/office/drawing/2014/main" id="{00000000-0008-0000-1100-00006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61" name="Line 6957">
            <a:extLst>
              <a:ext uri="{FF2B5EF4-FFF2-40B4-BE49-F238E27FC236}">
                <a16:creationId xmlns:a16="http://schemas.microsoft.com/office/drawing/2014/main" id="{00000000-0008-0000-1100-00006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83" name="Group 6958">
          <a:extLst>
            <a:ext uri="{FF2B5EF4-FFF2-40B4-BE49-F238E27FC236}">
              <a16:creationId xmlns:a16="http://schemas.microsoft.com/office/drawing/2014/main" id="{00000000-0008-0000-1100-00008FA23F00}"/>
            </a:ext>
          </a:extLst>
        </xdr:cNvPr>
        <xdr:cNvGrpSpPr>
          <a:grpSpLocks/>
        </xdr:cNvGrpSpPr>
      </xdr:nvGrpSpPr>
      <xdr:grpSpPr bwMode="auto">
        <a:xfrm>
          <a:off x="4700588" y="10096500"/>
          <a:ext cx="266700" cy="0"/>
          <a:chOff x="466" y="3952"/>
          <a:chExt cx="28" cy="16"/>
        </a:xfrm>
      </xdr:grpSpPr>
      <xdr:sp macro="" textlink="">
        <xdr:nvSpPr>
          <xdr:cNvPr id="4170858" name="Line 6959">
            <a:extLst>
              <a:ext uri="{FF2B5EF4-FFF2-40B4-BE49-F238E27FC236}">
                <a16:creationId xmlns:a16="http://schemas.microsoft.com/office/drawing/2014/main" id="{00000000-0008-0000-1100-00006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59" name="Line 6960">
            <a:extLst>
              <a:ext uri="{FF2B5EF4-FFF2-40B4-BE49-F238E27FC236}">
                <a16:creationId xmlns:a16="http://schemas.microsoft.com/office/drawing/2014/main" id="{00000000-0008-0000-1100-00006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84" name="Group 6961">
          <a:extLst>
            <a:ext uri="{FF2B5EF4-FFF2-40B4-BE49-F238E27FC236}">
              <a16:creationId xmlns:a16="http://schemas.microsoft.com/office/drawing/2014/main" id="{00000000-0008-0000-1100-000090A23F00}"/>
            </a:ext>
          </a:extLst>
        </xdr:cNvPr>
        <xdr:cNvGrpSpPr>
          <a:grpSpLocks/>
        </xdr:cNvGrpSpPr>
      </xdr:nvGrpSpPr>
      <xdr:grpSpPr bwMode="auto">
        <a:xfrm>
          <a:off x="4700588" y="10096500"/>
          <a:ext cx="266700" cy="0"/>
          <a:chOff x="466" y="3952"/>
          <a:chExt cx="28" cy="16"/>
        </a:xfrm>
      </xdr:grpSpPr>
      <xdr:sp macro="" textlink="">
        <xdr:nvSpPr>
          <xdr:cNvPr id="4170856" name="Line 6962">
            <a:extLst>
              <a:ext uri="{FF2B5EF4-FFF2-40B4-BE49-F238E27FC236}">
                <a16:creationId xmlns:a16="http://schemas.microsoft.com/office/drawing/2014/main" id="{00000000-0008-0000-1100-00006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57" name="Line 6963">
            <a:extLst>
              <a:ext uri="{FF2B5EF4-FFF2-40B4-BE49-F238E27FC236}">
                <a16:creationId xmlns:a16="http://schemas.microsoft.com/office/drawing/2014/main" id="{00000000-0008-0000-1100-00006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85" name="Group 6964">
          <a:extLst>
            <a:ext uri="{FF2B5EF4-FFF2-40B4-BE49-F238E27FC236}">
              <a16:creationId xmlns:a16="http://schemas.microsoft.com/office/drawing/2014/main" id="{00000000-0008-0000-1100-000091A23F00}"/>
            </a:ext>
          </a:extLst>
        </xdr:cNvPr>
        <xdr:cNvGrpSpPr>
          <a:grpSpLocks/>
        </xdr:cNvGrpSpPr>
      </xdr:nvGrpSpPr>
      <xdr:grpSpPr bwMode="auto">
        <a:xfrm>
          <a:off x="5486400" y="10096500"/>
          <a:ext cx="266700" cy="0"/>
          <a:chOff x="466" y="3952"/>
          <a:chExt cx="28" cy="16"/>
        </a:xfrm>
      </xdr:grpSpPr>
      <xdr:sp macro="" textlink="">
        <xdr:nvSpPr>
          <xdr:cNvPr id="4170854" name="Line 6965">
            <a:extLst>
              <a:ext uri="{FF2B5EF4-FFF2-40B4-BE49-F238E27FC236}">
                <a16:creationId xmlns:a16="http://schemas.microsoft.com/office/drawing/2014/main" id="{00000000-0008-0000-1100-00006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55" name="Line 6966">
            <a:extLst>
              <a:ext uri="{FF2B5EF4-FFF2-40B4-BE49-F238E27FC236}">
                <a16:creationId xmlns:a16="http://schemas.microsoft.com/office/drawing/2014/main" id="{00000000-0008-0000-1100-00006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86" name="Group 6967">
          <a:extLst>
            <a:ext uri="{FF2B5EF4-FFF2-40B4-BE49-F238E27FC236}">
              <a16:creationId xmlns:a16="http://schemas.microsoft.com/office/drawing/2014/main" id="{00000000-0008-0000-1100-000092A23F00}"/>
            </a:ext>
          </a:extLst>
        </xdr:cNvPr>
        <xdr:cNvGrpSpPr>
          <a:grpSpLocks/>
        </xdr:cNvGrpSpPr>
      </xdr:nvGrpSpPr>
      <xdr:grpSpPr bwMode="auto">
        <a:xfrm>
          <a:off x="5486400" y="10096500"/>
          <a:ext cx="266700" cy="0"/>
          <a:chOff x="466" y="3952"/>
          <a:chExt cx="28" cy="16"/>
        </a:xfrm>
      </xdr:grpSpPr>
      <xdr:sp macro="" textlink="">
        <xdr:nvSpPr>
          <xdr:cNvPr id="4170852" name="Line 6968">
            <a:extLst>
              <a:ext uri="{FF2B5EF4-FFF2-40B4-BE49-F238E27FC236}">
                <a16:creationId xmlns:a16="http://schemas.microsoft.com/office/drawing/2014/main" id="{00000000-0008-0000-1100-00006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53" name="Line 6969">
            <a:extLst>
              <a:ext uri="{FF2B5EF4-FFF2-40B4-BE49-F238E27FC236}">
                <a16:creationId xmlns:a16="http://schemas.microsoft.com/office/drawing/2014/main" id="{00000000-0008-0000-1100-00006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87" name="Group 6970">
          <a:extLst>
            <a:ext uri="{FF2B5EF4-FFF2-40B4-BE49-F238E27FC236}">
              <a16:creationId xmlns:a16="http://schemas.microsoft.com/office/drawing/2014/main" id="{00000000-0008-0000-1100-000093A23F00}"/>
            </a:ext>
          </a:extLst>
        </xdr:cNvPr>
        <xdr:cNvGrpSpPr>
          <a:grpSpLocks/>
        </xdr:cNvGrpSpPr>
      </xdr:nvGrpSpPr>
      <xdr:grpSpPr bwMode="auto">
        <a:xfrm>
          <a:off x="5486400" y="10096500"/>
          <a:ext cx="266700" cy="0"/>
          <a:chOff x="466" y="3952"/>
          <a:chExt cx="28" cy="16"/>
        </a:xfrm>
      </xdr:grpSpPr>
      <xdr:sp macro="" textlink="">
        <xdr:nvSpPr>
          <xdr:cNvPr id="4170850" name="Line 6971">
            <a:extLst>
              <a:ext uri="{FF2B5EF4-FFF2-40B4-BE49-F238E27FC236}">
                <a16:creationId xmlns:a16="http://schemas.microsoft.com/office/drawing/2014/main" id="{00000000-0008-0000-1100-00006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51" name="Line 6972">
            <a:extLst>
              <a:ext uri="{FF2B5EF4-FFF2-40B4-BE49-F238E27FC236}">
                <a16:creationId xmlns:a16="http://schemas.microsoft.com/office/drawing/2014/main" id="{00000000-0008-0000-1100-00006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88" name="Group 6973">
          <a:extLst>
            <a:ext uri="{FF2B5EF4-FFF2-40B4-BE49-F238E27FC236}">
              <a16:creationId xmlns:a16="http://schemas.microsoft.com/office/drawing/2014/main" id="{00000000-0008-0000-1100-000094A23F00}"/>
            </a:ext>
          </a:extLst>
        </xdr:cNvPr>
        <xdr:cNvGrpSpPr>
          <a:grpSpLocks/>
        </xdr:cNvGrpSpPr>
      </xdr:nvGrpSpPr>
      <xdr:grpSpPr bwMode="auto">
        <a:xfrm>
          <a:off x="5486400" y="10096500"/>
          <a:ext cx="266700" cy="0"/>
          <a:chOff x="466" y="3952"/>
          <a:chExt cx="28" cy="16"/>
        </a:xfrm>
      </xdr:grpSpPr>
      <xdr:sp macro="" textlink="">
        <xdr:nvSpPr>
          <xdr:cNvPr id="4170848" name="Line 6974">
            <a:extLst>
              <a:ext uri="{FF2B5EF4-FFF2-40B4-BE49-F238E27FC236}">
                <a16:creationId xmlns:a16="http://schemas.microsoft.com/office/drawing/2014/main" id="{00000000-0008-0000-1100-00006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49" name="Line 6975">
            <a:extLst>
              <a:ext uri="{FF2B5EF4-FFF2-40B4-BE49-F238E27FC236}">
                <a16:creationId xmlns:a16="http://schemas.microsoft.com/office/drawing/2014/main" id="{00000000-0008-0000-1100-00006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389" name="Group 6976">
          <a:extLst>
            <a:ext uri="{FF2B5EF4-FFF2-40B4-BE49-F238E27FC236}">
              <a16:creationId xmlns:a16="http://schemas.microsoft.com/office/drawing/2014/main" id="{00000000-0008-0000-1100-000095A23F00}"/>
            </a:ext>
          </a:extLst>
        </xdr:cNvPr>
        <xdr:cNvGrpSpPr>
          <a:grpSpLocks/>
        </xdr:cNvGrpSpPr>
      </xdr:nvGrpSpPr>
      <xdr:grpSpPr bwMode="auto">
        <a:xfrm>
          <a:off x="5486400" y="10096500"/>
          <a:ext cx="266700" cy="0"/>
          <a:chOff x="466" y="3952"/>
          <a:chExt cx="28" cy="16"/>
        </a:xfrm>
      </xdr:grpSpPr>
      <xdr:sp macro="" textlink="">
        <xdr:nvSpPr>
          <xdr:cNvPr id="4170846" name="Line 6977">
            <a:extLst>
              <a:ext uri="{FF2B5EF4-FFF2-40B4-BE49-F238E27FC236}">
                <a16:creationId xmlns:a16="http://schemas.microsoft.com/office/drawing/2014/main" id="{00000000-0008-0000-1100-00005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47" name="Line 6978">
            <a:extLst>
              <a:ext uri="{FF2B5EF4-FFF2-40B4-BE49-F238E27FC236}">
                <a16:creationId xmlns:a16="http://schemas.microsoft.com/office/drawing/2014/main" id="{00000000-0008-0000-1100-00005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90" name="Group 6979">
          <a:extLst>
            <a:ext uri="{FF2B5EF4-FFF2-40B4-BE49-F238E27FC236}">
              <a16:creationId xmlns:a16="http://schemas.microsoft.com/office/drawing/2014/main" id="{00000000-0008-0000-1100-000096A23F00}"/>
            </a:ext>
          </a:extLst>
        </xdr:cNvPr>
        <xdr:cNvGrpSpPr>
          <a:grpSpLocks/>
        </xdr:cNvGrpSpPr>
      </xdr:nvGrpSpPr>
      <xdr:grpSpPr bwMode="auto">
        <a:xfrm>
          <a:off x="4117181" y="10096500"/>
          <a:ext cx="228600" cy="0"/>
          <a:chOff x="466" y="3952"/>
          <a:chExt cx="28" cy="16"/>
        </a:xfrm>
      </xdr:grpSpPr>
      <xdr:sp macro="" textlink="">
        <xdr:nvSpPr>
          <xdr:cNvPr id="4170844" name="Line 6980">
            <a:extLst>
              <a:ext uri="{FF2B5EF4-FFF2-40B4-BE49-F238E27FC236}">
                <a16:creationId xmlns:a16="http://schemas.microsoft.com/office/drawing/2014/main" id="{00000000-0008-0000-1100-00005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45" name="Line 6981">
            <a:extLst>
              <a:ext uri="{FF2B5EF4-FFF2-40B4-BE49-F238E27FC236}">
                <a16:creationId xmlns:a16="http://schemas.microsoft.com/office/drawing/2014/main" id="{00000000-0008-0000-1100-00005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91" name="Group 6982">
          <a:extLst>
            <a:ext uri="{FF2B5EF4-FFF2-40B4-BE49-F238E27FC236}">
              <a16:creationId xmlns:a16="http://schemas.microsoft.com/office/drawing/2014/main" id="{00000000-0008-0000-1100-000097A23F00}"/>
            </a:ext>
          </a:extLst>
        </xdr:cNvPr>
        <xdr:cNvGrpSpPr>
          <a:grpSpLocks/>
        </xdr:cNvGrpSpPr>
      </xdr:nvGrpSpPr>
      <xdr:grpSpPr bwMode="auto">
        <a:xfrm>
          <a:off x="4700588" y="10096500"/>
          <a:ext cx="266700" cy="0"/>
          <a:chOff x="466" y="3952"/>
          <a:chExt cx="28" cy="16"/>
        </a:xfrm>
      </xdr:grpSpPr>
      <xdr:sp macro="" textlink="">
        <xdr:nvSpPr>
          <xdr:cNvPr id="4170842" name="Line 6983">
            <a:extLst>
              <a:ext uri="{FF2B5EF4-FFF2-40B4-BE49-F238E27FC236}">
                <a16:creationId xmlns:a16="http://schemas.microsoft.com/office/drawing/2014/main" id="{00000000-0008-0000-1100-00005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43" name="Line 6984">
            <a:extLst>
              <a:ext uri="{FF2B5EF4-FFF2-40B4-BE49-F238E27FC236}">
                <a16:creationId xmlns:a16="http://schemas.microsoft.com/office/drawing/2014/main" id="{00000000-0008-0000-1100-00005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92" name="Group 6985">
          <a:extLst>
            <a:ext uri="{FF2B5EF4-FFF2-40B4-BE49-F238E27FC236}">
              <a16:creationId xmlns:a16="http://schemas.microsoft.com/office/drawing/2014/main" id="{00000000-0008-0000-1100-000098A23F00}"/>
            </a:ext>
          </a:extLst>
        </xdr:cNvPr>
        <xdr:cNvGrpSpPr>
          <a:grpSpLocks/>
        </xdr:cNvGrpSpPr>
      </xdr:nvGrpSpPr>
      <xdr:grpSpPr bwMode="auto">
        <a:xfrm>
          <a:off x="4117181" y="10096500"/>
          <a:ext cx="228600" cy="0"/>
          <a:chOff x="466" y="3952"/>
          <a:chExt cx="28" cy="16"/>
        </a:xfrm>
      </xdr:grpSpPr>
      <xdr:sp macro="" textlink="">
        <xdr:nvSpPr>
          <xdr:cNvPr id="4170840" name="Line 6986">
            <a:extLst>
              <a:ext uri="{FF2B5EF4-FFF2-40B4-BE49-F238E27FC236}">
                <a16:creationId xmlns:a16="http://schemas.microsoft.com/office/drawing/2014/main" id="{00000000-0008-0000-1100-00005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41" name="Line 6987">
            <a:extLst>
              <a:ext uri="{FF2B5EF4-FFF2-40B4-BE49-F238E27FC236}">
                <a16:creationId xmlns:a16="http://schemas.microsoft.com/office/drawing/2014/main" id="{00000000-0008-0000-1100-00005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93" name="Group 6988">
          <a:extLst>
            <a:ext uri="{FF2B5EF4-FFF2-40B4-BE49-F238E27FC236}">
              <a16:creationId xmlns:a16="http://schemas.microsoft.com/office/drawing/2014/main" id="{00000000-0008-0000-1100-000099A23F00}"/>
            </a:ext>
          </a:extLst>
        </xdr:cNvPr>
        <xdr:cNvGrpSpPr>
          <a:grpSpLocks/>
        </xdr:cNvGrpSpPr>
      </xdr:nvGrpSpPr>
      <xdr:grpSpPr bwMode="auto">
        <a:xfrm>
          <a:off x="4700588" y="10096500"/>
          <a:ext cx="266700" cy="0"/>
          <a:chOff x="466" y="3952"/>
          <a:chExt cx="28" cy="16"/>
        </a:xfrm>
      </xdr:grpSpPr>
      <xdr:sp macro="" textlink="">
        <xdr:nvSpPr>
          <xdr:cNvPr id="4170838" name="Line 6989">
            <a:extLst>
              <a:ext uri="{FF2B5EF4-FFF2-40B4-BE49-F238E27FC236}">
                <a16:creationId xmlns:a16="http://schemas.microsoft.com/office/drawing/2014/main" id="{00000000-0008-0000-1100-00005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39" name="Line 6990">
            <a:extLst>
              <a:ext uri="{FF2B5EF4-FFF2-40B4-BE49-F238E27FC236}">
                <a16:creationId xmlns:a16="http://schemas.microsoft.com/office/drawing/2014/main" id="{00000000-0008-0000-1100-00005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94" name="Group 6991">
          <a:extLst>
            <a:ext uri="{FF2B5EF4-FFF2-40B4-BE49-F238E27FC236}">
              <a16:creationId xmlns:a16="http://schemas.microsoft.com/office/drawing/2014/main" id="{00000000-0008-0000-1100-00009AA23F00}"/>
            </a:ext>
          </a:extLst>
        </xdr:cNvPr>
        <xdr:cNvGrpSpPr>
          <a:grpSpLocks/>
        </xdr:cNvGrpSpPr>
      </xdr:nvGrpSpPr>
      <xdr:grpSpPr bwMode="auto">
        <a:xfrm>
          <a:off x="4117181" y="10096500"/>
          <a:ext cx="228600" cy="0"/>
          <a:chOff x="466" y="3952"/>
          <a:chExt cx="28" cy="16"/>
        </a:xfrm>
      </xdr:grpSpPr>
      <xdr:sp macro="" textlink="">
        <xdr:nvSpPr>
          <xdr:cNvPr id="4170836" name="Line 6992">
            <a:extLst>
              <a:ext uri="{FF2B5EF4-FFF2-40B4-BE49-F238E27FC236}">
                <a16:creationId xmlns:a16="http://schemas.microsoft.com/office/drawing/2014/main" id="{00000000-0008-0000-1100-00005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37" name="Line 6993">
            <a:extLst>
              <a:ext uri="{FF2B5EF4-FFF2-40B4-BE49-F238E27FC236}">
                <a16:creationId xmlns:a16="http://schemas.microsoft.com/office/drawing/2014/main" id="{00000000-0008-0000-1100-00005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95" name="Group 6994">
          <a:extLst>
            <a:ext uri="{FF2B5EF4-FFF2-40B4-BE49-F238E27FC236}">
              <a16:creationId xmlns:a16="http://schemas.microsoft.com/office/drawing/2014/main" id="{00000000-0008-0000-1100-00009BA23F00}"/>
            </a:ext>
          </a:extLst>
        </xdr:cNvPr>
        <xdr:cNvGrpSpPr>
          <a:grpSpLocks/>
        </xdr:cNvGrpSpPr>
      </xdr:nvGrpSpPr>
      <xdr:grpSpPr bwMode="auto">
        <a:xfrm>
          <a:off x="4700588" y="10096500"/>
          <a:ext cx="266700" cy="0"/>
          <a:chOff x="466" y="3952"/>
          <a:chExt cx="28" cy="16"/>
        </a:xfrm>
      </xdr:grpSpPr>
      <xdr:sp macro="" textlink="">
        <xdr:nvSpPr>
          <xdr:cNvPr id="4170834" name="Line 6995">
            <a:extLst>
              <a:ext uri="{FF2B5EF4-FFF2-40B4-BE49-F238E27FC236}">
                <a16:creationId xmlns:a16="http://schemas.microsoft.com/office/drawing/2014/main" id="{00000000-0008-0000-1100-00005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35" name="Line 6996">
            <a:extLst>
              <a:ext uri="{FF2B5EF4-FFF2-40B4-BE49-F238E27FC236}">
                <a16:creationId xmlns:a16="http://schemas.microsoft.com/office/drawing/2014/main" id="{00000000-0008-0000-1100-00005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96" name="Group 6997">
          <a:extLst>
            <a:ext uri="{FF2B5EF4-FFF2-40B4-BE49-F238E27FC236}">
              <a16:creationId xmlns:a16="http://schemas.microsoft.com/office/drawing/2014/main" id="{00000000-0008-0000-1100-00009CA23F00}"/>
            </a:ext>
          </a:extLst>
        </xdr:cNvPr>
        <xdr:cNvGrpSpPr>
          <a:grpSpLocks/>
        </xdr:cNvGrpSpPr>
      </xdr:nvGrpSpPr>
      <xdr:grpSpPr bwMode="auto">
        <a:xfrm>
          <a:off x="4117181" y="10096500"/>
          <a:ext cx="228600" cy="0"/>
          <a:chOff x="466" y="3952"/>
          <a:chExt cx="28" cy="16"/>
        </a:xfrm>
      </xdr:grpSpPr>
      <xdr:sp macro="" textlink="">
        <xdr:nvSpPr>
          <xdr:cNvPr id="4170832" name="Line 6998">
            <a:extLst>
              <a:ext uri="{FF2B5EF4-FFF2-40B4-BE49-F238E27FC236}">
                <a16:creationId xmlns:a16="http://schemas.microsoft.com/office/drawing/2014/main" id="{00000000-0008-0000-1100-00005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33" name="Line 6999">
            <a:extLst>
              <a:ext uri="{FF2B5EF4-FFF2-40B4-BE49-F238E27FC236}">
                <a16:creationId xmlns:a16="http://schemas.microsoft.com/office/drawing/2014/main" id="{00000000-0008-0000-1100-00005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397" name="Group 7000">
          <a:extLst>
            <a:ext uri="{FF2B5EF4-FFF2-40B4-BE49-F238E27FC236}">
              <a16:creationId xmlns:a16="http://schemas.microsoft.com/office/drawing/2014/main" id="{00000000-0008-0000-1100-00009DA23F00}"/>
            </a:ext>
          </a:extLst>
        </xdr:cNvPr>
        <xdr:cNvGrpSpPr>
          <a:grpSpLocks/>
        </xdr:cNvGrpSpPr>
      </xdr:nvGrpSpPr>
      <xdr:grpSpPr bwMode="auto">
        <a:xfrm>
          <a:off x="4700588" y="10096500"/>
          <a:ext cx="266700" cy="0"/>
          <a:chOff x="466" y="3952"/>
          <a:chExt cx="28" cy="16"/>
        </a:xfrm>
      </xdr:grpSpPr>
      <xdr:sp macro="" textlink="">
        <xdr:nvSpPr>
          <xdr:cNvPr id="4170830" name="Line 7001">
            <a:extLst>
              <a:ext uri="{FF2B5EF4-FFF2-40B4-BE49-F238E27FC236}">
                <a16:creationId xmlns:a16="http://schemas.microsoft.com/office/drawing/2014/main" id="{00000000-0008-0000-1100-00004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31" name="Line 7002">
            <a:extLst>
              <a:ext uri="{FF2B5EF4-FFF2-40B4-BE49-F238E27FC236}">
                <a16:creationId xmlns:a16="http://schemas.microsoft.com/office/drawing/2014/main" id="{00000000-0008-0000-1100-00004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98" name="Group 7003">
          <a:extLst>
            <a:ext uri="{FF2B5EF4-FFF2-40B4-BE49-F238E27FC236}">
              <a16:creationId xmlns:a16="http://schemas.microsoft.com/office/drawing/2014/main" id="{00000000-0008-0000-1100-00009EA23F00}"/>
            </a:ext>
          </a:extLst>
        </xdr:cNvPr>
        <xdr:cNvGrpSpPr>
          <a:grpSpLocks/>
        </xdr:cNvGrpSpPr>
      </xdr:nvGrpSpPr>
      <xdr:grpSpPr bwMode="auto">
        <a:xfrm>
          <a:off x="4117181" y="10096500"/>
          <a:ext cx="228600" cy="0"/>
          <a:chOff x="466" y="3952"/>
          <a:chExt cx="28" cy="16"/>
        </a:xfrm>
      </xdr:grpSpPr>
      <xdr:sp macro="" textlink="">
        <xdr:nvSpPr>
          <xdr:cNvPr id="4170828" name="Line 7004">
            <a:extLst>
              <a:ext uri="{FF2B5EF4-FFF2-40B4-BE49-F238E27FC236}">
                <a16:creationId xmlns:a16="http://schemas.microsoft.com/office/drawing/2014/main" id="{00000000-0008-0000-1100-00004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29" name="Line 7005">
            <a:extLst>
              <a:ext uri="{FF2B5EF4-FFF2-40B4-BE49-F238E27FC236}">
                <a16:creationId xmlns:a16="http://schemas.microsoft.com/office/drawing/2014/main" id="{00000000-0008-0000-1100-00004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399" name="Group 7006">
          <a:extLst>
            <a:ext uri="{FF2B5EF4-FFF2-40B4-BE49-F238E27FC236}">
              <a16:creationId xmlns:a16="http://schemas.microsoft.com/office/drawing/2014/main" id="{00000000-0008-0000-1100-00009FA23F00}"/>
            </a:ext>
          </a:extLst>
        </xdr:cNvPr>
        <xdr:cNvGrpSpPr>
          <a:grpSpLocks/>
        </xdr:cNvGrpSpPr>
      </xdr:nvGrpSpPr>
      <xdr:grpSpPr bwMode="auto">
        <a:xfrm>
          <a:off x="4117181" y="10096500"/>
          <a:ext cx="228600" cy="0"/>
          <a:chOff x="466" y="3952"/>
          <a:chExt cx="28" cy="16"/>
        </a:xfrm>
      </xdr:grpSpPr>
      <xdr:sp macro="" textlink="">
        <xdr:nvSpPr>
          <xdr:cNvPr id="4170826" name="Line 7007">
            <a:extLst>
              <a:ext uri="{FF2B5EF4-FFF2-40B4-BE49-F238E27FC236}">
                <a16:creationId xmlns:a16="http://schemas.microsoft.com/office/drawing/2014/main" id="{00000000-0008-0000-1100-00004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27" name="Line 7008">
            <a:extLst>
              <a:ext uri="{FF2B5EF4-FFF2-40B4-BE49-F238E27FC236}">
                <a16:creationId xmlns:a16="http://schemas.microsoft.com/office/drawing/2014/main" id="{00000000-0008-0000-1100-00004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00" name="Group 7009">
          <a:extLst>
            <a:ext uri="{FF2B5EF4-FFF2-40B4-BE49-F238E27FC236}">
              <a16:creationId xmlns:a16="http://schemas.microsoft.com/office/drawing/2014/main" id="{00000000-0008-0000-1100-0000A0A23F00}"/>
            </a:ext>
          </a:extLst>
        </xdr:cNvPr>
        <xdr:cNvGrpSpPr>
          <a:grpSpLocks/>
        </xdr:cNvGrpSpPr>
      </xdr:nvGrpSpPr>
      <xdr:grpSpPr bwMode="auto">
        <a:xfrm>
          <a:off x="4117181" y="10096500"/>
          <a:ext cx="228600" cy="0"/>
          <a:chOff x="466" y="3952"/>
          <a:chExt cx="28" cy="16"/>
        </a:xfrm>
      </xdr:grpSpPr>
      <xdr:sp macro="" textlink="">
        <xdr:nvSpPr>
          <xdr:cNvPr id="4170824" name="Line 7010">
            <a:extLst>
              <a:ext uri="{FF2B5EF4-FFF2-40B4-BE49-F238E27FC236}">
                <a16:creationId xmlns:a16="http://schemas.microsoft.com/office/drawing/2014/main" id="{00000000-0008-0000-1100-00004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25" name="Line 7011">
            <a:extLst>
              <a:ext uri="{FF2B5EF4-FFF2-40B4-BE49-F238E27FC236}">
                <a16:creationId xmlns:a16="http://schemas.microsoft.com/office/drawing/2014/main" id="{00000000-0008-0000-1100-00004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01" name="Group 7012">
          <a:extLst>
            <a:ext uri="{FF2B5EF4-FFF2-40B4-BE49-F238E27FC236}">
              <a16:creationId xmlns:a16="http://schemas.microsoft.com/office/drawing/2014/main" id="{00000000-0008-0000-1100-0000A1A23F00}"/>
            </a:ext>
          </a:extLst>
        </xdr:cNvPr>
        <xdr:cNvGrpSpPr>
          <a:grpSpLocks/>
        </xdr:cNvGrpSpPr>
      </xdr:nvGrpSpPr>
      <xdr:grpSpPr bwMode="auto">
        <a:xfrm>
          <a:off x="4117181" y="10096500"/>
          <a:ext cx="228600" cy="0"/>
          <a:chOff x="466" y="3952"/>
          <a:chExt cx="28" cy="16"/>
        </a:xfrm>
      </xdr:grpSpPr>
      <xdr:sp macro="" textlink="">
        <xdr:nvSpPr>
          <xdr:cNvPr id="4170822" name="Line 7013">
            <a:extLst>
              <a:ext uri="{FF2B5EF4-FFF2-40B4-BE49-F238E27FC236}">
                <a16:creationId xmlns:a16="http://schemas.microsoft.com/office/drawing/2014/main" id="{00000000-0008-0000-1100-00004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23" name="Line 7014">
            <a:extLst>
              <a:ext uri="{FF2B5EF4-FFF2-40B4-BE49-F238E27FC236}">
                <a16:creationId xmlns:a16="http://schemas.microsoft.com/office/drawing/2014/main" id="{00000000-0008-0000-1100-00004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02" name="Group 7015">
          <a:extLst>
            <a:ext uri="{FF2B5EF4-FFF2-40B4-BE49-F238E27FC236}">
              <a16:creationId xmlns:a16="http://schemas.microsoft.com/office/drawing/2014/main" id="{00000000-0008-0000-1100-0000A2A23F00}"/>
            </a:ext>
          </a:extLst>
        </xdr:cNvPr>
        <xdr:cNvGrpSpPr>
          <a:grpSpLocks/>
        </xdr:cNvGrpSpPr>
      </xdr:nvGrpSpPr>
      <xdr:grpSpPr bwMode="auto">
        <a:xfrm>
          <a:off x="4117181" y="10096500"/>
          <a:ext cx="228600" cy="0"/>
          <a:chOff x="466" y="3952"/>
          <a:chExt cx="28" cy="16"/>
        </a:xfrm>
      </xdr:grpSpPr>
      <xdr:sp macro="" textlink="">
        <xdr:nvSpPr>
          <xdr:cNvPr id="4170820" name="Line 7016">
            <a:extLst>
              <a:ext uri="{FF2B5EF4-FFF2-40B4-BE49-F238E27FC236}">
                <a16:creationId xmlns:a16="http://schemas.microsoft.com/office/drawing/2014/main" id="{00000000-0008-0000-1100-00004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21" name="Line 7017">
            <a:extLst>
              <a:ext uri="{FF2B5EF4-FFF2-40B4-BE49-F238E27FC236}">
                <a16:creationId xmlns:a16="http://schemas.microsoft.com/office/drawing/2014/main" id="{00000000-0008-0000-1100-00004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03" name="Group 7018">
          <a:extLst>
            <a:ext uri="{FF2B5EF4-FFF2-40B4-BE49-F238E27FC236}">
              <a16:creationId xmlns:a16="http://schemas.microsoft.com/office/drawing/2014/main" id="{00000000-0008-0000-1100-0000A3A23F00}"/>
            </a:ext>
          </a:extLst>
        </xdr:cNvPr>
        <xdr:cNvGrpSpPr>
          <a:grpSpLocks/>
        </xdr:cNvGrpSpPr>
      </xdr:nvGrpSpPr>
      <xdr:grpSpPr bwMode="auto">
        <a:xfrm>
          <a:off x="4700588" y="10096500"/>
          <a:ext cx="266700" cy="0"/>
          <a:chOff x="466" y="3952"/>
          <a:chExt cx="28" cy="16"/>
        </a:xfrm>
      </xdr:grpSpPr>
      <xdr:sp macro="" textlink="">
        <xdr:nvSpPr>
          <xdr:cNvPr id="4170818" name="Line 7019">
            <a:extLst>
              <a:ext uri="{FF2B5EF4-FFF2-40B4-BE49-F238E27FC236}">
                <a16:creationId xmlns:a16="http://schemas.microsoft.com/office/drawing/2014/main" id="{00000000-0008-0000-1100-00004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19" name="Line 7020">
            <a:extLst>
              <a:ext uri="{FF2B5EF4-FFF2-40B4-BE49-F238E27FC236}">
                <a16:creationId xmlns:a16="http://schemas.microsoft.com/office/drawing/2014/main" id="{00000000-0008-0000-1100-00004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04" name="Group 7021">
          <a:extLst>
            <a:ext uri="{FF2B5EF4-FFF2-40B4-BE49-F238E27FC236}">
              <a16:creationId xmlns:a16="http://schemas.microsoft.com/office/drawing/2014/main" id="{00000000-0008-0000-1100-0000A4A23F00}"/>
            </a:ext>
          </a:extLst>
        </xdr:cNvPr>
        <xdr:cNvGrpSpPr>
          <a:grpSpLocks/>
        </xdr:cNvGrpSpPr>
      </xdr:nvGrpSpPr>
      <xdr:grpSpPr bwMode="auto">
        <a:xfrm>
          <a:off x="4700588" y="10096500"/>
          <a:ext cx="266700" cy="0"/>
          <a:chOff x="466" y="3952"/>
          <a:chExt cx="28" cy="16"/>
        </a:xfrm>
      </xdr:grpSpPr>
      <xdr:sp macro="" textlink="">
        <xdr:nvSpPr>
          <xdr:cNvPr id="4170816" name="Line 7022">
            <a:extLst>
              <a:ext uri="{FF2B5EF4-FFF2-40B4-BE49-F238E27FC236}">
                <a16:creationId xmlns:a16="http://schemas.microsoft.com/office/drawing/2014/main" id="{00000000-0008-0000-1100-00004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17" name="Line 7023">
            <a:extLst>
              <a:ext uri="{FF2B5EF4-FFF2-40B4-BE49-F238E27FC236}">
                <a16:creationId xmlns:a16="http://schemas.microsoft.com/office/drawing/2014/main" id="{00000000-0008-0000-1100-00004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05" name="Group 7024">
          <a:extLst>
            <a:ext uri="{FF2B5EF4-FFF2-40B4-BE49-F238E27FC236}">
              <a16:creationId xmlns:a16="http://schemas.microsoft.com/office/drawing/2014/main" id="{00000000-0008-0000-1100-0000A5A23F00}"/>
            </a:ext>
          </a:extLst>
        </xdr:cNvPr>
        <xdr:cNvGrpSpPr>
          <a:grpSpLocks/>
        </xdr:cNvGrpSpPr>
      </xdr:nvGrpSpPr>
      <xdr:grpSpPr bwMode="auto">
        <a:xfrm>
          <a:off x="4700588" y="10096500"/>
          <a:ext cx="266700" cy="0"/>
          <a:chOff x="466" y="3952"/>
          <a:chExt cx="28" cy="16"/>
        </a:xfrm>
      </xdr:grpSpPr>
      <xdr:sp macro="" textlink="">
        <xdr:nvSpPr>
          <xdr:cNvPr id="4170814" name="Line 7025">
            <a:extLst>
              <a:ext uri="{FF2B5EF4-FFF2-40B4-BE49-F238E27FC236}">
                <a16:creationId xmlns:a16="http://schemas.microsoft.com/office/drawing/2014/main" id="{00000000-0008-0000-1100-00003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15" name="Line 7026">
            <a:extLst>
              <a:ext uri="{FF2B5EF4-FFF2-40B4-BE49-F238E27FC236}">
                <a16:creationId xmlns:a16="http://schemas.microsoft.com/office/drawing/2014/main" id="{00000000-0008-0000-1100-00003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06" name="Group 7027">
          <a:extLst>
            <a:ext uri="{FF2B5EF4-FFF2-40B4-BE49-F238E27FC236}">
              <a16:creationId xmlns:a16="http://schemas.microsoft.com/office/drawing/2014/main" id="{00000000-0008-0000-1100-0000A6A23F00}"/>
            </a:ext>
          </a:extLst>
        </xdr:cNvPr>
        <xdr:cNvGrpSpPr>
          <a:grpSpLocks/>
        </xdr:cNvGrpSpPr>
      </xdr:nvGrpSpPr>
      <xdr:grpSpPr bwMode="auto">
        <a:xfrm>
          <a:off x="4700588" y="10096500"/>
          <a:ext cx="266700" cy="0"/>
          <a:chOff x="466" y="3952"/>
          <a:chExt cx="28" cy="16"/>
        </a:xfrm>
      </xdr:grpSpPr>
      <xdr:sp macro="" textlink="">
        <xdr:nvSpPr>
          <xdr:cNvPr id="4170812" name="Line 7028">
            <a:extLst>
              <a:ext uri="{FF2B5EF4-FFF2-40B4-BE49-F238E27FC236}">
                <a16:creationId xmlns:a16="http://schemas.microsoft.com/office/drawing/2014/main" id="{00000000-0008-0000-1100-00003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13" name="Line 7029">
            <a:extLst>
              <a:ext uri="{FF2B5EF4-FFF2-40B4-BE49-F238E27FC236}">
                <a16:creationId xmlns:a16="http://schemas.microsoft.com/office/drawing/2014/main" id="{00000000-0008-0000-1100-00003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07" name="Group 7030">
          <a:extLst>
            <a:ext uri="{FF2B5EF4-FFF2-40B4-BE49-F238E27FC236}">
              <a16:creationId xmlns:a16="http://schemas.microsoft.com/office/drawing/2014/main" id="{00000000-0008-0000-1100-0000A7A23F00}"/>
            </a:ext>
          </a:extLst>
        </xdr:cNvPr>
        <xdr:cNvGrpSpPr>
          <a:grpSpLocks/>
        </xdr:cNvGrpSpPr>
      </xdr:nvGrpSpPr>
      <xdr:grpSpPr bwMode="auto">
        <a:xfrm>
          <a:off x="4700588" y="10096500"/>
          <a:ext cx="266700" cy="0"/>
          <a:chOff x="466" y="3952"/>
          <a:chExt cx="28" cy="16"/>
        </a:xfrm>
      </xdr:grpSpPr>
      <xdr:sp macro="" textlink="">
        <xdr:nvSpPr>
          <xdr:cNvPr id="4170810" name="Line 7031">
            <a:extLst>
              <a:ext uri="{FF2B5EF4-FFF2-40B4-BE49-F238E27FC236}">
                <a16:creationId xmlns:a16="http://schemas.microsoft.com/office/drawing/2014/main" id="{00000000-0008-0000-1100-00003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11" name="Line 7032">
            <a:extLst>
              <a:ext uri="{FF2B5EF4-FFF2-40B4-BE49-F238E27FC236}">
                <a16:creationId xmlns:a16="http://schemas.microsoft.com/office/drawing/2014/main" id="{00000000-0008-0000-1100-00003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08" name="Group 7033">
          <a:extLst>
            <a:ext uri="{FF2B5EF4-FFF2-40B4-BE49-F238E27FC236}">
              <a16:creationId xmlns:a16="http://schemas.microsoft.com/office/drawing/2014/main" id="{00000000-0008-0000-1100-0000A8A23F00}"/>
            </a:ext>
          </a:extLst>
        </xdr:cNvPr>
        <xdr:cNvGrpSpPr>
          <a:grpSpLocks/>
        </xdr:cNvGrpSpPr>
      </xdr:nvGrpSpPr>
      <xdr:grpSpPr bwMode="auto">
        <a:xfrm>
          <a:off x="4117181" y="10096500"/>
          <a:ext cx="228600" cy="0"/>
          <a:chOff x="466" y="3952"/>
          <a:chExt cx="28" cy="16"/>
        </a:xfrm>
      </xdr:grpSpPr>
      <xdr:sp macro="" textlink="">
        <xdr:nvSpPr>
          <xdr:cNvPr id="4170808" name="Line 7034">
            <a:extLst>
              <a:ext uri="{FF2B5EF4-FFF2-40B4-BE49-F238E27FC236}">
                <a16:creationId xmlns:a16="http://schemas.microsoft.com/office/drawing/2014/main" id="{00000000-0008-0000-1100-00003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09" name="Line 7035">
            <a:extLst>
              <a:ext uri="{FF2B5EF4-FFF2-40B4-BE49-F238E27FC236}">
                <a16:creationId xmlns:a16="http://schemas.microsoft.com/office/drawing/2014/main" id="{00000000-0008-0000-1100-00003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09" name="Group 7036">
          <a:extLst>
            <a:ext uri="{FF2B5EF4-FFF2-40B4-BE49-F238E27FC236}">
              <a16:creationId xmlns:a16="http://schemas.microsoft.com/office/drawing/2014/main" id="{00000000-0008-0000-1100-0000A9A23F00}"/>
            </a:ext>
          </a:extLst>
        </xdr:cNvPr>
        <xdr:cNvGrpSpPr>
          <a:grpSpLocks/>
        </xdr:cNvGrpSpPr>
      </xdr:nvGrpSpPr>
      <xdr:grpSpPr bwMode="auto">
        <a:xfrm>
          <a:off x="4117181" y="10096500"/>
          <a:ext cx="228600" cy="0"/>
          <a:chOff x="466" y="3952"/>
          <a:chExt cx="28" cy="16"/>
        </a:xfrm>
      </xdr:grpSpPr>
      <xdr:sp macro="" textlink="">
        <xdr:nvSpPr>
          <xdr:cNvPr id="4170806" name="Line 7037">
            <a:extLst>
              <a:ext uri="{FF2B5EF4-FFF2-40B4-BE49-F238E27FC236}">
                <a16:creationId xmlns:a16="http://schemas.microsoft.com/office/drawing/2014/main" id="{00000000-0008-0000-1100-00003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07" name="Line 7038">
            <a:extLst>
              <a:ext uri="{FF2B5EF4-FFF2-40B4-BE49-F238E27FC236}">
                <a16:creationId xmlns:a16="http://schemas.microsoft.com/office/drawing/2014/main" id="{00000000-0008-0000-1100-00003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10" name="Group 7039">
          <a:extLst>
            <a:ext uri="{FF2B5EF4-FFF2-40B4-BE49-F238E27FC236}">
              <a16:creationId xmlns:a16="http://schemas.microsoft.com/office/drawing/2014/main" id="{00000000-0008-0000-1100-0000AAA23F00}"/>
            </a:ext>
          </a:extLst>
        </xdr:cNvPr>
        <xdr:cNvGrpSpPr>
          <a:grpSpLocks/>
        </xdr:cNvGrpSpPr>
      </xdr:nvGrpSpPr>
      <xdr:grpSpPr bwMode="auto">
        <a:xfrm>
          <a:off x="4700588" y="10096500"/>
          <a:ext cx="266700" cy="0"/>
          <a:chOff x="466" y="3952"/>
          <a:chExt cx="28" cy="16"/>
        </a:xfrm>
      </xdr:grpSpPr>
      <xdr:sp macro="" textlink="">
        <xdr:nvSpPr>
          <xdr:cNvPr id="4170804" name="Line 7040">
            <a:extLst>
              <a:ext uri="{FF2B5EF4-FFF2-40B4-BE49-F238E27FC236}">
                <a16:creationId xmlns:a16="http://schemas.microsoft.com/office/drawing/2014/main" id="{00000000-0008-0000-1100-00003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05" name="Line 7041">
            <a:extLst>
              <a:ext uri="{FF2B5EF4-FFF2-40B4-BE49-F238E27FC236}">
                <a16:creationId xmlns:a16="http://schemas.microsoft.com/office/drawing/2014/main" id="{00000000-0008-0000-1100-00003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11" name="Group 7042">
          <a:extLst>
            <a:ext uri="{FF2B5EF4-FFF2-40B4-BE49-F238E27FC236}">
              <a16:creationId xmlns:a16="http://schemas.microsoft.com/office/drawing/2014/main" id="{00000000-0008-0000-1100-0000ABA23F00}"/>
            </a:ext>
          </a:extLst>
        </xdr:cNvPr>
        <xdr:cNvGrpSpPr>
          <a:grpSpLocks/>
        </xdr:cNvGrpSpPr>
      </xdr:nvGrpSpPr>
      <xdr:grpSpPr bwMode="auto">
        <a:xfrm>
          <a:off x="4700588" y="10096500"/>
          <a:ext cx="266700" cy="0"/>
          <a:chOff x="466" y="3952"/>
          <a:chExt cx="28" cy="16"/>
        </a:xfrm>
      </xdr:grpSpPr>
      <xdr:sp macro="" textlink="">
        <xdr:nvSpPr>
          <xdr:cNvPr id="4170802" name="Line 7043">
            <a:extLst>
              <a:ext uri="{FF2B5EF4-FFF2-40B4-BE49-F238E27FC236}">
                <a16:creationId xmlns:a16="http://schemas.microsoft.com/office/drawing/2014/main" id="{00000000-0008-0000-1100-00003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03" name="Line 7044">
            <a:extLst>
              <a:ext uri="{FF2B5EF4-FFF2-40B4-BE49-F238E27FC236}">
                <a16:creationId xmlns:a16="http://schemas.microsoft.com/office/drawing/2014/main" id="{00000000-0008-0000-1100-00003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12" name="Group 7045">
          <a:extLst>
            <a:ext uri="{FF2B5EF4-FFF2-40B4-BE49-F238E27FC236}">
              <a16:creationId xmlns:a16="http://schemas.microsoft.com/office/drawing/2014/main" id="{00000000-0008-0000-1100-0000ACA23F00}"/>
            </a:ext>
          </a:extLst>
        </xdr:cNvPr>
        <xdr:cNvGrpSpPr>
          <a:grpSpLocks/>
        </xdr:cNvGrpSpPr>
      </xdr:nvGrpSpPr>
      <xdr:grpSpPr bwMode="auto">
        <a:xfrm>
          <a:off x="4117181" y="10096500"/>
          <a:ext cx="240507" cy="0"/>
          <a:chOff x="466" y="3952"/>
          <a:chExt cx="28" cy="16"/>
        </a:xfrm>
      </xdr:grpSpPr>
      <xdr:sp macro="" textlink="">
        <xdr:nvSpPr>
          <xdr:cNvPr id="4170800" name="Line 7046">
            <a:extLst>
              <a:ext uri="{FF2B5EF4-FFF2-40B4-BE49-F238E27FC236}">
                <a16:creationId xmlns:a16="http://schemas.microsoft.com/office/drawing/2014/main" id="{00000000-0008-0000-1100-00003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801" name="Line 7047">
            <a:extLst>
              <a:ext uri="{FF2B5EF4-FFF2-40B4-BE49-F238E27FC236}">
                <a16:creationId xmlns:a16="http://schemas.microsoft.com/office/drawing/2014/main" id="{00000000-0008-0000-1100-00003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4170413" name="Group 7048">
          <a:extLst>
            <a:ext uri="{FF2B5EF4-FFF2-40B4-BE49-F238E27FC236}">
              <a16:creationId xmlns:a16="http://schemas.microsoft.com/office/drawing/2014/main" id="{00000000-0008-0000-1100-0000ADA23F00}"/>
            </a:ext>
          </a:extLst>
        </xdr:cNvPr>
        <xdr:cNvGrpSpPr>
          <a:grpSpLocks/>
        </xdr:cNvGrpSpPr>
      </xdr:nvGrpSpPr>
      <xdr:grpSpPr bwMode="auto">
        <a:xfrm>
          <a:off x="5486400" y="10096500"/>
          <a:ext cx="228600" cy="0"/>
          <a:chOff x="466" y="3952"/>
          <a:chExt cx="28" cy="16"/>
        </a:xfrm>
      </xdr:grpSpPr>
      <xdr:sp macro="" textlink="">
        <xdr:nvSpPr>
          <xdr:cNvPr id="4170798" name="Line 7049">
            <a:extLst>
              <a:ext uri="{FF2B5EF4-FFF2-40B4-BE49-F238E27FC236}">
                <a16:creationId xmlns:a16="http://schemas.microsoft.com/office/drawing/2014/main" id="{00000000-0008-0000-1100-00002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99" name="Line 7050">
            <a:extLst>
              <a:ext uri="{FF2B5EF4-FFF2-40B4-BE49-F238E27FC236}">
                <a16:creationId xmlns:a16="http://schemas.microsoft.com/office/drawing/2014/main" id="{00000000-0008-0000-1100-00002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14" name="Group 7051">
          <a:extLst>
            <a:ext uri="{FF2B5EF4-FFF2-40B4-BE49-F238E27FC236}">
              <a16:creationId xmlns:a16="http://schemas.microsoft.com/office/drawing/2014/main" id="{00000000-0008-0000-1100-0000AEA23F00}"/>
            </a:ext>
          </a:extLst>
        </xdr:cNvPr>
        <xdr:cNvGrpSpPr>
          <a:grpSpLocks/>
        </xdr:cNvGrpSpPr>
      </xdr:nvGrpSpPr>
      <xdr:grpSpPr bwMode="auto">
        <a:xfrm>
          <a:off x="4700588" y="10096500"/>
          <a:ext cx="266700" cy="0"/>
          <a:chOff x="466" y="3952"/>
          <a:chExt cx="28" cy="16"/>
        </a:xfrm>
      </xdr:grpSpPr>
      <xdr:sp macro="" textlink="">
        <xdr:nvSpPr>
          <xdr:cNvPr id="4170796" name="Line 7052">
            <a:extLst>
              <a:ext uri="{FF2B5EF4-FFF2-40B4-BE49-F238E27FC236}">
                <a16:creationId xmlns:a16="http://schemas.microsoft.com/office/drawing/2014/main" id="{00000000-0008-0000-1100-00002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97" name="Line 7053">
            <a:extLst>
              <a:ext uri="{FF2B5EF4-FFF2-40B4-BE49-F238E27FC236}">
                <a16:creationId xmlns:a16="http://schemas.microsoft.com/office/drawing/2014/main" id="{00000000-0008-0000-1100-00002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15" name="Group 7054">
          <a:extLst>
            <a:ext uri="{FF2B5EF4-FFF2-40B4-BE49-F238E27FC236}">
              <a16:creationId xmlns:a16="http://schemas.microsoft.com/office/drawing/2014/main" id="{00000000-0008-0000-1100-0000AFA23F00}"/>
            </a:ext>
          </a:extLst>
        </xdr:cNvPr>
        <xdr:cNvGrpSpPr>
          <a:grpSpLocks/>
        </xdr:cNvGrpSpPr>
      </xdr:nvGrpSpPr>
      <xdr:grpSpPr bwMode="auto">
        <a:xfrm>
          <a:off x="4700588" y="10096500"/>
          <a:ext cx="266700" cy="0"/>
          <a:chOff x="466" y="3952"/>
          <a:chExt cx="28" cy="16"/>
        </a:xfrm>
      </xdr:grpSpPr>
      <xdr:sp macro="" textlink="">
        <xdr:nvSpPr>
          <xdr:cNvPr id="4170794" name="Line 7055">
            <a:extLst>
              <a:ext uri="{FF2B5EF4-FFF2-40B4-BE49-F238E27FC236}">
                <a16:creationId xmlns:a16="http://schemas.microsoft.com/office/drawing/2014/main" id="{00000000-0008-0000-1100-00002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95" name="Line 7056">
            <a:extLst>
              <a:ext uri="{FF2B5EF4-FFF2-40B4-BE49-F238E27FC236}">
                <a16:creationId xmlns:a16="http://schemas.microsoft.com/office/drawing/2014/main" id="{00000000-0008-0000-1100-00002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16" name="Group 7057">
          <a:extLst>
            <a:ext uri="{FF2B5EF4-FFF2-40B4-BE49-F238E27FC236}">
              <a16:creationId xmlns:a16="http://schemas.microsoft.com/office/drawing/2014/main" id="{00000000-0008-0000-1100-0000B0A23F00}"/>
            </a:ext>
          </a:extLst>
        </xdr:cNvPr>
        <xdr:cNvGrpSpPr>
          <a:grpSpLocks/>
        </xdr:cNvGrpSpPr>
      </xdr:nvGrpSpPr>
      <xdr:grpSpPr bwMode="auto">
        <a:xfrm>
          <a:off x="4700588" y="10096500"/>
          <a:ext cx="266700" cy="0"/>
          <a:chOff x="466" y="3952"/>
          <a:chExt cx="28" cy="16"/>
        </a:xfrm>
      </xdr:grpSpPr>
      <xdr:sp macro="" textlink="">
        <xdr:nvSpPr>
          <xdr:cNvPr id="4170792" name="Line 7058">
            <a:extLst>
              <a:ext uri="{FF2B5EF4-FFF2-40B4-BE49-F238E27FC236}">
                <a16:creationId xmlns:a16="http://schemas.microsoft.com/office/drawing/2014/main" id="{00000000-0008-0000-1100-00002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93" name="Line 7059">
            <a:extLst>
              <a:ext uri="{FF2B5EF4-FFF2-40B4-BE49-F238E27FC236}">
                <a16:creationId xmlns:a16="http://schemas.microsoft.com/office/drawing/2014/main" id="{00000000-0008-0000-1100-00002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17" name="Group 7060">
          <a:extLst>
            <a:ext uri="{FF2B5EF4-FFF2-40B4-BE49-F238E27FC236}">
              <a16:creationId xmlns:a16="http://schemas.microsoft.com/office/drawing/2014/main" id="{00000000-0008-0000-1100-0000B1A23F00}"/>
            </a:ext>
          </a:extLst>
        </xdr:cNvPr>
        <xdr:cNvGrpSpPr>
          <a:grpSpLocks/>
        </xdr:cNvGrpSpPr>
      </xdr:nvGrpSpPr>
      <xdr:grpSpPr bwMode="auto">
        <a:xfrm>
          <a:off x="4700588" y="10096500"/>
          <a:ext cx="266700" cy="0"/>
          <a:chOff x="466" y="3952"/>
          <a:chExt cx="28" cy="16"/>
        </a:xfrm>
      </xdr:grpSpPr>
      <xdr:sp macro="" textlink="">
        <xdr:nvSpPr>
          <xdr:cNvPr id="4170790" name="Line 7061">
            <a:extLst>
              <a:ext uri="{FF2B5EF4-FFF2-40B4-BE49-F238E27FC236}">
                <a16:creationId xmlns:a16="http://schemas.microsoft.com/office/drawing/2014/main" id="{00000000-0008-0000-1100-00002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91" name="Line 7062">
            <a:extLst>
              <a:ext uri="{FF2B5EF4-FFF2-40B4-BE49-F238E27FC236}">
                <a16:creationId xmlns:a16="http://schemas.microsoft.com/office/drawing/2014/main" id="{00000000-0008-0000-1100-00002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4170418" name="Group 7063">
          <a:extLst>
            <a:ext uri="{FF2B5EF4-FFF2-40B4-BE49-F238E27FC236}">
              <a16:creationId xmlns:a16="http://schemas.microsoft.com/office/drawing/2014/main" id="{00000000-0008-0000-1100-0000B2A23F00}"/>
            </a:ext>
          </a:extLst>
        </xdr:cNvPr>
        <xdr:cNvGrpSpPr>
          <a:grpSpLocks/>
        </xdr:cNvGrpSpPr>
      </xdr:nvGrpSpPr>
      <xdr:grpSpPr bwMode="auto">
        <a:xfrm>
          <a:off x="4576763" y="10096500"/>
          <a:ext cx="228600" cy="0"/>
          <a:chOff x="466" y="3952"/>
          <a:chExt cx="28" cy="16"/>
        </a:xfrm>
      </xdr:grpSpPr>
      <xdr:sp macro="" textlink="">
        <xdr:nvSpPr>
          <xdr:cNvPr id="4170788" name="Line 7064">
            <a:extLst>
              <a:ext uri="{FF2B5EF4-FFF2-40B4-BE49-F238E27FC236}">
                <a16:creationId xmlns:a16="http://schemas.microsoft.com/office/drawing/2014/main" id="{00000000-0008-0000-1100-00002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89" name="Line 7065">
            <a:extLst>
              <a:ext uri="{FF2B5EF4-FFF2-40B4-BE49-F238E27FC236}">
                <a16:creationId xmlns:a16="http://schemas.microsoft.com/office/drawing/2014/main" id="{00000000-0008-0000-1100-00002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19" name="Group 7066">
          <a:extLst>
            <a:ext uri="{FF2B5EF4-FFF2-40B4-BE49-F238E27FC236}">
              <a16:creationId xmlns:a16="http://schemas.microsoft.com/office/drawing/2014/main" id="{00000000-0008-0000-1100-0000B3A23F00}"/>
            </a:ext>
          </a:extLst>
        </xdr:cNvPr>
        <xdr:cNvGrpSpPr>
          <a:grpSpLocks/>
        </xdr:cNvGrpSpPr>
      </xdr:nvGrpSpPr>
      <xdr:grpSpPr bwMode="auto">
        <a:xfrm>
          <a:off x="4117181" y="10096500"/>
          <a:ext cx="240507" cy="0"/>
          <a:chOff x="466" y="3952"/>
          <a:chExt cx="28" cy="16"/>
        </a:xfrm>
      </xdr:grpSpPr>
      <xdr:sp macro="" textlink="">
        <xdr:nvSpPr>
          <xdr:cNvPr id="4170786" name="Line 7067">
            <a:extLst>
              <a:ext uri="{FF2B5EF4-FFF2-40B4-BE49-F238E27FC236}">
                <a16:creationId xmlns:a16="http://schemas.microsoft.com/office/drawing/2014/main" id="{00000000-0008-0000-1100-00002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87" name="Line 7068">
            <a:extLst>
              <a:ext uri="{FF2B5EF4-FFF2-40B4-BE49-F238E27FC236}">
                <a16:creationId xmlns:a16="http://schemas.microsoft.com/office/drawing/2014/main" id="{00000000-0008-0000-1100-00002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20" name="Group 7069">
          <a:extLst>
            <a:ext uri="{FF2B5EF4-FFF2-40B4-BE49-F238E27FC236}">
              <a16:creationId xmlns:a16="http://schemas.microsoft.com/office/drawing/2014/main" id="{00000000-0008-0000-1100-0000B4A23F00}"/>
            </a:ext>
          </a:extLst>
        </xdr:cNvPr>
        <xdr:cNvGrpSpPr>
          <a:grpSpLocks/>
        </xdr:cNvGrpSpPr>
      </xdr:nvGrpSpPr>
      <xdr:grpSpPr bwMode="auto">
        <a:xfrm>
          <a:off x="4700588" y="10096500"/>
          <a:ext cx="266700" cy="0"/>
          <a:chOff x="466" y="3952"/>
          <a:chExt cx="28" cy="16"/>
        </a:xfrm>
      </xdr:grpSpPr>
      <xdr:sp macro="" textlink="">
        <xdr:nvSpPr>
          <xdr:cNvPr id="4170784" name="Line 7070">
            <a:extLst>
              <a:ext uri="{FF2B5EF4-FFF2-40B4-BE49-F238E27FC236}">
                <a16:creationId xmlns:a16="http://schemas.microsoft.com/office/drawing/2014/main" id="{00000000-0008-0000-1100-00002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85" name="Line 7071">
            <a:extLst>
              <a:ext uri="{FF2B5EF4-FFF2-40B4-BE49-F238E27FC236}">
                <a16:creationId xmlns:a16="http://schemas.microsoft.com/office/drawing/2014/main" id="{00000000-0008-0000-1100-00002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21" name="Group 7072">
          <a:extLst>
            <a:ext uri="{FF2B5EF4-FFF2-40B4-BE49-F238E27FC236}">
              <a16:creationId xmlns:a16="http://schemas.microsoft.com/office/drawing/2014/main" id="{00000000-0008-0000-1100-0000B5A23F00}"/>
            </a:ext>
          </a:extLst>
        </xdr:cNvPr>
        <xdr:cNvGrpSpPr>
          <a:grpSpLocks/>
        </xdr:cNvGrpSpPr>
      </xdr:nvGrpSpPr>
      <xdr:grpSpPr bwMode="auto">
        <a:xfrm>
          <a:off x="4117181" y="10096500"/>
          <a:ext cx="240507" cy="0"/>
          <a:chOff x="466" y="3952"/>
          <a:chExt cx="28" cy="16"/>
        </a:xfrm>
      </xdr:grpSpPr>
      <xdr:sp macro="" textlink="">
        <xdr:nvSpPr>
          <xdr:cNvPr id="4170782" name="Line 7073">
            <a:extLst>
              <a:ext uri="{FF2B5EF4-FFF2-40B4-BE49-F238E27FC236}">
                <a16:creationId xmlns:a16="http://schemas.microsoft.com/office/drawing/2014/main" id="{00000000-0008-0000-1100-00001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83" name="Line 7074">
            <a:extLst>
              <a:ext uri="{FF2B5EF4-FFF2-40B4-BE49-F238E27FC236}">
                <a16:creationId xmlns:a16="http://schemas.microsoft.com/office/drawing/2014/main" id="{00000000-0008-0000-1100-00001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22" name="Group 7075">
          <a:extLst>
            <a:ext uri="{FF2B5EF4-FFF2-40B4-BE49-F238E27FC236}">
              <a16:creationId xmlns:a16="http://schemas.microsoft.com/office/drawing/2014/main" id="{00000000-0008-0000-1100-0000B6A23F00}"/>
            </a:ext>
          </a:extLst>
        </xdr:cNvPr>
        <xdr:cNvGrpSpPr>
          <a:grpSpLocks/>
        </xdr:cNvGrpSpPr>
      </xdr:nvGrpSpPr>
      <xdr:grpSpPr bwMode="auto">
        <a:xfrm>
          <a:off x="4700588" y="10096500"/>
          <a:ext cx="266700" cy="0"/>
          <a:chOff x="466" y="3952"/>
          <a:chExt cx="28" cy="16"/>
        </a:xfrm>
      </xdr:grpSpPr>
      <xdr:sp macro="" textlink="">
        <xdr:nvSpPr>
          <xdr:cNvPr id="4170780" name="Line 7076">
            <a:extLst>
              <a:ext uri="{FF2B5EF4-FFF2-40B4-BE49-F238E27FC236}">
                <a16:creationId xmlns:a16="http://schemas.microsoft.com/office/drawing/2014/main" id="{00000000-0008-0000-1100-00001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81" name="Line 7077">
            <a:extLst>
              <a:ext uri="{FF2B5EF4-FFF2-40B4-BE49-F238E27FC236}">
                <a16:creationId xmlns:a16="http://schemas.microsoft.com/office/drawing/2014/main" id="{00000000-0008-0000-1100-00001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23" name="Group 7078">
          <a:extLst>
            <a:ext uri="{FF2B5EF4-FFF2-40B4-BE49-F238E27FC236}">
              <a16:creationId xmlns:a16="http://schemas.microsoft.com/office/drawing/2014/main" id="{00000000-0008-0000-1100-0000B7A23F00}"/>
            </a:ext>
          </a:extLst>
        </xdr:cNvPr>
        <xdr:cNvGrpSpPr>
          <a:grpSpLocks/>
        </xdr:cNvGrpSpPr>
      </xdr:nvGrpSpPr>
      <xdr:grpSpPr bwMode="auto">
        <a:xfrm>
          <a:off x="4117181" y="10096500"/>
          <a:ext cx="240507" cy="0"/>
          <a:chOff x="466" y="3952"/>
          <a:chExt cx="28" cy="16"/>
        </a:xfrm>
      </xdr:grpSpPr>
      <xdr:sp macro="" textlink="">
        <xdr:nvSpPr>
          <xdr:cNvPr id="4170778" name="Line 7079">
            <a:extLst>
              <a:ext uri="{FF2B5EF4-FFF2-40B4-BE49-F238E27FC236}">
                <a16:creationId xmlns:a16="http://schemas.microsoft.com/office/drawing/2014/main" id="{00000000-0008-0000-1100-00001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79" name="Line 7080">
            <a:extLst>
              <a:ext uri="{FF2B5EF4-FFF2-40B4-BE49-F238E27FC236}">
                <a16:creationId xmlns:a16="http://schemas.microsoft.com/office/drawing/2014/main" id="{00000000-0008-0000-1100-00001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24" name="Group 7081">
          <a:extLst>
            <a:ext uri="{FF2B5EF4-FFF2-40B4-BE49-F238E27FC236}">
              <a16:creationId xmlns:a16="http://schemas.microsoft.com/office/drawing/2014/main" id="{00000000-0008-0000-1100-0000B8A23F00}"/>
            </a:ext>
          </a:extLst>
        </xdr:cNvPr>
        <xdr:cNvGrpSpPr>
          <a:grpSpLocks/>
        </xdr:cNvGrpSpPr>
      </xdr:nvGrpSpPr>
      <xdr:grpSpPr bwMode="auto">
        <a:xfrm>
          <a:off x="4700588" y="10096500"/>
          <a:ext cx="266700" cy="0"/>
          <a:chOff x="466" y="3952"/>
          <a:chExt cx="28" cy="16"/>
        </a:xfrm>
      </xdr:grpSpPr>
      <xdr:sp macro="" textlink="">
        <xdr:nvSpPr>
          <xdr:cNvPr id="4170776" name="Line 7082">
            <a:extLst>
              <a:ext uri="{FF2B5EF4-FFF2-40B4-BE49-F238E27FC236}">
                <a16:creationId xmlns:a16="http://schemas.microsoft.com/office/drawing/2014/main" id="{00000000-0008-0000-1100-00001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77" name="Line 7083">
            <a:extLst>
              <a:ext uri="{FF2B5EF4-FFF2-40B4-BE49-F238E27FC236}">
                <a16:creationId xmlns:a16="http://schemas.microsoft.com/office/drawing/2014/main" id="{00000000-0008-0000-1100-00001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25" name="Group 7084">
          <a:extLst>
            <a:ext uri="{FF2B5EF4-FFF2-40B4-BE49-F238E27FC236}">
              <a16:creationId xmlns:a16="http://schemas.microsoft.com/office/drawing/2014/main" id="{00000000-0008-0000-1100-0000B9A23F00}"/>
            </a:ext>
          </a:extLst>
        </xdr:cNvPr>
        <xdr:cNvGrpSpPr>
          <a:grpSpLocks/>
        </xdr:cNvGrpSpPr>
      </xdr:nvGrpSpPr>
      <xdr:grpSpPr bwMode="auto">
        <a:xfrm>
          <a:off x="4117181" y="10096500"/>
          <a:ext cx="240507" cy="0"/>
          <a:chOff x="466" y="3952"/>
          <a:chExt cx="28" cy="16"/>
        </a:xfrm>
      </xdr:grpSpPr>
      <xdr:sp macro="" textlink="">
        <xdr:nvSpPr>
          <xdr:cNvPr id="4170774" name="Line 7085">
            <a:extLst>
              <a:ext uri="{FF2B5EF4-FFF2-40B4-BE49-F238E27FC236}">
                <a16:creationId xmlns:a16="http://schemas.microsoft.com/office/drawing/2014/main" id="{00000000-0008-0000-1100-00001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75" name="Line 7086">
            <a:extLst>
              <a:ext uri="{FF2B5EF4-FFF2-40B4-BE49-F238E27FC236}">
                <a16:creationId xmlns:a16="http://schemas.microsoft.com/office/drawing/2014/main" id="{00000000-0008-0000-1100-00001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26" name="Group 7087">
          <a:extLst>
            <a:ext uri="{FF2B5EF4-FFF2-40B4-BE49-F238E27FC236}">
              <a16:creationId xmlns:a16="http://schemas.microsoft.com/office/drawing/2014/main" id="{00000000-0008-0000-1100-0000BAA23F00}"/>
            </a:ext>
          </a:extLst>
        </xdr:cNvPr>
        <xdr:cNvGrpSpPr>
          <a:grpSpLocks/>
        </xdr:cNvGrpSpPr>
      </xdr:nvGrpSpPr>
      <xdr:grpSpPr bwMode="auto">
        <a:xfrm>
          <a:off x="4117181" y="10096500"/>
          <a:ext cx="240507" cy="0"/>
          <a:chOff x="466" y="3952"/>
          <a:chExt cx="28" cy="16"/>
        </a:xfrm>
      </xdr:grpSpPr>
      <xdr:sp macro="" textlink="">
        <xdr:nvSpPr>
          <xdr:cNvPr id="4170772" name="Line 7088">
            <a:extLst>
              <a:ext uri="{FF2B5EF4-FFF2-40B4-BE49-F238E27FC236}">
                <a16:creationId xmlns:a16="http://schemas.microsoft.com/office/drawing/2014/main" id="{00000000-0008-0000-1100-00001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73" name="Line 7089">
            <a:extLst>
              <a:ext uri="{FF2B5EF4-FFF2-40B4-BE49-F238E27FC236}">
                <a16:creationId xmlns:a16="http://schemas.microsoft.com/office/drawing/2014/main" id="{00000000-0008-0000-1100-00001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27" name="Group 7090">
          <a:extLst>
            <a:ext uri="{FF2B5EF4-FFF2-40B4-BE49-F238E27FC236}">
              <a16:creationId xmlns:a16="http://schemas.microsoft.com/office/drawing/2014/main" id="{00000000-0008-0000-1100-0000BBA23F00}"/>
            </a:ext>
          </a:extLst>
        </xdr:cNvPr>
        <xdr:cNvGrpSpPr>
          <a:grpSpLocks/>
        </xdr:cNvGrpSpPr>
      </xdr:nvGrpSpPr>
      <xdr:grpSpPr bwMode="auto">
        <a:xfrm>
          <a:off x="4117181" y="10096500"/>
          <a:ext cx="240507" cy="0"/>
          <a:chOff x="466" y="3952"/>
          <a:chExt cx="28" cy="16"/>
        </a:xfrm>
      </xdr:grpSpPr>
      <xdr:sp macro="" textlink="">
        <xdr:nvSpPr>
          <xdr:cNvPr id="4170770" name="Line 7091">
            <a:extLst>
              <a:ext uri="{FF2B5EF4-FFF2-40B4-BE49-F238E27FC236}">
                <a16:creationId xmlns:a16="http://schemas.microsoft.com/office/drawing/2014/main" id="{00000000-0008-0000-1100-00001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71" name="Line 7092">
            <a:extLst>
              <a:ext uri="{FF2B5EF4-FFF2-40B4-BE49-F238E27FC236}">
                <a16:creationId xmlns:a16="http://schemas.microsoft.com/office/drawing/2014/main" id="{00000000-0008-0000-1100-00001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28" name="Group 7093">
          <a:extLst>
            <a:ext uri="{FF2B5EF4-FFF2-40B4-BE49-F238E27FC236}">
              <a16:creationId xmlns:a16="http://schemas.microsoft.com/office/drawing/2014/main" id="{00000000-0008-0000-1100-0000BCA23F00}"/>
            </a:ext>
          </a:extLst>
        </xdr:cNvPr>
        <xdr:cNvGrpSpPr>
          <a:grpSpLocks/>
        </xdr:cNvGrpSpPr>
      </xdr:nvGrpSpPr>
      <xdr:grpSpPr bwMode="auto">
        <a:xfrm>
          <a:off x="4117181" y="10096500"/>
          <a:ext cx="240507" cy="0"/>
          <a:chOff x="466" y="3952"/>
          <a:chExt cx="28" cy="16"/>
        </a:xfrm>
      </xdr:grpSpPr>
      <xdr:sp macro="" textlink="">
        <xdr:nvSpPr>
          <xdr:cNvPr id="4170768" name="Line 7094">
            <a:extLst>
              <a:ext uri="{FF2B5EF4-FFF2-40B4-BE49-F238E27FC236}">
                <a16:creationId xmlns:a16="http://schemas.microsoft.com/office/drawing/2014/main" id="{00000000-0008-0000-1100-00001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69" name="Line 7095">
            <a:extLst>
              <a:ext uri="{FF2B5EF4-FFF2-40B4-BE49-F238E27FC236}">
                <a16:creationId xmlns:a16="http://schemas.microsoft.com/office/drawing/2014/main" id="{00000000-0008-0000-1100-00001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429" name="Group 7096">
          <a:extLst>
            <a:ext uri="{FF2B5EF4-FFF2-40B4-BE49-F238E27FC236}">
              <a16:creationId xmlns:a16="http://schemas.microsoft.com/office/drawing/2014/main" id="{00000000-0008-0000-1100-0000BDA23F00}"/>
            </a:ext>
          </a:extLst>
        </xdr:cNvPr>
        <xdr:cNvGrpSpPr>
          <a:grpSpLocks/>
        </xdr:cNvGrpSpPr>
      </xdr:nvGrpSpPr>
      <xdr:grpSpPr bwMode="auto">
        <a:xfrm>
          <a:off x="5143500" y="10096500"/>
          <a:ext cx="0" cy="0"/>
          <a:chOff x="466" y="3952"/>
          <a:chExt cx="28" cy="16"/>
        </a:xfrm>
      </xdr:grpSpPr>
      <xdr:sp macro="" textlink="">
        <xdr:nvSpPr>
          <xdr:cNvPr id="4170766" name="Line 7097">
            <a:extLst>
              <a:ext uri="{FF2B5EF4-FFF2-40B4-BE49-F238E27FC236}">
                <a16:creationId xmlns:a16="http://schemas.microsoft.com/office/drawing/2014/main" id="{00000000-0008-0000-1100-00000E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67" name="Line 7098">
            <a:extLst>
              <a:ext uri="{FF2B5EF4-FFF2-40B4-BE49-F238E27FC236}">
                <a16:creationId xmlns:a16="http://schemas.microsoft.com/office/drawing/2014/main" id="{00000000-0008-0000-1100-00000F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430" name="Group 7099">
          <a:extLst>
            <a:ext uri="{FF2B5EF4-FFF2-40B4-BE49-F238E27FC236}">
              <a16:creationId xmlns:a16="http://schemas.microsoft.com/office/drawing/2014/main" id="{00000000-0008-0000-1100-0000BEA23F00}"/>
            </a:ext>
          </a:extLst>
        </xdr:cNvPr>
        <xdr:cNvGrpSpPr>
          <a:grpSpLocks/>
        </xdr:cNvGrpSpPr>
      </xdr:nvGrpSpPr>
      <xdr:grpSpPr bwMode="auto">
        <a:xfrm>
          <a:off x="5143500" y="10096500"/>
          <a:ext cx="0" cy="0"/>
          <a:chOff x="466" y="3952"/>
          <a:chExt cx="28" cy="16"/>
        </a:xfrm>
      </xdr:grpSpPr>
      <xdr:sp macro="" textlink="">
        <xdr:nvSpPr>
          <xdr:cNvPr id="4170764" name="Line 7100">
            <a:extLst>
              <a:ext uri="{FF2B5EF4-FFF2-40B4-BE49-F238E27FC236}">
                <a16:creationId xmlns:a16="http://schemas.microsoft.com/office/drawing/2014/main" id="{00000000-0008-0000-1100-00000C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65" name="Line 7101">
            <a:extLst>
              <a:ext uri="{FF2B5EF4-FFF2-40B4-BE49-F238E27FC236}">
                <a16:creationId xmlns:a16="http://schemas.microsoft.com/office/drawing/2014/main" id="{00000000-0008-0000-1100-00000D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431" name="Group 7102">
          <a:extLst>
            <a:ext uri="{FF2B5EF4-FFF2-40B4-BE49-F238E27FC236}">
              <a16:creationId xmlns:a16="http://schemas.microsoft.com/office/drawing/2014/main" id="{00000000-0008-0000-1100-0000BFA23F00}"/>
            </a:ext>
          </a:extLst>
        </xdr:cNvPr>
        <xdr:cNvGrpSpPr>
          <a:grpSpLocks/>
        </xdr:cNvGrpSpPr>
      </xdr:nvGrpSpPr>
      <xdr:grpSpPr bwMode="auto">
        <a:xfrm>
          <a:off x="5143500" y="10096500"/>
          <a:ext cx="0" cy="0"/>
          <a:chOff x="466" y="3952"/>
          <a:chExt cx="28" cy="16"/>
        </a:xfrm>
      </xdr:grpSpPr>
      <xdr:sp macro="" textlink="">
        <xdr:nvSpPr>
          <xdr:cNvPr id="4170762" name="Line 7103">
            <a:extLst>
              <a:ext uri="{FF2B5EF4-FFF2-40B4-BE49-F238E27FC236}">
                <a16:creationId xmlns:a16="http://schemas.microsoft.com/office/drawing/2014/main" id="{00000000-0008-0000-1100-00000A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63" name="Line 7104">
            <a:extLst>
              <a:ext uri="{FF2B5EF4-FFF2-40B4-BE49-F238E27FC236}">
                <a16:creationId xmlns:a16="http://schemas.microsoft.com/office/drawing/2014/main" id="{00000000-0008-0000-1100-00000B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0</xdr:colOff>
      <xdr:row>32</xdr:row>
      <xdr:rowOff>0</xdr:rowOff>
    </xdr:from>
    <xdr:to>
      <xdr:col>4</xdr:col>
      <xdr:colOff>0</xdr:colOff>
      <xdr:row>32</xdr:row>
      <xdr:rowOff>0</xdr:rowOff>
    </xdr:to>
    <xdr:grpSp>
      <xdr:nvGrpSpPr>
        <xdr:cNvPr id="4170432" name="Group 7105">
          <a:extLst>
            <a:ext uri="{FF2B5EF4-FFF2-40B4-BE49-F238E27FC236}">
              <a16:creationId xmlns:a16="http://schemas.microsoft.com/office/drawing/2014/main" id="{00000000-0008-0000-1100-0000C0A23F00}"/>
            </a:ext>
          </a:extLst>
        </xdr:cNvPr>
        <xdr:cNvGrpSpPr>
          <a:grpSpLocks/>
        </xdr:cNvGrpSpPr>
      </xdr:nvGrpSpPr>
      <xdr:grpSpPr bwMode="auto">
        <a:xfrm>
          <a:off x="5143500" y="10096500"/>
          <a:ext cx="0" cy="0"/>
          <a:chOff x="466" y="3952"/>
          <a:chExt cx="28" cy="16"/>
        </a:xfrm>
      </xdr:grpSpPr>
      <xdr:sp macro="" textlink="">
        <xdr:nvSpPr>
          <xdr:cNvPr id="4170760" name="Line 7106">
            <a:extLst>
              <a:ext uri="{FF2B5EF4-FFF2-40B4-BE49-F238E27FC236}">
                <a16:creationId xmlns:a16="http://schemas.microsoft.com/office/drawing/2014/main" id="{00000000-0008-0000-1100-000008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61" name="Line 7107">
            <a:extLst>
              <a:ext uri="{FF2B5EF4-FFF2-40B4-BE49-F238E27FC236}">
                <a16:creationId xmlns:a16="http://schemas.microsoft.com/office/drawing/2014/main" id="{00000000-0008-0000-1100-000009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276225</xdr:colOff>
      <xdr:row>32</xdr:row>
      <xdr:rowOff>0</xdr:rowOff>
    </xdr:from>
    <xdr:to>
      <xdr:col>2</xdr:col>
      <xdr:colOff>542925</xdr:colOff>
      <xdr:row>32</xdr:row>
      <xdr:rowOff>0</xdr:rowOff>
    </xdr:to>
    <xdr:grpSp>
      <xdr:nvGrpSpPr>
        <xdr:cNvPr id="4170433" name="Group 7108">
          <a:extLst>
            <a:ext uri="{FF2B5EF4-FFF2-40B4-BE49-F238E27FC236}">
              <a16:creationId xmlns:a16="http://schemas.microsoft.com/office/drawing/2014/main" id="{00000000-0008-0000-1100-0000C1A23F00}"/>
            </a:ext>
          </a:extLst>
        </xdr:cNvPr>
        <xdr:cNvGrpSpPr>
          <a:grpSpLocks/>
        </xdr:cNvGrpSpPr>
      </xdr:nvGrpSpPr>
      <xdr:grpSpPr bwMode="auto">
        <a:xfrm>
          <a:off x="4050506" y="10096500"/>
          <a:ext cx="266700" cy="0"/>
          <a:chOff x="466" y="3952"/>
          <a:chExt cx="28" cy="16"/>
        </a:xfrm>
      </xdr:grpSpPr>
      <xdr:sp macro="" textlink="">
        <xdr:nvSpPr>
          <xdr:cNvPr id="4170758" name="Line 7109">
            <a:extLst>
              <a:ext uri="{FF2B5EF4-FFF2-40B4-BE49-F238E27FC236}">
                <a16:creationId xmlns:a16="http://schemas.microsoft.com/office/drawing/2014/main" id="{00000000-0008-0000-1100-000006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59" name="Line 7110">
            <a:extLst>
              <a:ext uri="{FF2B5EF4-FFF2-40B4-BE49-F238E27FC236}">
                <a16:creationId xmlns:a16="http://schemas.microsoft.com/office/drawing/2014/main" id="{00000000-0008-0000-1100-000007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257175</xdr:colOff>
      <xdr:row>32</xdr:row>
      <xdr:rowOff>0</xdr:rowOff>
    </xdr:from>
    <xdr:to>
      <xdr:col>2</xdr:col>
      <xdr:colOff>523875</xdr:colOff>
      <xdr:row>32</xdr:row>
      <xdr:rowOff>0</xdr:rowOff>
    </xdr:to>
    <xdr:grpSp>
      <xdr:nvGrpSpPr>
        <xdr:cNvPr id="4170434" name="Group 7111">
          <a:extLst>
            <a:ext uri="{FF2B5EF4-FFF2-40B4-BE49-F238E27FC236}">
              <a16:creationId xmlns:a16="http://schemas.microsoft.com/office/drawing/2014/main" id="{00000000-0008-0000-1100-0000C2A23F00}"/>
            </a:ext>
          </a:extLst>
        </xdr:cNvPr>
        <xdr:cNvGrpSpPr>
          <a:grpSpLocks/>
        </xdr:cNvGrpSpPr>
      </xdr:nvGrpSpPr>
      <xdr:grpSpPr bwMode="auto">
        <a:xfrm>
          <a:off x="4031456" y="10096500"/>
          <a:ext cx="266700" cy="0"/>
          <a:chOff x="466" y="3952"/>
          <a:chExt cx="28" cy="16"/>
        </a:xfrm>
      </xdr:grpSpPr>
      <xdr:sp macro="" textlink="">
        <xdr:nvSpPr>
          <xdr:cNvPr id="4170756" name="Line 7112">
            <a:extLst>
              <a:ext uri="{FF2B5EF4-FFF2-40B4-BE49-F238E27FC236}">
                <a16:creationId xmlns:a16="http://schemas.microsoft.com/office/drawing/2014/main" id="{00000000-0008-0000-1100-000004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57" name="Line 7113">
            <a:extLst>
              <a:ext uri="{FF2B5EF4-FFF2-40B4-BE49-F238E27FC236}">
                <a16:creationId xmlns:a16="http://schemas.microsoft.com/office/drawing/2014/main" id="{00000000-0008-0000-1100-000005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4170435" name="Group 7114">
          <a:extLst>
            <a:ext uri="{FF2B5EF4-FFF2-40B4-BE49-F238E27FC236}">
              <a16:creationId xmlns:a16="http://schemas.microsoft.com/office/drawing/2014/main" id="{00000000-0008-0000-1100-0000C3A23F00}"/>
            </a:ext>
          </a:extLst>
        </xdr:cNvPr>
        <xdr:cNvGrpSpPr>
          <a:grpSpLocks/>
        </xdr:cNvGrpSpPr>
      </xdr:nvGrpSpPr>
      <xdr:grpSpPr bwMode="auto">
        <a:xfrm>
          <a:off x="4060031" y="10096500"/>
          <a:ext cx="266700" cy="0"/>
          <a:chOff x="466" y="3952"/>
          <a:chExt cx="28" cy="16"/>
        </a:xfrm>
      </xdr:grpSpPr>
      <xdr:sp macro="" textlink="">
        <xdr:nvSpPr>
          <xdr:cNvPr id="4170754" name="Line 7115">
            <a:extLst>
              <a:ext uri="{FF2B5EF4-FFF2-40B4-BE49-F238E27FC236}">
                <a16:creationId xmlns:a16="http://schemas.microsoft.com/office/drawing/2014/main" id="{00000000-0008-0000-1100-000002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55" name="Line 7116">
            <a:extLst>
              <a:ext uri="{FF2B5EF4-FFF2-40B4-BE49-F238E27FC236}">
                <a16:creationId xmlns:a16="http://schemas.microsoft.com/office/drawing/2014/main" id="{00000000-0008-0000-1100-000003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276225</xdr:colOff>
      <xdr:row>32</xdr:row>
      <xdr:rowOff>0</xdr:rowOff>
    </xdr:from>
    <xdr:to>
      <xdr:col>3</xdr:col>
      <xdr:colOff>542925</xdr:colOff>
      <xdr:row>32</xdr:row>
      <xdr:rowOff>0</xdr:rowOff>
    </xdr:to>
    <xdr:grpSp>
      <xdr:nvGrpSpPr>
        <xdr:cNvPr id="4170436" name="Group 7117">
          <a:extLst>
            <a:ext uri="{FF2B5EF4-FFF2-40B4-BE49-F238E27FC236}">
              <a16:creationId xmlns:a16="http://schemas.microsoft.com/office/drawing/2014/main" id="{00000000-0008-0000-1100-0000C4A23F00}"/>
            </a:ext>
          </a:extLst>
        </xdr:cNvPr>
        <xdr:cNvGrpSpPr>
          <a:grpSpLocks/>
        </xdr:cNvGrpSpPr>
      </xdr:nvGrpSpPr>
      <xdr:grpSpPr bwMode="auto">
        <a:xfrm>
          <a:off x="4633913" y="10096500"/>
          <a:ext cx="266700" cy="0"/>
          <a:chOff x="466" y="3952"/>
          <a:chExt cx="28" cy="16"/>
        </a:xfrm>
      </xdr:grpSpPr>
      <xdr:sp macro="" textlink="">
        <xdr:nvSpPr>
          <xdr:cNvPr id="4170752" name="Line 7118">
            <a:extLst>
              <a:ext uri="{FF2B5EF4-FFF2-40B4-BE49-F238E27FC236}">
                <a16:creationId xmlns:a16="http://schemas.microsoft.com/office/drawing/2014/main" id="{00000000-0008-0000-1100-000000A4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53" name="Line 7119">
            <a:extLst>
              <a:ext uri="{FF2B5EF4-FFF2-40B4-BE49-F238E27FC236}">
                <a16:creationId xmlns:a16="http://schemas.microsoft.com/office/drawing/2014/main" id="{00000000-0008-0000-1100-000001A4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304800</xdr:colOff>
      <xdr:row>32</xdr:row>
      <xdr:rowOff>0</xdr:rowOff>
    </xdr:from>
    <xdr:to>
      <xdr:col>3</xdr:col>
      <xdr:colOff>571500</xdr:colOff>
      <xdr:row>32</xdr:row>
      <xdr:rowOff>0</xdr:rowOff>
    </xdr:to>
    <xdr:grpSp>
      <xdr:nvGrpSpPr>
        <xdr:cNvPr id="4170437" name="Group 7120">
          <a:extLst>
            <a:ext uri="{FF2B5EF4-FFF2-40B4-BE49-F238E27FC236}">
              <a16:creationId xmlns:a16="http://schemas.microsoft.com/office/drawing/2014/main" id="{00000000-0008-0000-1100-0000C5A23F00}"/>
            </a:ext>
          </a:extLst>
        </xdr:cNvPr>
        <xdr:cNvGrpSpPr>
          <a:grpSpLocks/>
        </xdr:cNvGrpSpPr>
      </xdr:nvGrpSpPr>
      <xdr:grpSpPr bwMode="auto">
        <a:xfrm>
          <a:off x="4662488" y="10096500"/>
          <a:ext cx="266700" cy="0"/>
          <a:chOff x="466" y="3952"/>
          <a:chExt cx="28" cy="16"/>
        </a:xfrm>
      </xdr:grpSpPr>
      <xdr:sp macro="" textlink="">
        <xdr:nvSpPr>
          <xdr:cNvPr id="4170750" name="Line 7121">
            <a:extLst>
              <a:ext uri="{FF2B5EF4-FFF2-40B4-BE49-F238E27FC236}">
                <a16:creationId xmlns:a16="http://schemas.microsoft.com/office/drawing/2014/main" id="{00000000-0008-0000-1100-0000F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51" name="Line 7122">
            <a:extLst>
              <a:ext uri="{FF2B5EF4-FFF2-40B4-BE49-F238E27FC236}">
                <a16:creationId xmlns:a16="http://schemas.microsoft.com/office/drawing/2014/main" id="{00000000-0008-0000-1100-0000F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295275</xdr:colOff>
      <xdr:row>32</xdr:row>
      <xdr:rowOff>0</xdr:rowOff>
    </xdr:from>
    <xdr:to>
      <xdr:col>3</xdr:col>
      <xdr:colOff>561975</xdr:colOff>
      <xdr:row>32</xdr:row>
      <xdr:rowOff>0</xdr:rowOff>
    </xdr:to>
    <xdr:grpSp>
      <xdr:nvGrpSpPr>
        <xdr:cNvPr id="4170438" name="Group 7123">
          <a:extLst>
            <a:ext uri="{FF2B5EF4-FFF2-40B4-BE49-F238E27FC236}">
              <a16:creationId xmlns:a16="http://schemas.microsoft.com/office/drawing/2014/main" id="{00000000-0008-0000-1100-0000C6A23F00}"/>
            </a:ext>
          </a:extLst>
        </xdr:cNvPr>
        <xdr:cNvGrpSpPr>
          <a:grpSpLocks/>
        </xdr:cNvGrpSpPr>
      </xdr:nvGrpSpPr>
      <xdr:grpSpPr bwMode="auto">
        <a:xfrm>
          <a:off x="4652963" y="10096500"/>
          <a:ext cx="266700" cy="0"/>
          <a:chOff x="466" y="3952"/>
          <a:chExt cx="28" cy="16"/>
        </a:xfrm>
      </xdr:grpSpPr>
      <xdr:sp macro="" textlink="">
        <xdr:nvSpPr>
          <xdr:cNvPr id="4170748" name="Line 7124">
            <a:extLst>
              <a:ext uri="{FF2B5EF4-FFF2-40B4-BE49-F238E27FC236}">
                <a16:creationId xmlns:a16="http://schemas.microsoft.com/office/drawing/2014/main" id="{00000000-0008-0000-1100-0000F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49" name="Line 7125">
            <a:extLst>
              <a:ext uri="{FF2B5EF4-FFF2-40B4-BE49-F238E27FC236}">
                <a16:creationId xmlns:a16="http://schemas.microsoft.com/office/drawing/2014/main" id="{00000000-0008-0000-1100-0000F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266700</xdr:colOff>
      <xdr:row>32</xdr:row>
      <xdr:rowOff>0</xdr:rowOff>
    </xdr:from>
    <xdr:to>
      <xdr:col>2</xdr:col>
      <xdr:colOff>533400</xdr:colOff>
      <xdr:row>32</xdr:row>
      <xdr:rowOff>0</xdr:rowOff>
    </xdr:to>
    <xdr:grpSp>
      <xdr:nvGrpSpPr>
        <xdr:cNvPr id="4170439" name="Group 7126">
          <a:extLst>
            <a:ext uri="{FF2B5EF4-FFF2-40B4-BE49-F238E27FC236}">
              <a16:creationId xmlns:a16="http://schemas.microsoft.com/office/drawing/2014/main" id="{00000000-0008-0000-1100-0000C7A23F00}"/>
            </a:ext>
          </a:extLst>
        </xdr:cNvPr>
        <xdr:cNvGrpSpPr>
          <a:grpSpLocks/>
        </xdr:cNvGrpSpPr>
      </xdr:nvGrpSpPr>
      <xdr:grpSpPr bwMode="auto">
        <a:xfrm>
          <a:off x="4040981" y="10096500"/>
          <a:ext cx="266700" cy="0"/>
          <a:chOff x="466" y="3952"/>
          <a:chExt cx="28" cy="16"/>
        </a:xfrm>
      </xdr:grpSpPr>
      <xdr:sp macro="" textlink="">
        <xdr:nvSpPr>
          <xdr:cNvPr id="4170746" name="Line 7127">
            <a:extLst>
              <a:ext uri="{FF2B5EF4-FFF2-40B4-BE49-F238E27FC236}">
                <a16:creationId xmlns:a16="http://schemas.microsoft.com/office/drawing/2014/main" id="{00000000-0008-0000-1100-0000F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47" name="Line 7128">
            <a:extLst>
              <a:ext uri="{FF2B5EF4-FFF2-40B4-BE49-F238E27FC236}">
                <a16:creationId xmlns:a16="http://schemas.microsoft.com/office/drawing/2014/main" id="{00000000-0008-0000-1100-0000F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314325</xdr:colOff>
      <xdr:row>32</xdr:row>
      <xdr:rowOff>0</xdr:rowOff>
    </xdr:from>
    <xdr:to>
      <xdr:col>3</xdr:col>
      <xdr:colOff>0</xdr:colOff>
      <xdr:row>32</xdr:row>
      <xdr:rowOff>0</xdr:rowOff>
    </xdr:to>
    <xdr:grpSp>
      <xdr:nvGrpSpPr>
        <xdr:cNvPr id="4170440" name="Group 7129">
          <a:extLst>
            <a:ext uri="{FF2B5EF4-FFF2-40B4-BE49-F238E27FC236}">
              <a16:creationId xmlns:a16="http://schemas.microsoft.com/office/drawing/2014/main" id="{00000000-0008-0000-1100-0000C8A23F00}"/>
            </a:ext>
          </a:extLst>
        </xdr:cNvPr>
        <xdr:cNvGrpSpPr>
          <a:grpSpLocks/>
        </xdr:cNvGrpSpPr>
      </xdr:nvGrpSpPr>
      <xdr:grpSpPr bwMode="auto">
        <a:xfrm>
          <a:off x="4088606" y="10096500"/>
          <a:ext cx="269082" cy="0"/>
          <a:chOff x="466" y="3952"/>
          <a:chExt cx="28" cy="16"/>
        </a:xfrm>
      </xdr:grpSpPr>
      <xdr:sp macro="" textlink="">
        <xdr:nvSpPr>
          <xdr:cNvPr id="4170744" name="Line 7130">
            <a:extLst>
              <a:ext uri="{FF2B5EF4-FFF2-40B4-BE49-F238E27FC236}">
                <a16:creationId xmlns:a16="http://schemas.microsoft.com/office/drawing/2014/main" id="{00000000-0008-0000-1100-0000F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45" name="Line 7131">
            <a:extLst>
              <a:ext uri="{FF2B5EF4-FFF2-40B4-BE49-F238E27FC236}">
                <a16:creationId xmlns:a16="http://schemas.microsoft.com/office/drawing/2014/main" id="{00000000-0008-0000-1100-0000F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295275</xdr:colOff>
      <xdr:row>32</xdr:row>
      <xdr:rowOff>0</xdr:rowOff>
    </xdr:from>
    <xdr:to>
      <xdr:col>2</xdr:col>
      <xdr:colOff>561975</xdr:colOff>
      <xdr:row>32</xdr:row>
      <xdr:rowOff>0</xdr:rowOff>
    </xdr:to>
    <xdr:grpSp>
      <xdr:nvGrpSpPr>
        <xdr:cNvPr id="4170441" name="Group 7132">
          <a:extLst>
            <a:ext uri="{FF2B5EF4-FFF2-40B4-BE49-F238E27FC236}">
              <a16:creationId xmlns:a16="http://schemas.microsoft.com/office/drawing/2014/main" id="{00000000-0008-0000-1100-0000C9A23F00}"/>
            </a:ext>
          </a:extLst>
        </xdr:cNvPr>
        <xdr:cNvGrpSpPr>
          <a:grpSpLocks/>
        </xdr:cNvGrpSpPr>
      </xdr:nvGrpSpPr>
      <xdr:grpSpPr bwMode="auto">
        <a:xfrm>
          <a:off x="4069556" y="10096500"/>
          <a:ext cx="266700" cy="0"/>
          <a:chOff x="466" y="3952"/>
          <a:chExt cx="28" cy="16"/>
        </a:xfrm>
      </xdr:grpSpPr>
      <xdr:sp macro="" textlink="">
        <xdr:nvSpPr>
          <xdr:cNvPr id="4170742" name="Line 7133">
            <a:extLst>
              <a:ext uri="{FF2B5EF4-FFF2-40B4-BE49-F238E27FC236}">
                <a16:creationId xmlns:a16="http://schemas.microsoft.com/office/drawing/2014/main" id="{00000000-0008-0000-1100-0000F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43" name="Line 7134">
            <a:extLst>
              <a:ext uri="{FF2B5EF4-FFF2-40B4-BE49-F238E27FC236}">
                <a16:creationId xmlns:a16="http://schemas.microsoft.com/office/drawing/2014/main" id="{00000000-0008-0000-1100-0000F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285750</xdr:colOff>
      <xdr:row>32</xdr:row>
      <xdr:rowOff>0</xdr:rowOff>
    </xdr:from>
    <xdr:to>
      <xdr:col>2</xdr:col>
      <xdr:colOff>552450</xdr:colOff>
      <xdr:row>32</xdr:row>
      <xdr:rowOff>0</xdr:rowOff>
    </xdr:to>
    <xdr:grpSp>
      <xdr:nvGrpSpPr>
        <xdr:cNvPr id="4170442" name="Group 7135">
          <a:extLst>
            <a:ext uri="{FF2B5EF4-FFF2-40B4-BE49-F238E27FC236}">
              <a16:creationId xmlns:a16="http://schemas.microsoft.com/office/drawing/2014/main" id="{00000000-0008-0000-1100-0000CAA23F00}"/>
            </a:ext>
          </a:extLst>
        </xdr:cNvPr>
        <xdr:cNvGrpSpPr>
          <a:grpSpLocks/>
        </xdr:cNvGrpSpPr>
      </xdr:nvGrpSpPr>
      <xdr:grpSpPr bwMode="auto">
        <a:xfrm>
          <a:off x="4060031" y="10096500"/>
          <a:ext cx="266700" cy="0"/>
          <a:chOff x="466" y="3952"/>
          <a:chExt cx="28" cy="16"/>
        </a:xfrm>
      </xdr:grpSpPr>
      <xdr:sp macro="" textlink="">
        <xdr:nvSpPr>
          <xdr:cNvPr id="4170740" name="Line 7136">
            <a:extLst>
              <a:ext uri="{FF2B5EF4-FFF2-40B4-BE49-F238E27FC236}">
                <a16:creationId xmlns:a16="http://schemas.microsoft.com/office/drawing/2014/main" id="{00000000-0008-0000-1100-0000F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41" name="Line 7137">
            <a:extLst>
              <a:ext uri="{FF2B5EF4-FFF2-40B4-BE49-F238E27FC236}">
                <a16:creationId xmlns:a16="http://schemas.microsoft.com/office/drawing/2014/main" id="{00000000-0008-0000-1100-0000F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43" name="Group 7138">
          <a:extLst>
            <a:ext uri="{FF2B5EF4-FFF2-40B4-BE49-F238E27FC236}">
              <a16:creationId xmlns:a16="http://schemas.microsoft.com/office/drawing/2014/main" id="{00000000-0008-0000-1100-0000CBA23F00}"/>
            </a:ext>
          </a:extLst>
        </xdr:cNvPr>
        <xdr:cNvGrpSpPr>
          <a:grpSpLocks/>
        </xdr:cNvGrpSpPr>
      </xdr:nvGrpSpPr>
      <xdr:grpSpPr bwMode="auto">
        <a:xfrm>
          <a:off x="4117181" y="10096500"/>
          <a:ext cx="240507" cy="0"/>
          <a:chOff x="466" y="3952"/>
          <a:chExt cx="28" cy="16"/>
        </a:xfrm>
      </xdr:grpSpPr>
      <xdr:sp macro="" textlink="">
        <xdr:nvSpPr>
          <xdr:cNvPr id="4170738" name="Line 7139">
            <a:extLst>
              <a:ext uri="{FF2B5EF4-FFF2-40B4-BE49-F238E27FC236}">
                <a16:creationId xmlns:a16="http://schemas.microsoft.com/office/drawing/2014/main" id="{00000000-0008-0000-1100-0000F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39" name="Line 7140">
            <a:extLst>
              <a:ext uri="{FF2B5EF4-FFF2-40B4-BE49-F238E27FC236}">
                <a16:creationId xmlns:a16="http://schemas.microsoft.com/office/drawing/2014/main" id="{00000000-0008-0000-1100-0000F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44" name="Group 7141">
          <a:extLst>
            <a:ext uri="{FF2B5EF4-FFF2-40B4-BE49-F238E27FC236}">
              <a16:creationId xmlns:a16="http://schemas.microsoft.com/office/drawing/2014/main" id="{00000000-0008-0000-1100-0000CCA23F00}"/>
            </a:ext>
          </a:extLst>
        </xdr:cNvPr>
        <xdr:cNvGrpSpPr>
          <a:grpSpLocks/>
        </xdr:cNvGrpSpPr>
      </xdr:nvGrpSpPr>
      <xdr:grpSpPr bwMode="auto">
        <a:xfrm>
          <a:off x="4117181" y="10096500"/>
          <a:ext cx="240507" cy="0"/>
          <a:chOff x="466" y="3952"/>
          <a:chExt cx="28" cy="16"/>
        </a:xfrm>
      </xdr:grpSpPr>
      <xdr:sp macro="" textlink="">
        <xdr:nvSpPr>
          <xdr:cNvPr id="4170736" name="Line 7142">
            <a:extLst>
              <a:ext uri="{FF2B5EF4-FFF2-40B4-BE49-F238E27FC236}">
                <a16:creationId xmlns:a16="http://schemas.microsoft.com/office/drawing/2014/main" id="{00000000-0008-0000-1100-0000F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37" name="Line 7143">
            <a:extLst>
              <a:ext uri="{FF2B5EF4-FFF2-40B4-BE49-F238E27FC236}">
                <a16:creationId xmlns:a16="http://schemas.microsoft.com/office/drawing/2014/main" id="{00000000-0008-0000-1100-0000F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45" name="Group 7144">
          <a:extLst>
            <a:ext uri="{FF2B5EF4-FFF2-40B4-BE49-F238E27FC236}">
              <a16:creationId xmlns:a16="http://schemas.microsoft.com/office/drawing/2014/main" id="{00000000-0008-0000-1100-0000CDA23F00}"/>
            </a:ext>
          </a:extLst>
        </xdr:cNvPr>
        <xdr:cNvGrpSpPr>
          <a:grpSpLocks/>
        </xdr:cNvGrpSpPr>
      </xdr:nvGrpSpPr>
      <xdr:grpSpPr bwMode="auto">
        <a:xfrm>
          <a:off x="4117181" y="10096500"/>
          <a:ext cx="240507" cy="0"/>
          <a:chOff x="466" y="3952"/>
          <a:chExt cx="28" cy="16"/>
        </a:xfrm>
      </xdr:grpSpPr>
      <xdr:sp macro="" textlink="">
        <xdr:nvSpPr>
          <xdr:cNvPr id="4170734" name="Line 7145">
            <a:extLst>
              <a:ext uri="{FF2B5EF4-FFF2-40B4-BE49-F238E27FC236}">
                <a16:creationId xmlns:a16="http://schemas.microsoft.com/office/drawing/2014/main" id="{00000000-0008-0000-1100-0000E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35" name="Line 7146">
            <a:extLst>
              <a:ext uri="{FF2B5EF4-FFF2-40B4-BE49-F238E27FC236}">
                <a16:creationId xmlns:a16="http://schemas.microsoft.com/office/drawing/2014/main" id="{00000000-0008-0000-1100-0000E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46" name="Group 7147">
          <a:extLst>
            <a:ext uri="{FF2B5EF4-FFF2-40B4-BE49-F238E27FC236}">
              <a16:creationId xmlns:a16="http://schemas.microsoft.com/office/drawing/2014/main" id="{00000000-0008-0000-1100-0000CEA23F00}"/>
            </a:ext>
          </a:extLst>
        </xdr:cNvPr>
        <xdr:cNvGrpSpPr>
          <a:grpSpLocks/>
        </xdr:cNvGrpSpPr>
      </xdr:nvGrpSpPr>
      <xdr:grpSpPr bwMode="auto">
        <a:xfrm>
          <a:off x="4117181" y="10096500"/>
          <a:ext cx="240507" cy="0"/>
          <a:chOff x="466" y="3952"/>
          <a:chExt cx="28" cy="16"/>
        </a:xfrm>
      </xdr:grpSpPr>
      <xdr:sp macro="" textlink="">
        <xdr:nvSpPr>
          <xdr:cNvPr id="4170732" name="Line 7148">
            <a:extLst>
              <a:ext uri="{FF2B5EF4-FFF2-40B4-BE49-F238E27FC236}">
                <a16:creationId xmlns:a16="http://schemas.microsoft.com/office/drawing/2014/main" id="{00000000-0008-0000-1100-0000E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33" name="Line 7149">
            <a:extLst>
              <a:ext uri="{FF2B5EF4-FFF2-40B4-BE49-F238E27FC236}">
                <a16:creationId xmlns:a16="http://schemas.microsoft.com/office/drawing/2014/main" id="{00000000-0008-0000-1100-0000E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47" name="Group 7150">
          <a:extLst>
            <a:ext uri="{FF2B5EF4-FFF2-40B4-BE49-F238E27FC236}">
              <a16:creationId xmlns:a16="http://schemas.microsoft.com/office/drawing/2014/main" id="{00000000-0008-0000-1100-0000CFA23F00}"/>
            </a:ext>
          </a:extLst>
        </xdr:cNvPr>
        <xdr:cNvGrpSpPr>
          <a:grpSpLocks/>
        </xdr:cNvGrpSpPr>
      </xdr:nvGrpSpPr>
      <xdr:grpSpPr bwMode="auto">
        <a:xfrm>
          <a:off x="4117181" y="10096500"/>
          <a:ext cx="240507" cy="0"/>
          <a:chOff x="466" y="3952"/>
          <a:chExt cx="28" cy="16"/>
        </a:xfrm>
      </xdr:grpSpPr>
      <xdr:sp macro="" textlink="">
        <xdr:nvSpPr>
          <xdr:cNvPr id="4170730" name="Line 7151">
            <a:extLst>
              <a:ext uri="{FF2B5EF4-FFF2-40B4-BE49-F238E27FC236}">
                <a16:creationId xmlns:a16="http://schemas.microsoft.com/office/drawing/2014/main" id="{00000000-0008-0000-1100-0000E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31" name="Line 7152">
            <a:extLst>
              <a:ext uri="{FF2B5EF4-FFF2-40B4-BE49-F238E27FC236}">
                <a16:creationId xmlns:a16="http://schemas.microsoft.com/office/drawing/2014/main" id="{00000000-0008-0000-1100-0000E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48" name="Group 7153">
          <a:extLst>
            <a:ext uri="{FF2B5EF4-FFF2-40B4-BE49-F238E27FC236}">
              <a16:creationId xmlns:a16="http://schemas.microsoft.com/office/drawing/2014/main" id="{00000000-0008-0000-1100-0000D0A23F00}"/>
            </a:ext>
          </a:extLst>
        </xdr:cNvPr>
        <xdr:cNvGrpSpPr>
          <a:grpSpLocks/>
        </xdr:cNvGrpSpPr>
      </xdr:nvGrpSpPr>
      <xdr:grpSpPr bwMode="auto">
        <a:xfrm>
          <a:off x="4117181" y="10096500"/>
          <a:ext cx="240507" cy="0"/>
          <a:chOff x="466" y="3952"/>
          <a:chExt cx="28" cy="16"/>
        </a:xfrm>
      </xdr:grpSpPr>
      <xdr:sp macro="" textlink="">
        <xdr:nvSpPr>
          <xdr:cNvPr id="4170728" name="Line 7154">
            <a:extLst>
              <a:ext uri="{FF2B5EF4-FFF2-40B4-BE49-F238E27FC236}">
                <a16:creationId xmlns:a16="http://schemas.microsoft.com/office/drawing/2014/main" id="{00000000-0008-0000-1100-0000E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29" name="Line 7155">
            <a:extLst>
              <a:ext uri="{FF2B5EF4-FFF2-40B4-BE49-F238E27FC236}">
                <a16:creationId xmlns:a16="http://schemas.microsoft.com/office/drawing/2014/main" id="{00000000-0008-0000-1100-0000E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4170449" name="Group 7156">
          <a:extLst>
            <a:ext uri="{FF2B5EF4-FFF2-40B4-BE49-F238E27FC236}">
              <a16:creationId xmlns:a16="http://schemas.microsoft.com/office/drawing/2014/main" id="{00000000-0008-0000-1100-0000D1A23F00}"/>
            </a:ext>
          </a:extLst>
        </xdr:cNvPr>
        <xdr:cNvGrpSpPr>
          <a:grpSpLocks/>
        </xdr:cNvGrpSpPr>
      </xdr:nvGrpSpPr>
      <xdr:grpSpPr bwMode="auto">
        <a:xfrm>
          <a:off x="3993356" y="10096500"/>
          <a:ext cx="228600" cy="0"/>
          <a:chOff x="466" y="3952"/>
          <a:chExt cx="28" cy="16"/>
        </a:xfrm>
      </xdr:grpSpPr>
      <xdr:sp macro="" textlink="">
        <xdr:nvSpPr>
          <xdr:cNvPr id="4170726" name="Line 7157">
            <a:extLst>
              <a:ext uri="{FF2B5EF4-FFF2-40B4-BE49-F238E27FC236}">
                <a16:creationId xmlns:a16="http://schemas.microsoft.com/office/drawing/2014/main" id="{00000000-0008-0000-1100-0000E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27" name="Line 7158">
            <a:extLst>
              <a:ext uri="{FF2B5EF4-FFF2-40B4-BE49-F238E27FC236}">
                <a16:creationId xmlns:a16="http://schemas.microsoft.com/office/drawing/2014/main" id="{00000000-0008-0000-1100-0000E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50" name="Group 7159">
          <a:extLst>
            <a:ext uri="{FF2B5EF4-FFF2-40B4-BE49-F238E27FC236}">
              <a16:creationId xmlns:a16="http://schemas.microsoft.com/office/drawing/2014/main" id="{00000000-0008-0000-1100-0000D2A23F00}"/>
            </a:ext>
          </a:extLst>
        </xdr:cNvPr>
        <xdr:cNvGrpSpPr>
          <a:grpSpLocks/>
        </xdr:cNvGrpSpPr>
      </xdr:nvGrpSpPr>
      <xdr:grpSpPr bwMode="auto">
        <a:xfrm>
          <a:off x="4117181" y="10096500"/>
          <a:ext cx="228600" cy="0"/>
          <a:chOff x="466" y="3952"/>
          <a:chExt cx="28" cy="16"/>
        </a:xfrm>
      </xdr:grpSpPr>
      <xdr:sp macro="" textlink="">
        <xdr:nvSpPr>
          <xdr:cNvPr id="4170724" name="Line 7160">
            <a:extLst>
              <a:ext uri="{FF2B5EF4-FFF2-40B4-BE49-F238E27FC236}">
                <a16:creationId xmlns:a16="http://schemas.microsoft.com/office/drawing/2014/main" id="{00000000-0008-0000-1100-0000E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25" name="Line 7161">
            <a:extLst>
              <a:ext uri="{FF2B5EF4-FFF2-40B4-BE49-F238E27FC236}">
                <a16:creationId xmlns:a16="http://schemas.microsoft.com/office/drawing/2014/main" id="{00000000-0008-0000-1100-0000E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51" name="Group 7162">
          <a:extLst>
            <a:ext uri="{FF2B5EF4-FFF2-40B4-BE49-F238E27FC236}">
              <a16:creationId xmlns:a16="http://schemas.microsoft.com/office/drawing/2014/main" id="{00000000-0008-0000-1100-0000D3A23F00}"/>
            </a:ext>
          </a:extLst>
        </xdr:cNvPr>
        <xdr:cNvGrpSpPr>
          <a:grpSpLocks/>
        </xdr:cNvGrpSpPr>
      </xdr:nvGrpSpPr>
      <xdr:grpSpPr bwMode="auto">
        <a:xfrm>
          <a:off x="4117181" y="10096500"/>
          <a:ext cx="228600" cy="0"/>
          <a:chOff x="466" y="3952"/>
          <a:chExt cx="28" cy="16"/>
        </a:xfrm>
      </xdr:grpSpPr>
      <xdr:sp macro="" textlink="">
        <xdr:nvSpPr>
          <xdr:cNvPr id="4170722" name="Line 7163">
            <a:extLst>
              <a:ext uri="{FF2B5EF4-FFF2-40B4-BE49-F238E27FC236}">
                <a16:creationId xmlns:a16="http://schemas.microsoft.com/office/drawing/2014/main" id="{00000000-0008-0000-1100-0000E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23" name="Line 7164">
            <a:extLst>
              <a:ext uri="{FF2B5EF4-FFF2-40B4-BE49-F238E27FC236}">
                <a16:creationId xmlns:a16="http://schemas.microsoft.com/office/drawing/2014/main" id="{00000000-0008-0000-1100-0000E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52" name="Group 7165">
          <a:extLst>
            <a:ext uri="{FF2B5EF4-FFF2-40B4-BE49-F238E27FC236}">
              <a16:creationId xmlns:a16="http://schemas.microsoft.com/office/drawing/2014/main" id="{00000000-0008-0000-1100-0000D4A23F00}"/>
            </a:ext>
          </a:extLst>
        </xdr:cNvPr>
        <xdr:cNvGrpSpPr>
          <a:grpSpLocks/>
        </xdr:cNvGrpSpPr>
      </xdr:nvGrpSpPr>
      <xdr:grpSpPr bwMode="auto">
        <a:xfrm>
          <a:off x="4117181" y="10096500"/>
          <a:ext cx="240507" cy="0"/>
          <a:chOff x="466" y="3952"/>
          <a:chExt cx="28" cy="16"/>
        </a:xfrm>
      </xdr:grpSpPr>
      <xdr:sp macro="" textlink="">
        <xdr:nvSpPr>
          <xdr:cNvPr id="4170720" name="Line 7166">
            <a:extLst>
              <a:ext uri="{FF2B5EF4-FFF2-40B4-BE49-F238E27FC236}">
                <a16:creationId xmlns:a16="http://schemas.microsoft.com/office/drawing/2014/main" id="{00000000-0008-0000-1100-0000E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21" name="Line 7167">
            <a:extLst>
              <a:ext uri="{FF2B5EF4-FFF2-40B4-BE49-F238E27FC236}">
                <a16:creationId xmlns:a16="http://schemas.microsoft.com/office/drawing/2014/main" id="{00000000-0008-0000-1100-0000E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53" name="Group 7168">
          <a:extLst>
            <a:ext uri="{FF2B5EF4-FFF2-40B4-BE49-F238E27FC236}">
              <a16:creationId xmlns:a16="http://schemas.microsoft.com/office/drawing/2014/main" id="{00000000-0008-0000-1100-0000D5A23F00}"/>
            </a:ext>
          </a:extLst>
        </xdr:cNvPr>
        <xdr:cNvGrpSpPr>
          <a:grpSpLocks/>
        </xdr:cNvGrpSpPr>
      </xdr:nvGrpSpPr>
      <xdr:grpSpPr bwMode="auto">
        <a:xfrm>
          <a:off x="4117181" y="10096500"/>
          <a:ext cx="228600" cy="0"/>
          <a:chOff x="466" y="3952"/>
          <a:chExt cx="28" cy="16"/>
        </a:xfrm>
      </xdr:grpSpPr>
      <xdr:sp macro="" textlink="">
        <xdr:nvSpPr>
          <xdr:cNvPr id="4170718" name="Line 7169">
            <a:extLst>
              <a:ext uri="{FF2B5EF4-FFF2-40B4-BE49-F238E27FC236}">
                <a16:creationId xmlns:a16="http://schemas.microsoft.com/office/drawing/2014/main" id="{00000000-0008-0000-1100-0000D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19" name="Line 7170">
            <a:extLst>
              <a:ext uri="{FF2B5EF4-FFF2-40B4-BE49-F238E27FC236}">
                <a16:creationId xmlns:a16="http://schemas.microsoft.com/office/drawing/2014/main" id="{00000000-0008-0000-1100-0000D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54" name="Group 7171">
          <a:extLst>
            <a:ext uri="{FF2B5EF4-FFF2-40B4-BE49-F238E27FC236}">
              <a16:creationId xmlns:a16="http://schemas.microsoft.com/office/drawing/2014/main" id="{00000000-0008-0000-1100-0000D6A23F00}"/>
            </a:ext>
          </a:extLst>
        </xdr:cNvPr>
        <xdr:cNvGrpSpPr>
          <a:grpSpLocks/>
        </xdr:cNvGrpSpPr>
      </xdr:nvGrpSpPr>
      <xdr:grpSpPr bwMode="auto">
        <a:xfrm>
          <a:off x="4117181" y="10096500"/>
          <a:ext cx="228600" cy="0"/>
          <a:chOff x="466" y="3952"/>
          <a:chExt cx="28" cy="16"/>
        </a:xfrm>
      </xdr:grpSpPr>
      <xdr:sp macro="" textlink="">
        <xdr:nvSpPr>
          <xdr:cNvPr id="4170716" name="Line 7172">
            <a:extLst>
              <a:ext uri="{FF2B5EF4-FFF2-40B4-BE49-F238E27FC236}">
                <a16:creationId xmlns:a16="http://schemas.microsoft.com/office/drawing/2014/main" id="{00000000-0008-0000-1100-0000D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17" name="Line 7173">
            <a:extLst>
              <a:ext uri="{FF2B5EF4-FFF2-40B4-BE49-F238E27FC236}">
                <a16:creationId xmlns:a16="http://schemas.microsoft.com/office/drawing/2014/main" id="{00000000-0008-0000-1100-0000D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55" name="Group 7174">
          <a:extLst>
            <a:ext uri="{FF2B5EF4-FFF2-40B4-BE49-F238E27FC236}">
              <a16:creationId xmlns:a16="http://schemas.microsoft.com/office/drawing/2014/main" id="{00000000-0008-0000-1100-0000D7A23F00}"/>
            </a:ext>
          </a:extLst>
        </xdr:cNvPr>
        <xdr:cNvGrpSpPr>
          <a:grpSpLocks/>
        </xdr:cNvGrpSpPr>
      </xdr:nvGrpSpPr>
      <xdr:grpSpPr bwMode="auto">
        <a:xfrm>
          <a:off x="4117181" y="10096500"/>
          <a:ext cx="240507" cy="0"/>
          <a:chOff x="466" y="3952"/>
          <a:chExt cx="28" cy="16"/>
        </a:xfrm>
      </xdr:grpSpPr>
      <xdr:sp macro="" textlink="">
        <xdr:nvSpPr>
          <xdr:cNvPr id="4170714" name="Line 7175">
            <a:extLst>
              <a:ext uri="{FF2B5EF4-FFF2-40B4-BE49-F238E27FC236}">
                <a16:creationId xmlns:a16="http://schemas.microsoft.com/office/drawing/2014/main" id="{00000000-0008-0000-1100-0000D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15" name="Line 7176">
            <a:extLst>
              <a:ext uri="{FF2B5EF4-FFF2-40B4-BE49-F238E27FC236}">
                <a16:creationId xmlns:a16="http://schemas.microsoft.com/office/drawing/2014/main" id="{00000000-0008-0000-1100-0000D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56" name="Group 7177">
          <a:extLst>
            <a:ext uri="{FF2B5EF4-FFF2-40B4-BE49-F238E27FC236}">
              <a16:creationId xmlns:a16="http://schemas.microsoft.com/office/drawing/2014/main" id="{00000000-0008-0000-1100-0000D8A23F00}"/>
            </a:ext>
          </a:extLst>
        </xdr:cNvPr>
        <xdr:cNvGrpSpPr>
          <a:grpSpLocks/>
        </xdr:cNvGrpSpPr>
      </xdr:nvGrpSpPr>
      <xdr:grpSpPr bwMode="auto">
        <a:xfrm>
          <a:off x="4700588" y="10096500"/>
          <a:ext cx="266700" cy="0"/>
          <a:chOff x="466" y="3952"/>
          <a:chExt cx="28" cy="16"/>
        </a:xfrm>
      </xdr:grpSpPr>
      <xdr:sp macro="" textlink="">
        <xdr:nvSpPr>
          <xdr:cNvPr id="4170712" name="Line 7178">
            <a:extLst>
              <a:ext uri="{FF2B5EF4-FFF2-40B4-BE49-F238E27FC236}">
                <a16:creationId xmlns:a16="http://schemas.microsoft.com/office/drawing/2014/main" id="{00000000-0008-0000-1100-0000D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13" name="Line 7179">
            <a:extLst>
              <a:ext uri="{FF2B5EF4-FFF2-40B4-BE49-F238E27FC236}">
                <a16:creationId xmlns:a16="http://schemas.microsoft.com/office/drawing/2014/main" id="{00000000-0008-0000-1100-0000D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57" name="Group 7180">
          <a:extLst>
            <a:ext uri="{FF2B5EF4-FFF2-40B4-BE49-F238E27FC236}">
              <a16:creationId xmlns:a16="http://schemas.microsoft.com/office/drawing/2014/main" id="{00000000-0008-0000-1100-0000D9A23F00}"/>
            </a:ext>
          </a:extLst>
        </xdr:cNvPr>
        <xdr:cNvGrpSpPr>
          <a:grpSpLocks/>
        </xdr:cNvGrpSpPr>
      </xdr:nvGrpSpPr>
      <xdr:grpSpPr bwMode="auto">
        <a:xfrm>
          <a:off x="4700588" y="10096500"/>
          <a:ext cx="266700" cy="0"/>
          <a:chOff x="466" y="3952"/>
          <a:chExt cx="28" cy="16"/>
        </a:xfrm>
      </xdr:grpSpPr>
      <xdr:sp macro="" textlink="">
        <xdr:nvSpPr>
          <xdr:cNvPr id="4170710" name="Line 7181">
            <a:extLst>
              <a:ext uri="{FF2B5EF4-FFF2-40B4-BE49-F238E27FC236}">
                <a16:creationId xmlns:a16="http://schemas.microsoft.com/office/drawing/2014/main" id="{00000000-0008-0000-1100-0000D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11" name="Line 7182">
            <a:extLst>
              <a:ext uri="{FF2B5EF4-FFF2-40B4-BE49-F238E27FC236}">
                <a16:creationId xmlns:a16="http://schemas.microsoft.com/office/drawing/2014/main" id="{00000000-0008-0000-1100-0000D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58" name="Group 7183">
          <a:extLst>
            <a:ext uri="{FF2B5EF4-FFF2-40B4-BE49-F238E27FC236}">
              <a16:creationId xmlns:a16="http://schemas.microsoft.com/office/drawing/2014/main" id="{00000000-0008-0000-1100-0000DAA23F00}"/>
            </a:ext>
          </a:extLst>
        </xdr:cNvPr>
        <xdr:cNvGrpSpPr>
          <a:grpSpLocks/>
        </xdr:cNvGrpSpPr>
      </xdr:nvGrpSpPr>
      <xdr:grpSpPr bwMode="auto">
        <a:xfrm>
          <a:off x="4700588" y="10096500"/>
          <a:ext cx="266700" cy="0"/>
          <a:chOff x="466" y="3952"/>
          <a:chExt cx="28" cy="16"/>
        </a:xfrm>
      </xdr:grpSpPr>
      <xdr:sp macro="" textlink="">
        <xdr:nvSpPr>
          <xdr:cNvPr id="4170708" name="Line 7184">
            <a:extLst>
              <a:ext uri="{FF2B5EF4-FFF2-40B4-BE49-F238E27FC236}">
                <a16:creationId xmlns:a16="http://schemas.microsoft.com/office/drawing/2014/main" id="{00000000-0008-0000-1100-0000D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09" name="Line 7185">
            <a:extLst>
              <a:ext uri="{FF2B5EF4-FFF2-40B4-BE49-F238E27FC236}">
                <a16:creationId xmlns:a16="http://schemas.microsoft.com/office/drawing/2014/main" id="{00000000-0008-0000-1100-0000D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459" name="Group 7186">
          <a:extLst>
            <a:ext uri="{FF2B5EF4-FFF2-40B4-BE49-F238E27FC236}">
              <a16:creationId xmlns:a16="http://schemas.microsoft.com/office/drawing/2014/main" id="{00000000-0008-0000-1100-0000DBA23F00}"/>
            </a:ext>
          </a:extLst>
        </xdr:cNvPr>
        <xdr:cNvGrpSpPr>
          <a:grpSpLocks/>
        </xdr:cNvGrpSpPr>
      </xdr:nvGrpSpPr>
      <xdr:grpSpPr bwMode="auto">
        <a:xfrm>
          <a:off x="5486400" y="10096500"/>
          <a:ext cx="266700" cy="0"/>
          <a:chOff x="466" y="3952"/>
          <a:chExt cx="28" cy="16"/>
        </a:xfrm>
      </xdr:grpSpPr>
      <xdr:sp macro="" textlink="">
        <xdr:nvSpPr>
          <xdr:cNvPr id="4170706" name="Line 7187">
            <a:extLst>
              <a:ext uri="{FF2B5EF4-FFF2-40B4-BE49-F238E27FC236}">
                <a16:creationId xmlns:a16="http://schemas.microsoft.com/office/drawing/2014/main" id="{00000000-0008-0000-1100-0000D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07" name="Line 7188">
            <a:extLst>
              <a:ext uri="{FF2B5EF4-FFF2-40B4-BE49-F238E27FC236}">
                <a16:creationId xmlns:a16="http://schemas.microsoft.com/office/drawing/2014/main" id="{00000000-0008-0000-1100-0000D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460" name="Group 7189">
          <a:extLst>
            <a:ext uri="{FF2B5EF4-FFF2-40B4-BE49-F238E27FC236}">
              <a16:creationId xmlns:a16="http://schemas.microsoft.com/office/drawing/2014/main" id="{00000000-0008-0000-1100-0000DCA23F00}"/>
            </a:ext>
          </a:extLst>
        </xdr:cNvPr>
        <xdr:cNvGrpSpPr>
          <a:grpSpLocks/>
        </xdr:cNvGrpSpPr>
      </xdr:nvGrpSpPr>
      <xdr:grpSpPr bwMode="auto">
        <a:xfrm>
          <a:off x="5486400" y="10096500"/>
          <a:ext cx="266700" cy="0"/>
          <a:chOff x="466" y="3952"/>
          <a:chExt cx="28" cy="16"/>
        </a:xfrm>
      </xdr:grpSpPr>
      <xdr:sp macro="" textlink="">
        <xdr:nvSpPr>
          <xdr:cNvPr id="4170704" name="Line 7190">
            <a:extLst>
              <a:ext uri="{FF2B5EF4-FFF2-40B4-BE49-F238E27FC236}">
                <a16:creationId xmlns:a16="http://schemas.microsoft.com/office/drawing/2014/main" id="{00000000-0008-0000-1100-0000D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05" name="Line 7191">
            <a:extLst>
              <a:ext uri="{FF2B5EF4-FFF2-40B4-BE49-F238E27FC236}">
                <a16:creationId xmlns:a16="http://schemas.microsoft.com/office/drawing/2014/main" id="{00000000-0008-0000-1100-0000D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461" name="Group 7192">
          <a:extLst>
            <a:ext uri="{FF2B5EF4-FFF2-40B4-BE49-F238E27FC236}">
              <a16:creationId xmlns:a16="http://schemas.microsoft.com/office/drawing/2014/main" id="{00000000-0008-0000-1100-0000DDA23F00}"/>
            </a:ext>
          </a:extLst>
        </xdr:cNvPr>
        <xdr:cNvGrpSpPr>
          <a:grpSpLocks/>
        </xdr:cNvGrpSpPr>
      </xdr:nvGrpSpPr>
      <xdr:grpSpPr bwMode="auto">
        <a:xfrm>
          <a:off x="5486400" y="10096500"/>
          <a:ext cx="266700" cy="0"/>
          <a:chOff x="466" y="3952"/>
          <a:chExt cx="28" cy="16"/>
        </a:xfrm>
      </xdr:grpSpPr>
      <xdr:sp macro="" textlink="">
        <xdr:nvSpPr>
          <xdr:cNvPr id="4170702" name="Line 7193">
            <a:extLst>
              <a:ext uri="{FF2B5EF4-FFF2-40B4-BE49-F238E27FC236}">
                <a16:creationId xmlns:a16="http://schemas.microsoft.com/office/drawing/2014/main" id="{00000000-0008-0000-1100-0000C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03" name="Line 7194">
            <a:extLst>
              <a:ext uri="{FF2B5EF4-FFF2-40B4-BE49-F238E27FC236}">
                <a16:creationId xmlns:a16="http://schemas.microsoft.com/office/drawing/2014/main" id="{00000000-0008-0000-1100-0000C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462" name="Group 7195">
          <a:extLst>
            <a:ext uri="{FF2B5EF4-FFF2-40B4-BE49-F238E27FC236}">
              <a16:creationId xmlns:a16="http://schemas.microsoft.com/office/drawing/2014/main" id="{00000000-0008-0000-1100-0000DEA23F00}"/>
            </a:ext>
          </a:extLst>
        </xdr:cNvPr>
        <xdr:cNvGrpSpPr>
          <a:grpSpLocks/>
        </xdr:cNvGrpSpPr>
      </xdr:nvGrpSpPr>
      <xdr:grpSpPr bwMode="auto">
        <a:xfrm>
          <a:off x="5486400" y="10096500"/>
          <a:ext cx="266700" cy="0"/>
          <a:chOff x="466" y="3952"/>
          <a:chExt cx="28" cy="16"/>
        </a:xfrm>
      </xdr:grpSpPr>
      <xdr:sp macro="" textlink="">
        <xdr:nvSpPr>
          <xdr:cNvPr id="4170700" name="Line 7196">
            <a:extLst>
              <a:ext uri="{FF2B5EF4-FFF2-40B4-BE49-F238E27FC236}">
                <a16:creationId xmlns:a16="http://schemas.microsoft.com/office/drawing/2014/main" id="{00000000-0008-0000-1100-0000C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701" name="Line 7197">
            <a:extLst>
              <a:ext uri="{FF2B5EF4-FFF2-40B4-BE49-F238E27FC236}">
                <a16:creationId xmlns:a16="http://schemas.microsoft.com/office/drawing/2014/main" id="{00000000-0008-0000-1100-0000C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463" name="Group 7198">
          <a:extLst>
            <a:ext uri="{FF2B5EF4-FFF2-40B4-BE49-F238E27FC236}">
              <a16:creationId xmlns:a16="http://schemas.microsoft.com/office/drawing/2014/main" id="{00000000-0008-0000-1100-0000DFA23F00}"/>
            </a:ext>
          </a:extLst>
        </xdr:cNvPr>
        <xdr:cNvGrpSpPr>
          <a:grpSpLocks/>
        </xdr:cNvGrpSpPr>
      </xdr:nvGrpSpPr>
      <xdr:grpSpPr bwMode="auto">
        <a:xfrm>
          <a:off x="5486400" y="10096500"/>
          <a:ext cx="266700" cy="0"/>
          <a:chOff x="466" y="3952"/>
          <a:chExt cx="28" cy="16"/>
        </a:xfrm>
      </xdr:grpSpPr>
      <xdr:sp macro="" textlink="">
        <xdr:nvSpPr>
          <xdr:cNvPr id="4170698" name="Line 7199">
            <a:extLst>
              <a:ext uri="{FF2B5EF4-FFF2-40B4-BE49-F238E27FC236}">
                <a16:creationId xmlns:a16="http://schemas.microsoft.com/office/drawing/2014/main" id="{00000000-0008-0000-1100-0000C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99" name="Line 7200">
            <a:extLst>
              <a:ext uri="{FF2B5EF4-FFF2-40B4-BE49-F238E27FC236}">
                <a16:creationId xmlns:a16="http://schemas.microsoft.com/office/drawing/2014/main" id="{00000000-0008-0000-1100-0000C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64" name="Group 7201">
          <a:extLst>
            <a:ext uri="{FF2B5EF4-FFF2-40B4-BE49-F238E27FC236}">
              <a16:creationId xmlns:a16="http://schemas.microsoft.com/office/drawing/2014/main" id="{00000000-0008-0000-1100-0000E0A23F00}"/>
            </a:ext>
          </a:extLst>
        </xdr:cNvPr>
        <xdr:cNvGrpSpPr>
          <a:grpSpLocks/>
        </xdr:cNvGrpSpPr>
      </xdr:nvGrpSpPr>
      <xdr:grpSpPr bwMode="auto">
        <a:xfrm>
          <a:off x="4117181" y="10096500"/>
          <a:ext cx="228600" cy="0"/>
          <a:chOff x="466" y="3952"/>
          <a:chExt cx="28" cy="16"/>
        </a:xfrm>
      </xdr:grpSpPr>
      <xdr:sp macro="" textlink="">
        <xdr:nvSpPr>
          <xdr:cNvPr id="4170696" name="Line 7202">
            <a:extLst>
              <a:ext uri="{FF2B5EF4-FFF2-40B4-BE49-F238E27FC236}">
                <a16:creationId xmlns:a16="http://schemas.microsoft.com/office/drawing/2014/main" id="{00000000-0008-0000-1100-0000C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97" name="Line 7203">
            <a:extLst>
              <a:ext uri="{FF2B5EF4-FFF2-40B4-BE49-F238E27FC236}">
                <a16:creationId xmlns:a16="http://schemas.microsoft.com/office/drawing/2014/main" id="{00000000-0008-0000-1100-0000C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65" name="Group 7204">
          <a:extLst>
            <a:ext uri="{FF2B5EF4-FFF2-40B4-BE49-F238E27FC236}">
              <a16:creationId xmlns:a16="http://schemas.microsoft.com/office/drawing/2014/main" id="{00000000-0008-0000-1100-0000E1A23F00}"/>
            </a:ext>
          </a:extLst>
        </xdr:cNvPr>
        <xdr:cNvGrpSpPr>
          <a:grpSpLocks/>
        </xdr:cNvGrpSpPr>
      </xdr:nvGrpSpPr>
      <xdr:grpSpPr bwMode="auto">
        <a:xfrm>
          <a:off x="4700588" y="10096500"/>
          <a:ext cx="266700" cy="0"/>
          <a:chOff x="466" y="3952"/>
          <a:chExt cx="28" cy="16"/>
        </a:xfrm>
      </xdr:grpSpPr>
      <xdr:sp macro="" textlink="">
        <xdr:nvSpPr>
          <xdr:cNvPr id="4170694" name="Line 7205">
            <a:extLst>
              <a:ext uri="{FF2B5EF4-FFF2-40B4-BE49-F238E27FC236}">
                <a16:creationId xmlns:a16="http://schemas.microsoft.com/office/drawing/2014/main" id="{00000000-0008-0000-1100-0000C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95" name="Line 7206">
            <a:extLst>
              <a:ext uri="{FF2B5EF4-FFF2-40B4-BE49-F238E27FC236}">
                <a16:creationId xmlns:a16="http://schemas.microsoft.com/office/drawing/2014/main" id="{00000000-0008-0000-1100-0000C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66" name="Group 7207">
          <a:extLst>
            <a:ext uri="{FF2B5EF4-FFF2-40B4-BE49-F238E27FC236}">
              <a16:creationId xmlns:a16="http://schemas.microsoft.com/office/drawing/2014/main" id="{00000000-0008-0000-1100-0000E2A23F00}"/>
            </a:ext>
          </a:extLst>
        </xdr:cNvPr>
        <xdr:cNvGrpSpPr>
          <a:grpSpLocks/>
        </xdr:cNvGrpSpPr>
      </xdr:nvGrpSpPr>
      <xdr:grpSpPr bwMode="auto">
        <a:xfrm>
          <a:off x="4117181" y="10096500"/>
          <a:ext cx="228600" cy="0"/>
          <a:chOff x="466" y="3952"/>
          <a:chExt cx="28" cy="16"/>
        </a:xfrm>
      </xdr:grpSpPr>
      <xdr:sp macro="" textlink="">
        <xdr:nvSpPr>
          <xdr:cNvPr id="4170692" name="Line 7208">
            <a:extLst>
              <a:ext uri="{FF2B5EF4-FFF2-40B4-BE49-F238E27FC236}">
                <a16:creationId xmlns:a16="http://schemas.microsoft.com/office/drawing/2014/main" id="{00000000-0008-0000-1100-0000C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93" name="Line 7209">
            <a:extLst>
              <a:ext uri="{FF2B5EF4-FFF2-40B4-BE49-F238E27FC236}">
                <a16:creationId xmlns:a16="http://schemas.microsoft.com/office/drawing/2014/main" id="{00000000-0008-0000-1100-0000C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67" name="Group 7210">
          <a:extLst>
            <a:ext uri="{FF2B5EF4-FFF2-40B4-BE49-F238E27FC236}">
              <a16:creationId xmlns:a16="http://schemas.microsoft.com/office/drawing/2014/main" id="{00000000-0008-0000-1100-0000E3A23F00}"/>
            </a:ext>
          </a:extLst>
        </xdr:cNvPr>
        <xdr:cNvGrpSpPr>
          <a:grpSpLocks/>
        </xdr:cNvGrpSpPr>
      </xdr:nvGrpSpPr>
      <xdr:grpSpPr bwMode="auto">
        <a:xfrm>
          <a:off x="4700588" y="10096500"/>
          <a:ext cx="266700" cy="0"/>
          <a:chOff x="466" y="3952"/>
          <a:chExt cx="28" cy="16"/>
        </a:xfrm>
      </xdr:grpSpPr>
      <xdr:sp macro="" textlink="">
        <xdr:nvSpPr>
          <xdr:cNvPr id="4170690" name="Line 7211">
            <a:extLst>
              <a:ext uri="{FF2B5EF4-FFF2-40B4-BE49-F238E27FC236}">
                <a16:creationId xmlns:a16="http://schemas.microsoft.com/office/drawing/2014/main" id="{00000000-0008-0000-1100-0000C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91" name="Line 7212">
            <a:extLst>
              <a:ext uri="{FF2B5EF4-FFF2-40B4-BE49-F238E27FC236}">
                <a16:creationId xmlns:a16="http://schemas.microsoft.com/office/drawing/2014/main" id="{00000000-0008-0000-1100-0000C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68" name="Group 7213">
          <a:extLst>
            <a:ext uri="{FF2B5EF4-FFF2-40B4-BE49-F238E27FC236}">
              <a16:creationId xmlns:a16="http://schemas.microsoft.com/office/drawing/2014/main" id="{00000000-0008-0000-1100-0000E4A23F00}"/>
            </a:ext>
          </a:extLst>
        </xdr:cNvPr>
        <xdr:cNvGrpSpPr>
          <a:grpSpLocks/>
        </xdr:cNvGrpSpPr>
      </xdr:nvGrpSpPr>
      <xdr:grpSpPr bwMode="auto">
        <a:xfrm>
          <a:off x="4117181" y="10096500"/>
          <a:ext cx="228600" cy="0"/>
          <a:chOff x="466" y="3952"/>
          <a:chExt cx="28" cy="16"/>
        </a:xfrm>
      </xdr:grpSpPr>
      <xdr:sp macro="" textlink="">
        <xdr:nvSpPr>
          <xdr:cNvPr id="4170688" name="Line 7214">
            <a:extLst>
              <a:ext uri="{FF2B5EF4-FFF2-40B4-BE49-F238E27FC236}">
                <a16:creationId xmlns:a16="http://schemas.microsoft.com/office/drawing/2014/main" id="{00000000-0008-0000-1100-0000C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89" name="Line 7215">
            <a:extLst>
              <a:ext uri="{FF2B5EF4-FFF2-40B4-BE49-F238E27FC236}">
                <a16:creationId xmlns:a16="http://schemas.microsoft.com/office/drawing/2014/main" id="{00000000-0008-0000-1100-0000C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69" name="Group 7216">
          <a:extLst>
            <a:ext uri="{FF2B5EF4-FFF2-40B4-BE49-F238E27FC236}">
              <a16:creationId xmlns:a16="http://schemas.microsoft.com/office/drawing/2014/main" id="{00000000-0008-0000-1100-0000E5A23F00}"/>
            </a:ext>
          </a:extLst>
        </xdr:cNvPr>
        <xdr:cNvGrpSpPr>
          <a:grpSpLocks/>
        </xdr:cNvGrpSpPr>
      </xdr:nvGrpSpPr>
      <xdr:grpSpPr bwMode="auto">
        <a:xfrm>
          <a:off x="4700588" y="10096500"/>
          <a:ext cx="266700" cy="0"/>
          <a:chOff x="466" y="3952"/>
          <a:chExt cx="28" cy="16"/>
        </a:xfrm>
      </xdr:grpSpPr>
      <xdr:sp macro="" textlink="">
        <xdr:nvSpPr>
          <xdr:cNvPr id="4170686" name="Line 7217">
            <a:extLst>
              <a:ext uri="{FF2B5EF4-FFF2-40B4-BE49-F238E27FC236}">
                <a16:creationId xmlns:a16="http://schemas.microsoft.com/office/drawing/2014/main" id="{00000000-0008-0000-1100-0000B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87" name="Line 7218">
            <a:extLst>
              <a:ext uri="{FF2B5EF4-FFF2-40B4-BE49-F238E27FC236}">
                <a16:creationId xmlns:a16="http://schemas.microsoft.com/office/drawing/2014/main" id="{00000000-0008-0000-1100-0000B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70" name="Group 7219">
          <a:extLst>
            <a:ext uri="{FF2B5EF4-FFF2-40B4-BE49-F238E27FC236}">
              <a16:creationId xmlns:a16="http://schemas.microsoft.com/office/drawing/2014/main" id="{00000000-0008-0000-1100-0000E6A23F00}"/>
            </a:ext>
          </a:extLst>
        </xdr:cNvPr>
        <xdr:cNvGrpSpPr>
          <a:grpSpLocks/>
        </xdr:cNvGrpSpPr>
      </xdr:nvGrpSpPr>
      <xdr:grpSpPr bwMode="auto">
        <a:xfrm>
          <a:off x="4117181" y="10096500"/>
          <a:ext cx="228600" cy="0"/>
          <a:chOff x="466" y="3952"/>
          <a:chExt cx="28" cy="16"/>
        </a:xfrm>
      </xdr:grpSpPr>
      <xdr:sp macro="" textlink="">
        <xdr:nvSpPr>
          <xdr:cNvPr id="4170684" name="Line 7220">
            <a:extLst>
              <a:ext uri="{FF2B5EF4-FFF2-40B4-BE49-F238E27FC236}">
                <a16:creationId xmlns:a16="http://schemas.microsoft.com/office/drawing/2014/main" id="{00000000-0008-0000-1100-0000B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85" name="Line 7221">
            <a:extLst>
              <a:ext uri="{FF2B5EF4-FFF2-40B4-BE49-F238E27FC236}">
                <a16:creationId xmlns:a16="http://schemas.microsoft.com/office/drawing/2014/main" id="{00000000-0008-0000-1100-0000B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71" name="Group 7222">
          <a:extLst>
            <a:ext uri="{FF2B5EF4-FFF2-40B4-BE49-F238E27FC236}">
              <a16:creationId xmlns:a16="http://schemas.microsoft.com/office/drawing/2014/main" id="{00000000-0008-0000-1100-0000E7A23F00}"/>
            </a:ext>
          </a:extLst>
        </xdr:cNvPr>
        <xdr:cNvGrpSpPr>
          <a:grpSpLocks/>
        </xdr:cNvGrpSpPr>
      </xdr:nvGrpSpPr>
      <xdr:grpSpPr bwMode="auto">
        <a:xfrm>
          <a:off x="4700588" y="10096500"/>
          <a:ext cx="266700" cy="0"/>
          <a:chOff x="466" y="3952"/>
          <a:chExt cx="28" cy="16"/>
        </a:xfrm>
      </xdr:grpSpPr>
      <xdr:sp macro="" textlink="">
        <xdr:nvSpPr>
          <xdr:cNvPr id="4170682" name="Line 7223">
            <a:extLst>
              <a:ext uri="{FF2B5EF4-FFF2-40B4-BE49-F238E27FC236}">
                <a16:creationId xmlns:a16="http://schemas.microsoft.com/office/drawing/2014/main" id="{00000000-0008-0000-1100-0000B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83" name="Line 7224">
            <a:extLst>
              <a:ext uri="{FF2B5EF4-FFF2-40B4-BE49-F238E27FC236}">
                <a16:creationId xmlns:a16="http://schemas.microsoft.com/office/drawing/2014/main" id="{00000000-0008-0000-1100-0000B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72" name="Group 7225">
          <a:extLst>
            <a:ext uri="{FF2B5EF4-FFF2-40B4-BE49-F238E27FC236}">
              <a16:creationId xmlns:a16="http://schemas.microsoft.com/office/drawing/2014/main" id="{00000000-0008-0000-1100-0000E8A23F00}"/>
            </a:ext>
          </a:extLst>
        </xdr:cNvPr>
        <xdr:cNvGrpSpPr>
          <a:grpSpLocks/>
        </xdr:cNvGrpSpPr>
      </xdr:nvGrpSpPr>
      <xdr:grpSpPr bwMode="auto">
        <a:xfrm>
          <a:off x="4117181" y="10096500"/>
          <a:ext cx="228600" cy="0"/>
          <a:chOff x="466" y="3952"/>
          <a:chExt cx="28" cy="16"/>
        </a:xfrm>
      </xdr:grpSpPr>
      <xdr:sp macro="" textlink="">
        <xdr:nvSpPr>
          <xdr:cNvPr id="4170680" name="Line 7226">
            <a:extLst>
              <a:ext uri="{FF2B5EF4-FFF2-40B4-BE49-F238E27FC236}">
                <a16:creationId xmlns:a16="http://schemas.microsoft.com/office/drawing/2014/main" id="{00000000-0008-0000-1100-0000B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81" name="Line 7227">
            <a:extLst>
              <a:ext uri="{FF2B5EF4-FFF2-40B4-BE49-F238E27FC236}">
                <a16:creationId xmlns:a16="http://schemas.microsoft.com/office/drawing/2014/main" id="{00000000-0008-0000-1100-0000B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73" name="Group 7228">
          <a:extLst>
            <a:ext uri="{FF2B5EF4-FFF2-40B4-BE49-F238E27FC236}">
              <a16:creationId xmlns:a16="http://schemas.microsoft.com/office/drawing/2014/main" id="{00000000-0008-0000-1100-0000E9A23F00}"/>
            </a:ext>
          </a:extLst>
        </xdr:cNvPr>
        <xdr:cNvGrpSpPr>
          <a:grpSpLocks/>
        </xdr:cNvGrpSpPr>
      </xdr:nvGrpSpPr>
      <xdr:grpSpPr bwMode="auto">
        <a:xfrm>
          <a:off x="4117181" y="10096500"/>
          <a:ext cx="228600" cy="0"/>
          <a:chOff x="466" y="3952"/>
          <a:chExt cx="28" cy="16"/>
        </a:xfrm>
      </xdr:grpSpPr>
      <xdr:sp macro="" textlink="">
        <xdr:nvSpPr>
          <xdr:cNvPr id="4170678" name="Line 7229">
            <a:extLst>
              <a:ext uri="{FF2B5EF4-FFF2-40B4-BE49-F238E27FC236}">
                <a16:creationId xmlns:a16="http://schemas.microsoft.com/office/drawing/2014/main" id="{00000000-0008-0000-1100-0000B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79" name="Line 7230">
            <a:extLst>
              <a:ext uri="{FF2B5EF4-FFF2-40B4-BE49-F238E27FC236}">
                <a16:creationId xmlns:a16="http://schemas.microsoft.com/office/drawing/2014/main" id="{00000000-0008-0000-1100-0000B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74" name="Group 7231">
          <a:extLst>
            <a:ext uri="{FF2B5EF4-FFF2-40B4-BE49-F238E27FC236}">
              <a16:creationId xmlns:a16="http://schemas.microsoft.com/office/drawing/2014/main" id="{00000000-0008-0000-1100-0000EAA23F00}"/>
            </a:ext>
          </a:extLst>
        </xdr:cNvPr>
        <xdr:cNvGrpSpPr>
          <a:grpSpLocks/>
        </xdr:cNvGrpSpPr>
      </xdr:nvGrpSpPr>
      <xdr:grpSpPr bwMode="auto">
        <a:xfrm>
          <a:off x="4117181" y="10096500"/>
          <a:ext cx="228600" cy="0"/>
          <a:chOff x="466" y="3952"/>
          <a:chExt cx="28" cy="16"/>
        </a:xfrm>
      </xdr:grpSpPr>
      <xdr:sp macro="" textlink="">
        <xdr:nvSpPr>
          <xdr:cNvPr id="4170676" name="Line 7232">
            <a:extLst>
              <a:ext uri="{FF2B5EF4-FFF2-40B4-BE49-F238E27FC236}">
                <a16:creationId xmlns:a16="http://schemas.microsoft.com/office/drawing/2014/main" id="{00000000-0008-0000-1100-0000B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77" name="Line 7233">
            <a:extLst>
              <a:ext uri="{FF2B5EF4-FFF2-40B4-BE49-F238E27FC236}">
                <a16:creationId xmlns:a16="http://schemas.microsoft.com/office/drawing/2014/main" id="{00000000-0008-0000-1100-0000B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75" name="Group 7234">
          <a:extLst>
            <a:ext uri="{FF2B5EF4-FFF2-40B4-BE49-F238E27FC236}">
              <a16:creationId xmlns:a16="http://schemas.microsoft.com/office/drawing/2014/main" id="{00000000-0008-0000-1100-0000EBA23F00}"/>
            </a:ext>
          </a:extLst>
        </xdr:cNvPr>
        <xdr:cNvGrpSpPr>
          <a:grpSpLocks/>
        </xdr:cNvGrpSpPr>
      </xdr:nvGrpSpPr>
      <xdr:grpSpPr bwMode="auto">
        <a:xfrm>
          <a:off x="4117181" y="10096500"/>
          <a:ext cx="228600" cy="0"/>
          <a:chOff x="466" y="3952"/>
          <a:chExt cx="28" cy="16"/>
        </a:xfrm>
      </xdr:grpSpPr>
      <xdr:sp macro="" textlink="">
        <xdr:nvSpPr>
          <xdr:cNvPr id="4170674" name="Line 7235">
            <a:extLst>
              <a:ext uri="{FF2B5EF4-FFF2-40B4-BE49-F238E27FC236}">
                <a16:creationId xmlns:a16="http://schemas.microsoft.com/office/drawing/2014/main" id="{00000000-0008-0000-1100-0000B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75" name="Line 7236">
            <a:extLst>
              <a:ext uri="{FF2B5EF4-FFF2-40B4-BE49-F238E27FC236}">
                <a16:creationId xmlns:a16="http://schemas.microsoft.com/office/drawing/2014/main" id="{00000000-0008-0000-1100-0000B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76" name="Group 7237">
          <a:extLst>
            <a:ext uri="{FF2B5EF4-FFF2-40B4-BE49-F238E27FC236}">
              <a16:creationId xmlns:a16="http://schemas.microsoft.com/office/drawing/2014/main" id="{00000000-0008-0000-1100-0000ECA23F00}"/>
            </a:ext>
          </a:extLst>
        </xdr:cNvPr>
        <xdr:cNvGrpSpPr>
          <a:grpSpLocks/>
        </xdr:cNvGrpSpPr>
      </xdr:nvGrpSpPr>
      <xdr:grpSpPr bwMode="auto">
        <a:xfrm>
          <a:off x="4117181" y="10096500"/>
          <a:ext cx="228600" cy="0"/>
          <a:chOff x="466" y="3952"/>
          <a:chExt cx="28" cy="16"/>
        </a:xfrm>
      </xdr:grpSpPr>
      <xdr:sp macro="" textlink="">
        <xdr:nvSpPr>
          <xdr:cNvPr id="4170672" name="Line 7238">
            <a:extLst>
              <a:ext uri="{FF2B5EF4-FFF2-40B4-BE49-F238E27FC236}">
                <a16:creationId xmlns:a16="http://schemas.microsoft.com/office/drawing/2014/main" id="{00000000-0008-0000-1100-0000B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73" name="Line 7239">
            <a:extLst>
              <a:ext uri="{FF2B5EF4-FFF2-40B4-BE49-F238E27FC236}">
                <a16:creationId xmlns:a16="http://schemas.microsoft.com/office/drawing/2014/main" id="{00000000-0008-0000-1100-0000B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77" name="Group 7240">
          <a:extLst>
            <a:ext uri="{FF2B5EF4-FFF2-40B4-BE49-F238E27FC236}">
              <a16:creationId xmlns:a16="http://schemas.microsoft.com/office/drawing/2014/main" id="{00000000-0008-0000-1100-0000EDA23F00}"/>
            </a:ext>
          </a:extLst>
        </xdr:cNvPr>
        <xdr:cNvGrpSpPr>
          <a:grpSpLocks/>
        </xdr:cNvGrpSpPr>
      </xdr:nvGrpSpPr>
      <xdr:grpSpPr bwMode="auto">
        <a:xfrm>
          <a:off x="4700588" y="10096500"/>
          <a:ext cx="266700" cy="0"/>
          <a:chOff x="466" y="3952"/>
          <a:chExt cx="28" cy="16"/>
        </a:xfrm>
      </xdr:grpSpPr>
      <xdr:sp macro="" textlink="">
        <xdr:nvSpPr>
          <xdr:cNvPr id="4170670" name="Line 7241">
            <a:extLst>
              <a:ext uri="{FF2B5EF4-FFF2-40B4-BE49-F238E27FC236}">
                <a16:creationId xmlns:a16="http://schemas.microsoft.com/office/drawing/2014/main" id="{00000000-0008-0000-1100-0000A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71" name="Line 7242">
            <a:extLst>
              <a:ext uri="{FF2B5EF4-FFF2-40B4-BE49-F238E27FC236}">
                <a16:creationId xmlns:a16="http://schemas.microsoft.com/office/drawing/2014/main" id="{00000000-0008-0000-1100-0000A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78" name="Group 7243">
          <a:extLst>
            <a:ext uri="{FF2B5EF4-FFF2-40B4-BE49-F238E27FC236}">
              <a16:creationId xmlns:a16="http://schemas.microsoft.com/office/drawing/2014/main" id="{00000000-0008-0000-1100-0000EEA23F00}"/>
            </a:ext>
          </a:extLst>
        </xdr:cNvPr>
        <xdr:cNvGrpSpPr>
          <a:grpSpLocks/>
        </xdr:cNvGrpSpPr>
      </xdr:nvGrpSpPr>
      <xdr:grpSpPr bwMode="auto">
        <a:xfrm>
          <a:off x="4700588" y="10096500"/>
          <a:ext cx="266700" cy="0"/>
          <a:chOff x="466" y="3952"/>
          <a:chExt cx="28" cy="16"/>
        </a:xfrm>
      </xdr:grpSpPr>
      <xdr:sp macro="" textlink="">
        <xdr:nvSpPr>
          <xdr:cNvPr id="4170668" name="Line 7244">
            <a:extLst>
              <a:ext uri="{FF2B5EF4-FFF2-40B4-BE49-F238E27FC236}">
                <a16:creationId xmlns:a16="http://schemas.microsoft.com/office/drawing/2014/main" id="{00000000-0008-0000-1100-0000A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69" name="Line 7245">
            <a:extLst>
              <a:ext uri="{FF2B5EF4-FFF2-40B4-BE49-F238E27FC236}">
                <a16:creationId xmlns:a16="http://schemas.microsoft.com/office/drawing/2014/main" id="{00000000-0008-0000-1100-0000A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79" name="Group 7246">
          <a:extLst>
            <a:ext uri="{FF2B5EF4-FFF2-40B4-BE49-F238E27FC236}">
              <a16:creationId xmlns:a16="http://schemas.microsoft.com/office/drawing/2014/main" id="{00000000-0008-0000-1100-0000EFA23F00}"/>
            </a:ext>
          </a:extLst>
        </xdr:cNvPr>
        <xdr:cNvGrpSpPr>
          <a:grpSpLocks/>
        </xdr:cNvGrpSpPr>
      </xdr:nvGrpSpPr>
      <xdr:grpSpPr bwMode="auto">
        <a:xfrm>
          <a:off x="4700588" y="10096500"/>
          <a:ext cx="266700" cy="0"/>
          <a:chOff x="466" y="3952"/>
          <a:chExt cx="28" cy="16"/>
        </a:xfrm>
      </xdr:grpSpPr>
      <xdr:sp macro="" textlink="">
        <xdr:nvSpPr>
          <xdr:cNvPr id="4170666" name="Line 7247">
            <a:extLst>
              <a:ext uri="{FF2B5EF4-FFF2-40B4-BE49-F238E27FC236}">
                <a16:creationId xmlns:a16="http://schemas.microsoft.com/office/drawing/2014/main" id="{00000000-0008-0000-1100-0000A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67" name="Line 7248">
            <a:extLst>
              <a:ext uri="{FF2B5EF4-FFF2-40B4-BE49-F238E27FC236}">
                <a16:creationId xmlns:a16="http://schemas.microsoft.com/office/drawing/2014/main" id="{00000000-0008-0000-1100-0000A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80" name="Group 7249">
          <a:extLst>
            <a:ext uri="{FF2B5EF4-FFF2-40B4-BE49-F238E27FC236}">
              <a16:creationId xmlns:a16="http://schemas.microsoft.com/office/drawing/2014/main" id="{00000000-0008-0000-1100-0000F0A23F00}"/>
            </a:ext>
          </a:extLst>
        </xdr:cNvPr>
        <xdr:cNvGrpSpPr>
          <a:grpSpLocks/>
        </xdr:cNvGrpSpPr>
      </xdr:nvGrpSpPr>
      <xdr:grpSpPr bwMode="auto">
        <a:xfrm>
          <a:off x="4700588" y="10096500"/>
          <a:ext cx="266700" cy="0"/>
          <a:chOff x="466" y="3952"/>
          <a:chExt cx="28" cy="16"/>
        </a:xfrm>
      </xdr:grpSpPr>
      <xdr:sp macro="" textlink="">
        <xdr:nvSpPr>
          <xdr:cNvPr id="4170664" name="Line 7250">
            <a:extLst>
              <a:ext uri="{FF2B5EF4-FFF2-40B4-BE49-F238E27FC236}">
                <a16:creationId xmlns:a16="http://schemas.microsoft.com/office/drawing/2014/main" id="{00000000-0008-0000-1100-0000A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65" name="Line 7251">
            <a:extLst>
              <a:ext uri="{FF2B5EF4-FFF2-40B4-BE49-F238E27FC236}">
                <a16:creationId xmlns:a16="http://schemas.microsoft.com/office/drawing/2014/main" id="{00000000-0008-0000-1100-0000A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81" name="Group 7252">
          <a:extLst>
            <a:ext uri="{FF2B5EF4-FFF2-40B4-BE49-F238E27FC236}">
              <a16:creationId xmlns:a16="http://schemas.microsoft.com/office/drawing/2014/main" id="{00000000-0008-0000-1100-0000F1A23F00}"/>
            </a:ext>
          </a:extLst>
        </xdr:cNvPr>
        <xdr:cNvGrpSpPr>
          <a:grpSpLocks/>
        </xdr:cNvGrpSpPr>
      </xdr:nvGrpSpPr>
      <xdr:grpSpPr bwMode="auto">
        <a:xfrm>
          <a:off x="4700588" y="10096500"/>
          <a:ext cx="266700" cy="0"/>
          <a:chOff x="466" y="3952"/>
          <a:chExt cx="28" cy="16"/>
        </a:xfrm>
      </xdr:grpSpPr>
      <xdr:sp macro="" textlink="">
        <xdr:nvSpPr>
          <xdr:cNvPr id="4170662" name="Line 7253">
            <a:extLst>
              <a:ext uri="{FF2B5EF4-FFF2-40B4-BE49-F238E27FC236}">
                <a16:creationId xmlns:a16="http://schemas.microsoft.com/office/drawing/2014/main" id="{00000000-0008-0000-1100-0000A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63" name="Line 7254">
            <a:extLst>
              <a:ext uri="{FF2B5EF4-FFF2-40B4-BE49-F238E27FC236}">
                <a16:creationId xmlns:a16="http://schemas.microsoft.com/office/drawing/2014/main" id="{00000000-0008-0000-1100-0000A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82" name="Group 7255">
          <a:extLst>
            <a:ext uri="{FF2B5EF4-FFF2-40B4-BE49-F238E27FC236}">
              <a16:creationId xmlns:a16="http://schemas.microsoft.com/office/drawing/2014/main" id="{00000000-0008-0000-1100-0000F2A23F00}"/>
            </a:ext>
          </a:extLst>
        </xdr:cNvPr>
        <xdr:cNvGrpSpPr>
          <a:grpSpLocks/>
        </xdr:cNvGrpSpPr>
      </xdr:nvGrpSpPr>
      <xdr:grpSpPr bwMode="auto">
        <a:xfrm>
          <a:off x="4117181" y="10096500"/>
          <a:ext cx="228600" cy="0"/>
          <a:chOff x="466" y="3952"/>
          <a:chExt cx="28" cy="16"/>
        </a:xfrm>
      </xdr:grpSpPr>
      <xdr:sp macro="" textlink="">
        <xdr:nvSpPr>
          <xdr:cNvPr id="4170660" name="Line 7256">
            <a:extLst>
              <a:ext uri="{FF2B5EF4-FFF2-40B4-BE49-F238E27FC236}">
                <a16:creationId xmlns:a16="http://schemas.microsoft.com/office/drawing/2014/main" id="{00000000-0008-0000-1100-0000A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61" name="Line 7257">
            <a:extLst>
              <a:ext uri="{FF2B5EF4-FFF2-40B4-BE49-F238E27FC236}">
                <a16:creationId xmlns:a16="http://schemas.microsoft.com/office/drawing/2014/main" id="{00000000-0008-0000-1100-0000A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483" name="Group 7258">
          <a:extLst>
            <a:ext uri="{FF2B5EF4-FFF2-40B4-BE49-F238E27FC236}">
              <a16:creationId xmlns:a16="http://schemas.microsoft.com/office/drawing/2014/main" id="{00000000-0008-0000-1100-0000F3A23F00}"/>
            </a:ext>
          </a:extLst>
        </xdr:cNvPr>
        <xdr:cNvGrpSpPr>
          <a:grpSpLocks/>
        </xdr:cNvGrpSpPr>
      </xdr:nvGrpSpPr>
      <xdr:grpSpPr bwMode="auto">
        <a:xfrm>
          <a:off x="4117181" y="10096500"/>
          <a:ext cx="228600" cy="0"/>
          <a:chOff x="466" y="3952"/>
          <a:chExt cx="28" cy="16"/>
        </a:xfrm>
      </xdr:grpSpPr>
      <xdr:sp macro="" textlink="">
        <xdr:nvSpPr>
          <xdr:cNvPr id="4170658" name="Line 7259">
            <a:extLst>
              <a:ext uri="{FF2B5EF4-FFF2-40B4-BE49-F238E27FC236}">
                <a16:creationId xmlns:a16="http://schemas.microsoft.com/office/drawing/2014/main" id="{00000000-0008-0000-1100-0000A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59" name="Line 7260">
            <a:extLst>
              <a:ext uri="{FF2B5EF4-FFF2-40B4-BE49-F238E27FC236}">
                <a16:creationId xmlns:a16="http://schemas.microsoft.com/office/drawing/2014/main" id="{00000000-0008-0000-1100-0000A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84" name="Group 7261">
          <a:extLst>
            <a:ext uri="{FF2B5EF4-FFF2-40B4-BE49-F238E27FC236}">
              <a16:creationId xmlns:a16="http://schemas.microsoft.com/office/drawing/2014/main" id="{00000000-0008-0000-1100-0000F4A23F00}"/>
            </a:ext>
          </a:extLst>
        </xdr:cNvPr>
        <xdr:cNvGrpSpPr>
          <a:grpSpLocks/>
        </xdr:cNvGrpSpPr>
      </xdr:nvGrpSpPr>
      <xdr:grpSpPr bwMode="auto">
        <a:xfrm>
          <a:off x="4700588" y="10096500"/>
          <a:ext cx="266700" cy="0"/>
          <a:chOff x="466" y="3952"/>
          <a:chExt cx="28" cy="16"/>
        </a:xfrm>
      </xdr:grpSpPr>
      <xdr:sp macro="" textlink="">
        <xdr:nvSpPr>
          <xdr:cNvPr id="4170656" name="Line 7262">
            <a:extLst>
              <a:ext uri="{FF2B5EF4-FFF2-40B4-BE49-F238E27FC236}">
                <a16:creationId xmlns:a16="http://schemas.microsoft.com/office/drawing/2014/main" id="{00000000-0008-0000-1100-0000A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57" name="Line 7263">
            <a:extLst>
              <a:ext uri="{FF2B5EF4-FFF2-40B4-BE49-F238E27FC236}">
                <a16:creationId xmlns:a16="http://schemas.microsoft.com/office/drawing/2014/main" id="{00000000-0008-0000-1100-0000A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85" name="Group 7264">
          <a:extLst>
            <a:ext uri="{FF2B5EF4-FFF2-40B4-BE49-F238E27FC236}">
              <a16:creationId xmlns:a16="http://schemas.microsoft.com/office/drawing/2014/main" id="{00000000-0008-0000-1100-0000F5A23F00}"/>
            </a:ext>
          </a:extLst>
        </xdr:cNvPr>
        <xdr:cNvGrpSpPr>
          <a:grpSpLocks/>
        </xdr:cNvGrpSpPr>
      </xdr:nvGrpSpPr>
      <xdr:grpSpPr bwMode="auto">
        <a:xfrm>
          <a:off x="4700588" y="10096500"/>
          <a:ext cx="266700" cy="0"/>
          <a:chOff x="466" y="3952"/>
          <a:chExt cx="28" cy="16"/>
        </a:xfrm>
      </xdr:grpSpPr>
      <xdr:sp macro="" textlink="">
        <xdr:nvSpPr>
          <xdr:cNvPr id="4170654" name="Line 7265">
            <a:extLst>
              <a:ext uri="{FF2B5EF4-FFF2-40B4-BE49-F238E27FC236}">
                <a16:creationId xmlns:a16="http://schemas.microsoft.com/office/drawing/2014/main" id="{00000000-0008-0000-1100-00009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55" name="Line 7266">
            <a:extLst>
              <a:ext uri="{FF2B5EF4-FFF2-40B4-BE49-F238E27FC236}">
                <a16:creationId xmlns:a16="http://schemas.microsoft.com/office/drawing/2014/main" id="{00000000-0008-0000-1100-00009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86" name="Group 7267">
          <a:extLst>
            <a:ext uri="{FF2B5EF4-FFF2-40B4-BE49-F238E27FC236}">
              <a16:creationId xmlns:a16="http://schemas.microsoft.com/office/drawing/2014/main" id="{00000000-0008-0000-1100-0000F6A23F00}"/>
            </a:ext>
          </a:extLst>
        </xdr:cNvPr>
        <xdr:cNvGrpSpPr>
          <a:grpSpLocks/>
        </xdr:cNvGrpSpPr>
      </xdr:nvGrpSpPr>
      <xdr:grpSpPr bwMode="auto">
        <a:xfrm>
          <a:off x="4117181" y="10096500"/>
          <a:ext cx="240507" cy="0"/>
          <a:chOff x="466" y="3952"/>
          <a:chExt cx="28" cy="16"/>
        </a:xfrm>
      </xdr:grpSpPr>
      <xdr:sp macro="" textlink="">
        <xdr:nvSpPr>
          <xdr:cNvPr id="4170652" name="Line 7268">
            <a:extLst>
              <a:ext uri="{FF2B5EF4-FFF2-40B4-BE49-F238E27FC236}">
                <a16:creationId xmlns:a16="http://schemas.microsoft.com/office/drawing/2014/main" id="{00000000-0008-0000-1100-00009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53" name="Line 7269">
            <a:extLst>
              <a:ext uri="{FF2B5EF4-FFF2-40B4-BE49-F238E27FC236}">
                <a16:creationId xmlns:a16="http://schemas.microsoft.com/office/drawing/2014/main" id="{00000000-0008-0000-1100-00009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4170487" name="Group 7270">
          <a:extLst>
            <a:ext uri="{FF2B5EF4-FFF2-40B4-BE49-F238E27FC236}">
              <a16:creationId xmlns:a16="http://schemas.microsoft.com/office/drawing/2014/main" id="{00000000-0008-0000-1100-0000F7A23F00}"/>
            </a:ext>
          </a:extLst>
        </xdr:cNvPr>
        <xdr:cNvGrpSpPr>
          <a:grpSpLocks/>
        </xdr:cNvGrpSpPr>
      </xdr:nvGrpSpPr>
      <xdr:grpSpPr bwMode="auto">
        <a:xfrm>
          <a:off x="5486400" y="10096500"/>
          <a:ext cx="228600" cy="0"/>
          <a:chOff x="466" y="3952"/>
          <a:chExt cx="28" cy="16"/>
        </a:xfrm>
      </xdr:grpSpPr>
      <xdr:sp macro="" textlink="">
        <xdr:nvSpPr>
          <xdr:cNvPr id="4170650" name="Line 7271">
            <a:extLst>
              <a:ext uri="{FF2B5EF4-FFF2-40B4-BE49-F238E27FC236}">
                <a16:creationId xmlns:a16="http://schemas.microsoft.com/office/drawing/2014/main" id="{00000000-0008-0000-1100-00009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51" name="Line 7272">
            <a:extLst>
              <a:ext uri="{FF2B5EF4-FFF2-40B4-BE49-F238E27FC236}">
                <a16:creationId xmlns:a16="http://schemas.microsoft.com/office/drawing/2014/main" id="{00000000-0008-0000-1100-00009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88" name="Group 7273">
          <a:extLst>
            <a:ext uri="{FF2B5EF4-FFF2-40B4-BE49-F238E27FC236}">
              <a16:creationId xmlns:a16="http://schemas.microsoft.com/office/drawing/2014/main" id="{00000000-0008-0000-1100-0000F8A23F00}"/>
            </a:ext>
          </a:extLst>
        </xdr:cNvPr>
        <xdr:cNvGrpSpPr>
          <a:grpSpLocks/>
        </xdr:cNvGrpSpPr>
      </xdr:nvGrpSpPr>
      <xdr:grpSpPr bwMode="auto">
        <a:xfrm>
          <a:off x="4700588" y="10096500"/>
          <a:ext cx="266700" cy="0"/>
          <a:chOff x="466" y="3952"/>
          <a:chExt cx="28" cy="16"/>
        </a:xfrm>
      </xdr:grpSpPr>
      <xdr:sp macro="" textlink="">
        <xdr:nvSpPr>
          <xdr:cNvPr id="4170648" name="Line 7274">
            <a:extLst>
              <a:ext uri="{FF2B5EF4-FFF2-40B4-BE49-F238E27FC236}">
                <a16:creationId xmlns:a16="http://schemas.microsoft.com/office/drawing/2014/main" id="{00000000-0008-0000-1100-00009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49" name="Line 7275">
            <a:extLst>
              <a:ext uri="{FF2B5EF4-FFF2-40B4-BE49-F238E27FC236}">
                <a16:creationId xmlns:a16="http://schemas.microsoft.com/office/drawing/2014/main" id="{00000000-0008-0000-1100-00009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89" name="Group 7276">
          <a:extLst>
            <a:ext uri="{FF2B5EF4-FFF2-40B4-BE49-F238E27FC236}">
              <a16:creationId xmlns:a16="http://schemas.microsoft.com/office/drawing/2014/main" id="{00000000-0008-0000-1100-0000F9A23F00}"/>
            </a:ext>
          </a:extLst>
        </xdr:cNvPr>
        <xdr:cNvGrpSpPr>
          <a:grpSpLocks/>
        </xdr:cNvGrpSpPr>
      </xdr:nvGrpSpPr>
      <xdr:grpSpPr bwMode="auto">
        <a:xfrm>
          <a:off x="4700588" y="10096500"/>
          <a:ext cx="266700" cy="0"/>
          <a:chOff x="466" y="3952"/>
          <a:chExt cx="28" cy="16"/>
        </a:xfrm>
      </xdr:grpSpPr>
      <xdr:sp macro="" textlink="">
        <xdr:nvSpPr>
          <xdr:cNvPr id="4170646" name="Line 7277">
            <a:extLst>
              <a:ext uri="{FF2B5EF4-FFF2-40B4-BE49-F238E27FC236}">
                <a16:creationId xmlns:a16="http://schemas.microsoft.com/office/drawing/2014/main" id="{00000000-0008-0000-1100-00009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47" name="Line 7278">
            <a:extLst>
              <a:ext uri="{FF2B5EF4-FFF2-40B4-BE49-F238E27FC236}">
                <a16:creationId xmlns:a16="http://schemas.microsoft.com/office/drawing/2014/main" id="{00000000-0008-0000-1100-00009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90" name="Group 7279">
          <a:extLst>
            <a:ext uri="{FF2B5EF4-FFF2-40B4-BE49-F238E27FC236}">
              <a16:creationId xmlns:a16="http://schemas.microsoft.com/office/drawing/2014/main" id="{00000000-0008-0000-1100-0000FAA23F00}"/>
            </a:ext>
          </a:extLst>
        </xdr:cNvPr>
        <xdr:cNvGrpSpPr>
          <a:grpSpLocks/>
        </xdr:cNvGrpSpPr>
      </xdr:nvGrpSpPr>
      <xdr:grpSpPr bwMode="auto">
        <a:xfrm>
          <a:off x="4700588" y="10096500"/>
          <a:ext cx="266700" cy="0"/>
          <a:chOff x="466" y="3952"/>
          <a:chExt cx="28" cy="16"/>
        </a:xfrm>
      </xdr:grpSpPr>
      <xdr:sp macro="" textlink="">
        <xdr:nvSpPr>
          <xdr:cNvPr id="4170644" name="Line 7280">
            <a:extLst>
              <a:ext uri="{FF2B5EF4-FFF2-40B4-BE49-F238E27FC236}">
                <a16:creationId xmlns:a16="http://schemas.microsoft.com/office/drawing/2014/main" id="{00000000-0008-0000-1100-00009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45" name="Line 7281">
            <a:extLst>
              <a:ext uri="{FF2B5EF4-FFF2-40B4-BE49-F238E27FC236}">
                <a16:creationId xmlns:a16="http://schemas.microsoft.com/office/drawing/2014/main" id="{00000000-0008-0000-1100-00009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91" name="Group 7282">
          <a:extLst>
            <a:ext uri="{FF2B5EF4-FFF2-40B4-BE49-F238E27FC236}">
              <a16:creationId xmlns:a16="http://schemas.microsoft.com/office/drawing/2014/main" id="{00000000-0008-0000-1100-0000FBA23F00}"/>
            </a:ext>
          </a:extLst>
        </xdr:cNvPr>
        <xdr:cNvGrpSpPr>
          <a:grpSpLocks/>
        </xdr:cNvGrpSpPr>
      </xdr:nvGrpSpPr>
      <xdr:grpSpPr bwMode="auto">
        <a:xfrm>
          <a:off x="4700588" y="10096500"/>
          <a:ext cx="266700" cy="0"/>
          <a:chOff x="466" y="3952"/>
          <a:chExt cx="28" cy="16"/>
        </a:xfrm>
      </xdr:grpSpPr>
      <xdr:sp macro="" textlink="">
        <xdr:nvSpPr>
          <xdr:cNvPr id="4170642" name="Line 7283">
            <a:extLst>
              <a:ext uri="{FF2B5EF4-FFF2-40B4-BE49-F238E27FC236}">
                <a16:creationId xmlns:a16="http://schemas.microsoft.com/office/drawing/2014/main" id="{00000000-0008-0000-1100-00009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43" name="Line 7284">
            <a:extLst>
              <a:ext uri="{FF2B5EF4-FFF2-40B4-BE49-F238E27FC236}">
                <a16:creationId xmlns:a16="http://schemas.microsoft.com/office/drawing/2014/main" id="{00000000-0008-0000-1100-00009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492" name="Group 7285">
          <a:extLst>
            <a:ext uri="{FF2B5EF4-FFF2-40B4-BE49-F238E27FC236}">
              <a16:creationId xmlns:a16="http://schemas.microsoft.com/office/drawing/2014/main" id="{00000000-0008-0000-1100-0000FCA23F00}"/>
            </a:ext>
          </a:extLst>
        </xdr:cNvPr>
        <xdr:cNvGrpSpPr>
          <a:grpSpLocks/>
        </xdr:cNvGrpSpPr>
      </xdr:nvGrpSpPr>
      <xdr:grpSpPr bwMode="auto">
        <a:xfrm>
          <a:off x="4700588" y="10096500"/>
          <a:ext cx="266700" cy="0"/>
          <a:chOff x="466" y="3952"/>
          <a:chExt cx="28" cy="16"/>
        </a:xfrm>
      </xdr:grpSpPr>
      <xdr:sp macro="" textlink="">
        <xdr:nvSpPr>
          <xdr:cNvPr id="4170640" name="Line 7286">
            <a:extLst>
              <a:ext uri="{FF2B5EF4-FFF2-40B4-BE49-F238E27FC236}">
                <a16:creationId xmlns:a16="http://schemas.microsoft.com/office/drawing/2014/main" id="{00000000-0008-0000-1100-00009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41" name="Line 7287">
            <a:extLst>
              <a:ext uri="{FF2B5EF4-FFF2-40B4-BE49-F238E27FC236}">
                <a16:creationId xmlns:a16="http://schemas.microsoft.com/office/drawing/2014/main" id="{00000000-0008-0000-1100-00009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4170493" name="Group 7288">
          <a:extLst>
            <a:ext uri="{FF2B5EF4-FFF2-40B4-BE49-F238E27FC236}">
              <a16:creationId xmlns:a16="http://schemas.microsoft.com/office/drawing/2014/main" id="{00000000-0008-0000-1100-0000FDA23F00}"/>
            </a:ext>
          </a:extLst>
        </xdr:cNvPr>
        <xdr:cNvGrpSpPr>
          <a:grpSpLocks/>
        </xdr:cNvGrpSpPr>
      </xdr:nvGrpSpPr>
      <xdr:grpSpPr bwMode="auto">
        <a:xfrm>
          <a:off x="4576763" y="10096500"/>
          <a:ext cx="228600" cy="0"/>
          <a:chOff x="466" y="3952"/>
          <a:chExt cx="28" cy="16"/>
        </a:xfrm>
      </xdr:grpSpPr>
      <xdr:sp macro="" textlink="">
        <xdr:nvSpPr>
          <xdr:cNvPr id="4170638" name="Line 7289">
            <a:extLst>
              <a:ext uri="{FF2B5EF4-FFF2-40B4-BE49-F238E27FC236}">
                <a16:creationId xmlns:a16="http://schemas.microsoft.com/office/drawing/2014/main" id="{00000000-0008-0000-1100-00008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39" name="Line 7290">
            <a:extLst>
              <a:ext uri="{FF2B5EF4-FFF2-40B4-BE49-F238E27FC236}">
                <a16:creationId xmlns:a16="http://schemas.microsoft.com/office/drawing/2014/main" id="{00000000-0008-0000-1100-00008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94" name="Group 7291">
          <a:extLst>
            <a:ext uri="{FF2B5EF4-FFF2-40B4-BE49-F238E27FC236}">
              <a16:creationId xmlns:a16="http://schemas.microsoft.com/office/drawing/2014/main" id="{00000000-0008-0000-1100-0000FEA23F00}"/>
            </a:ext>
          </a:extLst>
        </xdr:cNvPr>
        <xdr:cNvGrpSpPr>
          <a:grpSpLocks/>
        </xdr:cNvGrpSpPr>
      </xdr:nvGrpSpPr>
      <xdr:grpSpPr bwMode="auto">
        <a:xfrm>
          <a:off x="4117181" y="10096500"/>
          <a:ext cx="240507" cy="0"/>
          <a:chOff x="466" y="3952"/>
          <a:chExt cx="28" cy="16"/>
        </a:xfrm>
      </xdr:grpSpPr>
      <xdr:sp macro="" textlink="">
        <xdr:nvSpPr>
          <xdr:cNvPr id="4170636" name="Line 7292">
            <a:extLst>
              <a:ext uri="{FF2B5EF4-FFF2-40B4-BE49-F238E27FC236}">
                <a16:creationId xmlns:a16="http://schemas.microsoft.com/office/drawing/2014/main" id="{00000000-0008-0000-1100-00008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37" name="Line 7293">
            <a:extLst>
              <a:ext uri="{FF2B5EF4-FFF2-40B4-BE49-F238E27FC236}">
                <a16:creationId xmlns:a16="http://schemas.microsoft.com/office/drawing/2014/main" id="{00000000-0008-0000-1100-00008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95" name="Group 7294">
          <a:extLst>
            <a:ext uri="{FF2B5EF4-FFF2-40B4-BE49-F238E27FC236}">
              <a16:creationId xmlns:a16="http://schemas.microsoft.com/office/drawing/2014/main" id="{00000000-0008-0000-1100-0000FFA23F00}"/>
            </a:ext>
          </a:extLst>
        </xdr:cNvPr>
        <xdr:cNvGrpSpPr>
          <a:grpSpLocks/>
        </xdr:cNvGrpSpPr>
      </xdr:nvGrpSpPr>
      <xdr:grpSpPr bwMode="auto">
        <a:xfrm>
          <a:off x="4117181" y="10096500"/>
          <a:ext cx="240507" cy="0"/>
          <a:chOff x="466" y="3952"/>
          <a:chExt cx="28" cy="16"/>
        </a:xfrm>
      </xdr:grpSpPr>
      <xdr:sp macro="" textlink="">
        <xdr:nvSpPr>
          <xdr:cNvPr id="4170634" name="Line 7295">
            <a:extLst>
              <a:ext uri="{FF2B5EF4-FFF2-40B4-BE49-F238E27FC236}">
                <a16:creationId xmlns:a16="http://schemas.microsoft.com/office/drawing/2014/main" id="{00000000-0008-0000-1100-00008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35" name="Line 7296">
            <a:extLst>
              <a:ext uri="{FF2B5EF4-FFF2-40B4-BE49-F238E27FC236}">
                <a16:creationId xmlns:a16="http://schemas.microsoft.com/office/drawing/2014/main" id="{00000000-0008-0000-1100-00008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96" name="Group 7297">
          <a:extLst>
            <a:ext uri="{FF2B5EF4-FFF2-40B4-BE49-F238E27FC236}">
              <a16:creationId xmlns:a16="http://schemas.microsoft.com/office/drawing/2014/main" id="{00000000-0008-0000-1100-000000A33F00}"/>
            </a:ext>
          </a:extLst>
        </xdr:cNvPr>
        <xdr:cNvGrpSpPr>
          <a:grpSpLocks/>
        </xdr:cNvGrpSpPr>
      </xdr:nvGrpSpPr>
      <xdr:grpSpPr bwMode="auto">
        <a:xfrm>
          <a:off x="4117181" y="10096500"/>
          <a:ext cx="240507" cy="0"/>
          <a:chOff x="466" y="3952"/>
          <a:chExt cx="28" cy="16"/>
        </a:xfrm>
      </xdr:grpSpPr>
      <xdr:sp macro="" textlink="">
        <xdr:nvSpPr>
          <xdr:cNvPr id="4170632" name="Line 7298">
            <a:extLst>
              <a:ext uri="{FF2B5EF4-FFF2-40B4-BE49-F238E27FC236}">
                <a16:creationId xmlns:a16="http://schemas.microsoft.com/office/drawing/2014/main" id="{00000000-0008-0000-1100-00008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33" name="Line 7299">
            <a:extLst>
              <a:ext uri="{FF2B5EF4-FFF2-40B4-BE49-F238E27FC236}">
                <a16:creationId xmlns:a16="http://schemas.microsoft.com/office/drawing/2014/main" id="{00000000-0008-0000-1100-00008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97" name="Group 7300">
          <a:extLst>
            <a:ext uri="{FF2B5EF4-FFF2-40B4-BE49-F238E27FC236}">
              <a16:creationId xmlns:a16="http://schemas.microsoft.com/office/drawing/2014/main" id="{00000000-0008-0000-1100-000001A33F00}"/>
            </a:ext>
          </a:extLst>
        </xdr:cNvPr>
        <xdr:cNvGrpSpPr>
          <a:grpSpLocks/>
        </xdr:cNvGrpSpPr>
      </xdr:nvGrpSpPr>
      <xdr:grpSpPr bwMode="auto">
        <a:xfrm>
          <a:off x="4117181" y="10096500"/>
          <a:ext cx="240507" cy="0"/>
          <a:chOff x="466" y="3952"/>
          <a:chExt cx="28" cy="16"/>
        </a:xfrm>
      </xdr:grpSpPr>
      <xdr:sp macro="" textlink="">
        <xdr:nvSpPr>
          <xdr:cNvPr id="4170630" name="Line 7301">
            <a:extLst>
              <a:ext uri="{FF2B5EF4-FFF2-40B4-BE49-F238E27FC236}">
                <a16:creationId xmlns:a16="http://schemas.microsoft.com/office/drawing/2014/main" id="{00000000-0008-0000-1100-00008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31" name="Line 7302">
            <a:extLst>
              <a:ext uri="{FF2B5EF4-FFF2-40B4-BE49-F238E27FC236}">
                <a16:creationId xmlns:a16="http://schemas.microsoft.com/office/drawing/2014/main" id="{00000000-0008-0000-1100-00008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98" name="Group 7303">
          <a:extLst>
            <a:ext uri="{FF2B5EF4-FFF2-40B4-BE49-F238E27FC236}">
              <a16:creationId xmlns:a16="http://schemas.microsoft.com/office/drawing/2014/main" id="{00000000-0008-0000-1100-000002A33F00}"/>
            </a:ext>
          </a:extLst>
        </xdr:cNvPr>
        <xdr:cNvGrpSpPr>
          <a:grpSpLocks/>
        </xdr:cNvGrpSpPr>
      </xdr:nvGrpSpPr>
      <xdr:grpSpPr bwMode="auto">
        <a:xfrm>
          <a:off x="4117181" y="10096500"/>
          <a:ext cx="240507" cy="0"/>
          <a:chOff x="466" y="3952"/>
          <a:chExt cx="28" cy="16"/>
        </a:xfrm>
      </xdr:grpSpPr>
      <xdr:sp macro="" textlink="">
        <xdr:nvSpPr>
          <xdr:cNvPr id="4170628" name="Line 7304">
            <a:extLst>
              <a:ext uri="{FF2B5EF4-FFF2-40B4-BE49-F238E27FC236}">
                <a16:creationId xmlns:a16="http://schemas.microsoft.com/office/drawing/2014/main" id="{00000000-0008-0000-1100-00008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29" name="Line 7305">
            <a:extLst>
              <a:ext uri="{FF2B5EF4-FFF2-40B4-BE49-F238E27FC236}">
                <a16:creationId xmlns:a16="http://schemas.microsoft.com/office/drawing/2014/main" id="{00000000-0008-0000-1100-00008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499" name="Group 7306">
          <a:extLst>
            <a:ext uri="{FF2B5EF4-FFF2-40B4-BE49-F238E27FC236}">
              <a16:creationId xmlns:a16="http://schemas.microsoft.com/office/drawing/2014/main" id="{00000000-0008-0000-1100-000003A33F00}"/>
            </a:ext>
          </a:extLst>
        </xdr:cNvPr>
        <xdr:cNvGrpSpPr>
          <a:grpSpLocks/>
        </xdr:cNvGrpSpPr>
      </xdr:nvGrpSpPr>
      <xdr:grpSpPr bwMode="auto">
        <a:xfrm>
          <a:off x="4117181" y="10096500"/>
          <a:ext cx="240507" cy="0"/>
          <a:chOff x="466" y="3952"/>
          <a:chExt cx="28" cy="16"/>
        </a:xfrm>
      </xdr:grpSpPr>
      <xdr:sp macro="" textlink="">
        <xdr:nvSpPr>
          <xdr:cNvPr id="4170626" name="Line 7307">
            <a:extLst>
              <a:ext uri="{FF2B5EF4-FFF2-40B4-BE49-F238E27FC236}">
                <a16:creationId xmlns:a16="http://schemas.microsoft.com/office/drawing/2014/main" id="{00000000-0008-0000-1100-00008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27" name="Line 7308">
            <a:extLst>
              <a:ext uri="{FF2B5EF4-FFF2-40B4-BE49-F238E27FC236}">
                <a16:creationId xmlns:a16="http://schemas.microsoft.com/office/drawing/2014/main" id="{00000000-0008-0000-1100-00008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219075</xdr:colOff>
      <xdr:row>32</xdr:row>
      <xdr:rowOff>0</xdr:rowOff>
    </xdr:from>
    <xdr:to>
      <xdr:col>2</xdr:col>
      <xdr:colOff>447675</xdr:colOff>
      <xdr:row>32</xdr:row>
      <xdr:rowOff>0</xdr:rowOff>
    </xdr:to>
    <xdr:grpSp>
      <xdr:nvGrpSpPr>
        <xdr:cNvPr id="4170500" name="Group 7309">
          <a:extLst>
            <a:ext uri="{FF2B5EF4-FFF2-40B4-BE49-F238E27FC236}">
              <a16:creationId xmlns:a16="http://schemas.microsoft.com/office/drawing/2014/main" id="{00000000-0008-0000-1100-000004A33F00}"/>
            </a:ext>
          </a:extLst>
        </xdr:cNvPr>
        <xdr:cNvGrpSpPr>
          <a:grpSpLocks/>
        </xdr:cNvGrpSpPr>
      </xdr:nvGrpSpPr>
      <xdr:grpSpPr bwMode="auto">
        <a:xfrm>
          <a:off x="3993356" y="10096500"/>
          <a:ext cx="228600" cy="0"/>
          <a:chOff x="466" y="3952"/>
          <a:chExt cx="28" cy="16"/>
        </a:xfrm>
      </xdr:grpSpPr>
      <xdr:sp macro="" textlink="">
        <xdr:nvSpPr>
          <xdr:cNvPr id="4170624" name="Line 7310">
            <a:extLst>
              <a:ext uri="{FF2B5EF4-FFF2-40B4-BE49-F238E27FC236}">
                <a16:creationId xmlns:a16="http://schemas.microsoft.com/office/drawing/2014/main" id="{00000000-0008-0000-1100-00008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25" name="Line 7311">
            <a:extLst>
              <a:ext uri="{FF2B5EF4-FFF2-40B4-BE49-F238E27FC236}">
                <a16:creationId xmlns:a16="http://schemas.microsoft.com/office/drawing/2014/main" id="{00000000-0008-0000-1100-00008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01" name="Group 7312">
          <a:extLst>
            <a:ext uri="{FF2B5EF4-FFF2-40B4-BE49-F238E27FC236}">
              <a16:creationId xmlns:a16="http://schemas.microsoft.com/office/drawing/2014/main" id="{00000000-0008-0000-1100-000005A33F00}"/>
            </a:ext>
          </a:extLst>
        </xdr:cNvPr>
        <xdr:cNvGrpSpPr>
          <a:grpSpLocks/>
        </xdr:cNvGrpSpPr>
      </xdr:nvGrpSpPr>
      <xdr:grpSpPr bwMode="auto">
        <a:xfrm>
          <a:off x="4117181" y="10096500"/>
          <a:ext cx="228600" cy="0"/>
          <a:chOff x="466" y="3952"/>
          <a:chExt cx="28" cy="16"/>
        </a:xfrm>
      </xdr:grpSpPr>
      <xdr:sp macro="" textlink="">
        <xdr:nvSpPr>
          <xdr:cNvPr id="4170622" name="Line 7313">
            <a:extLst>
              <a:ext uri="{FF2B5EF4-FFF2-40B4-BE49-F238E27FC236}">
                <a16:creationId xmlns:a16="http://schemas.microsoft.com/office/drawing/2014/main" id="{00000000-0008-0000-1100-00007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23" name="Line 7314">
            <a:extLst>
              <a:ext uri="{FF2B5EF4-FFF2-40B4-BE49-F238E27FC236}">
                <a16:creationId xmlns:a16="http://schemas.microsoft.com/office/drawing/2014/main" id="{00000000-0008-0000-1100-00007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02" name="Group 7315">
          <a:extLst>
            <a:ext uri="{FF2B5EF4-FFF2-40B4-BE49-F238E27FC236}">
              <a16:creationId xmlns:a16="http://schemas.microsoft.com/office/drawing/2014/main" id="{00000000-0008-0000-1100-000006A33F00}"/>
            </a:ext>
          </a:extLst>
        </xdr:cNvPr>
        <xdr:cNvGrpSpPr>
          <a:grpSpLocks/>
        </xdr:cNvGrpSpPr>
      </xdr:nvGrpSpPr>
      <xdr:grpSpPr bwMode="auto">
        <a:xfrm>
          <a:off x="4117181" y="10096500"/>
          <a:ext cx="228600" cy="0"/>
          <a:chOff x="466" y="3952"/>
          <a:chExt cx="28" cy="16"/>
        </a:xfrm>
      </xdr:grpSpPr>
      <xdr:sp macro="" textlink="">
        <xdr:nvSpPr>
          <xdr:cNvPr id="4170620" name="Line 7316">
            <a:extLst>
              <a:ext uri="{FF2B5EF4-FFF2-40B4-BE49-F238E27FC236}">
                <a16:creationId xmlns:a16="http://schemas.microsoft.com/office/drawing/2014/main" id="{00000000-0008-0000-1100-00007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21" name="Line 7317">
            <a:extLst>
              <a:ext uri="{FF2B5EF4-FFF2-40B4-BE49-F238E27FC236}">
                <a16:creationId xmlns:a16="http://schemas.microsoft.com/office/drawing/2014/main" id="{00000000-0008-0000-1100-00007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503" name="Group 7318">
          <a:extLst>
            <a:ext uri="{FF2B5EF4-FFF2-40B4-BE49-F238E27FC236}">
              <a16:creationId xmlns:a16="http://schemas.microsoft.com/office/drawing/2014/main" id="{00000000-0008-0000-1100-000007A33F00}"/>
            </a:ext>
          </a:extLst>
        </xdr:cNvPr>
        <xdr:cNvGrpSpPr>
          <a:grpSpLocks/>
        </xdr:cNvGrpSpPr>
      </xdr:nvGrpSpPr>
      <xdr:grpSpPr bwMode="auto">
        <a:xfrm>
          <a:off x="4117181" y="10096500"/>
          <a:ext cx="240507" cy="0"/>
          <a:chOff x="466" y="3952"/>
          <a:chExt cx="28" cy="16"/>
        </a:xfrm>
      </xdr:grpSpPr>
      <xdr:sp macro="" textlink="">
        <xdr:nvSpPr>
          <xdr:cNvPr id="4170618" name="Line 7319">
            <a:extLst>
              <a:ext uri="{FF2B5EF4-FFF2-40B4-BE49-F238E27FC236}">
                <a16:creationId xmlns:a16="http://schemas.microsoft.com/office/drawing/2014/main" id="{00000000-0008-0000-1100-00007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19" name="Line 7320">
            <a:extLst>
              <a:ext uri="{FF2B5EF4-FFF2-40B4-BE49-F238E27FC236}">
                <a16:creationId xmlns:a16="http://schemas.microsoft.com/office/drawing/2014/main" id="{00000000-0008-0000-1100-00007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04" name="Group 7321">
          <a:extLst>
            <a:ext uri="{FF2B5EF4-FFF2-40B4-BE49-F238E27FC236}">
              <a16:creationId xmlns:a16="http://schemas.microsoft.com/office/drawing/2014/main" id="{00000000-0008-0000-1100-000008A33F00}"/>
            </a:ext>
          </a:extLst>
        </xdr:cNvPr>
        <xdr:cNvGrpSpPr>
          <a:grpSpLocks/>
        </xdr:cNvGrpSpPr>
      </xdr:nvGrpSpPr>
      <xdr:grpSpPr bwMode="auto">
        <a:xfrm>
          <a:off x="4117181" y="10096500"/>
          <a:ext cx="228600" cy="0"/>
          <a:chOff x="466" y="3952"/>
          <a:chExt cx="28" cy="16"/>
        </a:xfrm>
      </xdr:grpSpPr>
      <xdr:sp macro="" textlink="">
        <xdr:nvSpPr>
          <xdr:cNvPr id="4170616" name="Line 7322">
            <a:extLst>
              <a:ext uri="{FF2B5EF4-FFF2-40B4-BE49-F238E27FC236}">
                <a16:creationId xmlns:a16="http://schemas.microsoft.com/office/drawing/2014/main" id="{00000000-0008-0000-1100-00007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17" name="Line 7323">
            <a:extLst>
              <a:ext uri="{FF2B5EF4-FFF2-40B4-BE49-F238E27FC236}">
                <a16:creationId xmlns:a16="http://schemas.microsoft.com/office/drawing/2014/main" id="{00000000-0008-0000-1100-00007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05" name="Group 7324">
          <a:extLst>
            <a:ext uri="{FF2B5EF4-FFF2-40B4-BE49-F238E27FC236}">
              <a16:creationId xmlns:a16="http://schemas.microsoft.com/office/drawing/2014/main" id="{00000000-0008-0000-1100-000009A33F00}"/>
            </a:ext>
          </a:extLst>
        </xdr:cNvPr>
        <xdr:cNvGrpSpPr>
          <a:grpSpLocks/>
        </xdr:cNvGrpSpPr>
      </xdr:nvGrpSpPr>
      <xdr:grpSpPr bwMode="auto">
        <a:xfrm>
          <a:off x="4117181" y="10096500"/>
          <a:ext cx="228600" cy="0"/>
          <a:chOff x="466" y="3952"/>
          <a:chExt cx="28" cy="16"/>
        </a:xfrm>
      </xdr:grpSpPr>
      <xdr:sp macro="" textlink="">
        <xdr:nvSpPr>
          <xdr:cNvPr id="4170614" name="Line 7325">
            <a:extLst>
              <a:ext uri="{FF2B5EF4-FFF2-40B4-BE49-F238E27FC236}">
                <a16:creationId xmlns:a16="http://schemas.microsoft.com/office/drawing/2014/main" id="{00000000-0008-0000-1100-00007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15" name="Line 7326">
            <a:extLst>
              <a:ext uri="{FF2B5EF4-FFF2-40B4-BE49-F238E27FC236}">
                <a16:creationId xmlns:a16="http://schemas.microsoft.com/office/drawing/2014/main" id="{00000000-0008-0000-1100-00007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3</xdr:col>
      <xdr:colOff>0</xdr:colOff>
      <xdr:row>32</xdr:row>
      <xdr:rowOff>0</xdr:rowOff>
    </xdr:to>
    <xdr:grpSp>
      <xdr:nvGrpSpPr>
        <xdr:cNvPr id="4170506" name="Group 7327">
          <a:extLst>
            <a:ext uri="{FF2B5EF4-FFF2-40B4-BE49-F238E27FC236}">
              <a16:creationId xmlns:a16="http://schemas.microsoft.com/office/drawing/2014/main" id="{00000000-0008-0000-1100-00000AA33F00}"/>
            </a:ext>
          </a:extLst>
        </xdr:cNvPr>
        <xdr:cNvGrpSpPr>
          <a:grpSpLocks/>
        </xdr:cNvGrpSpPr>
      </xdr:nvGrpSpPr>
      <xdr:grpSpPr bwMode="auto">
        <a:xfrm>
          <a:off x="4117181" y="10096500"/>
          <a:ext cx="240507" cy="0"/>
          <a:chOff x="466" y="3952"/>
          <a:chExt cx="28" cy="16"/>
        </a:xfrm>
      </xdr:grpSpPr>
      <xdr:sp macro="" textlink="">
        <xdr:nvSpPr>
          <xdr:cNvPr id="4170612" name="Line 7328">
            <a:extLst>
              <a:ext uri="{FF2B5EF4-FFF2-40B4-BE49-F238E27FC236}">
                <a16:creationId xmlns:a16="http://schemas.microsoft.com/office/drawing/2014/main" id="{00000000-0008-0000-1100-00007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13" name="Line 7329">
            <a:extLst>
              <a:ext uri="{FF2B5EF4-FFF2-40B4-BE49-F238E27FC236}">
                <a16:creationId xmlns:a16="http://schemas.microsoft.com/office/drawing/2014/main" id="{00000000-0008-0000-1100-00007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07" name="Group 7330">
          <a:extLst>
            <a:ext uri="{FF2B5EF4-FFF2-40B4-BE49-F238E27FC236}">
              <a16:creationId xmlns:a16="http://schemas.microsoft.com/office/drawing/2014/main" id="{00000000-0008-0000-1100-00000BA33F00}"/>
            </a:ext>
          </a:extLst>
        </xdr:cNvPr>
        <xdr:cNvGrpSpPr>
          <a:grpSpLocks/>
        </xdr:cNvGrpSpPr>
      </xdr:nvGrpSpPr>
      <xdr:grpSpPr bwMode="auto">
        <a:xfrm>
          <a:off x="4700588" y="10096500"/>
          <a:ext cx="266700" cy="0"/>
          <a:chOff x="466" y="3952"/>
          <a:chExt cx="28" cy="16"/>
        </a:xfrm>
      </xdr:grpSpPr>
      <xdr:sp macro="" textlink="">
        <xdr:nvSpPr>
          <xdr:cNvPr id="4170610" name="Line 7331">
            <a:extLst>
              <a:ext uri="{FF2B5EF4-FFF2-40B4-BE49-F238E27FC236}">
                <a16:creationId xmlns:a16="http://schemas.microsoft.com/office/drawing/2014/main" id="{00000000-0008-0000-1100-00007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11" name="Line 7332">
            <a:extLst>
              <a:ext uri="{FF2B5EF4-FFF2-40B4-BE49-F238E27FC236}">
                <a16:creationId xmlns:a16="http://schemas.microsoft.com/office/drawing/2014/main" id="{00000000-0008-0000-1100-00007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08" name="Group 7333">
          <a:extLst>
            <a:ext uri="{FF2B5EF4-FFF2-40B4-BE49-F238E27FC236}">
              <a16:creationId xmlns:a16="http://schemas.microsoft.com/office/drawing/2014/main" id="{00000000-0008-0000-1100-00000CA33F00}"/>
            </a:ext>
          </a:extLst>
        </xdr:cNvPr>
        <xdr:cNvGrpSpPr>
          <a:grpSpLocks/>
        </xdr:cNvGrpSpPr>
      </xdr:nvGrpSpPr>
      <xdr:grpSpPr bwMode="auto">
        <a:xfrm>
          <a:off x="4700588" y="10096500"/>
          <a:ext cx="266700" cy="0"/>
          <a:chOff x="466" y="3952"/>
          <a:chExt cx="28" cy="16"/>
        </a:xfrm>
      </xdr:grpSpPr>
      <xdr:sp macro="" textlink="">
        <xdr:nvSpPr>
          <xdr:cNvPr id="4170608" name="Line 7334">
            <a:extLst>
              <a:ext uri="{FF2B5EF4-FFF2-40B4-BE49-F238E27FC236}">
                <a16:creationId xmlns:a16="http://schemas.microsoft.com/office/drawing/2014/main" id="{00000000-0008-0000-1100-00007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09" name="Line 7335">
            <a:extLst>
              <a:ext uri="{FF2B5EF4-FFF2-40B4-BE49-F238E27FC236}">
                <a16:creationId xmlns:a16="http://schemas.microsoft.com/office/drawing/2014/main" id="{00000000-0008-0000-1100-00007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09" name="Group 7336">
          <a:extLst>
            <a:ext uri="{FF2B5EF4-FFF2-40B4-BE49-F238E27FC236}">
              <a16:creationId xmlns:a16="http://schemas.microsoft.com/office/drawing/2014/main" id="{00000000-0008-0000-1100-00000DA33F00}"/>
            </a:ext>
          </a:extLst>
        </xdr:cNvPr>
        <xdr:cNvGrpSpPr>
          <a:grpSpLocks/>
        </xdr:cNvGrpSpPr>
      </xdr:nvGrpSpPr>
      <xdr:grpSpPr bwMode="auto">
        <a:xfrm>
          <a:off x="4700588" y="10096500"/>
          <a:ext cx="266700" cy="0"/>
          <a:chOff x="466" y="3952"/>
          <a:chExt cx="28" cy="16"/>
        </a:xfrm>
      </xdr:grpSpPr>
      <xdr:sp macro="" textlink="">
        <xdr:nvSpPr>
          <xdr:cNvPr id="4170606" name="Line 7337">
            <a:extLst>
              <a:ext uri="{FF2B5EF4-FFF2-40B4-BE49-F238E27FC236}">
                <a16:creationId xmlns:a16="http://schemas.microsoft.com/office/drawing/2014/main" id="{00000000-0008-0000-1100-00006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07" name="Line 7338">
            <a:extLst>
              <a:ext uri="{FF2B5EF4-FFF2-40B4-BE49-F238E27FC236}">
                <a16:creationId xmlns:a16="http://schemas.microsoft.com/office/drawing/2014/main" id="{00000000-0008-0000-1100-00006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510" name="Group 7339">
          <a:extLst>
            <a:ext uri="{FF2B5EF4-FFF2-40B4-BE49-F238E27FC236}">
              <a16:creationId xmlns:a16="http://schemas.microsoft.com/office/drawing/2014/main" id="{00000000-0008-0000-1100-00000EA33F00}"/>
            </a:ext>
          </a:extLst>
        </xdr:cNvPr>
        <xdr:cNvGrpSpPr>
          <a:grpSpLocks/>
        </xdr:cNvGrpSpPr>
      </xdr:nvGrpSpPr>
      <xdr:grpSpPr bwMode="auto">
        <a:xfrm>
          <a:off x="5486400" y="10096500"/>
          <a:ext cx="266700" cy="0"/>
          <a:chOff x="466" y="3952"/>
          <a:chExt cx="28" cy="16"/>
        </a:xfrm>
      </xdr:grpSpPr>
      <xdr:sp macro="" textlink="">
        <xdr:nvSpPr>
          <xdr:cNvPr id="4170604" name="Line 7340">
            <a:extLst>
              <a:ext uri="{FF2B5EF4-FFF2-40B4-BE49-F238E27FC236}">
                <a16:creationId xmlns:a16="http://schemas.microsoft.com/office/drawing/2014/main" id="{00000000-0008-0000-1100-00006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05" name="Line 7341">
            <a:extLst>
              <a:ext uri="{FF2B5EF4-FFF2-40B4-BE49-F238E27FC236}">
                <a16:creationId xmlns:a16="http://schemas.microsoft.com/office/drawing/2014/main" id="{00000000-0008-0000-1100-00006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511" name="Group 7342">
          <a:extLst>
            <a:ext uri="{FF2B5EF4-FFF2-40B4-BE49-F238E27FC236}">
              <a16:creationId xmlns:a16="http://schemas.microsoft.com/office/drawing/2014/main" id="{00000000-0008-0000-1100-00000FA33F00}"/>
            </a:ext>
          </a:extLst>
        </xdr:cNvPr>
        <xdr:cNvGrpSpPr>
          <a:grpSpLocks/>
        </xdr:cNvGrpSpPr>
      </xdr:nvGrpSpPr>
      <xdr:grpSpPr bwMode="auto">
        <a:xfrm>
          <a:off x="5486400" y="10096500"/>
          <a:ext cx="266700" cy="0"/>
          <a:chOff x="466" y="3952"/>
          <a:chExt cx="28" cy="16"/>
        </a:xfrm>
      </xdr:grpSpPr>
      <xdr:sp macro="" textlink="">
        <xdr:nvSpPr>
          <xdr:cNvPr id="4170602" name="Line 7343">
            <a:extLst>
              <a:ext uri="{FF2B5EF4-FFF2-40B4-BE49-F238E27FC236}">
                <a16:creationId xmlns:a16="http://schemas.microsoft.com/office/drawing/2014/main" id="{00000000-0008-0000-1100-00006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03" name="Line 7344">
            <a:extLst>
              <a:ext uri="{FF2B5EF4-FFF2-40B4-BE49-F238E27FC236}">
                <a16:creationId xmlns:a16="http://schemas.microsoft.com/office/drawing/2014/main" id="{00000000-0008-0000-1100-00006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512" name="Group 7345">
          <a:extLst>
            <a:ext uri="{FF2B5EF4-FFF2-40B4-BE49-F238E27FC236}">
              <a16:creationId xmlns:a16="http://schemas.microsoft.com/office/drawing/2014/main" id="{00000000-0008-0000-1100-000010A33F00}"/>
            </a:ext>
          </a:extLst>
        </xdr:cNvPr>
        <xdr:cNvGrpSpPr>
          <a:grpSpLocks/>
        </xdr:cNvGrpSpPr>
      </xdr:nvGrpSpPr>
      <xdr:grpSpPr bwMode="auto">
        <a:xfrm>
          <a:off x="5486400" y="10096500"/>
          <a:ext cx="266700" cy="0"/>
          <a:chOff x="466" y="3952"/>
          <a:chExt cx="28" cy="16"/>
        </a:xfrm>
      </xdr:grpSpPr>
      <xdr:sp macro="" textlink="">
        <xdr:nvSpPr>
          <xdr:cNvPr id="4170600" name="Line 7346">
            <a:extLst>
              <a:ext uri="{FF2B5EF4-FFF2-40B4-BE49-F238E27FC236}">
                <a16:creationId xmlns:a16="http://schemas.microsoft.com/office/drawing/2014/main" id="{00000000-0008-0000-1100-00006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601" name="Line 7347">
            <a:extLst>
              <a:ext uri="{FF2B5EF4-FFF2-40B4-BE49-F238E27FC236}">
                <a16:creationId xmlns:a16="http://schemas.microsoft.com/office/drawing/2014/main" id="{00000000-0008-0000-1100-00006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513" name="Group 7348">
          <a:extLst>
            <a:ext uri="{FF2B5EF4-FFF2-40B4-BE49-F238E27FC236}">
              <a16:creationId xmlns:a16="http://schemas.microsoft.com/office/drawing/2014/main" id="{00000000-0008-0000-1100-000011A33F00}"/>
            </a:ext>
          </a:extLst>
        </xdr:cNvPr>
        <xdr:cNvGrpSpPr>
          <a:grpSpLocks/>
        </xdr:cNvGrpSpPr>
      </xdr:nvGrpSpPr>
      <xdr:grpSpPr bwMode="auto">
        <a:xfrm>
          <a:off x="5486400" y="10096500"/>
          <a:ext cx="266700" cy="0"/>
          <a:chOff x="466" y="3952"/>
          <a:chExt cx="28" cy="16"/>
        </a:xfrm>
      </xdr:grpSpPr>
      <xdr:sp macro="" textlink="">
        <xdr:nvSpPr>
          <xdr:cNvPr id="4170598" name="Line 7349">
            <a:extLst>
              <a:ext uri="{FF2B5EF4-FFF2-40B4-BE49-F238E27FC236}">
                <a16:creationId xmlns:a16="http://schemas.microsoft.com/office/drawing/2014/main" id="{00000000-0008-0000-1100-00006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99" name="Line 7350">
            <a:extLst>
              <a:ext uri="{FF2B5EF4-FFF2-40B4-BE49-F238E27FC236}">
                <a16:creationId xmlns:a16="http://schemas.microsoft.com/office/drawing/2014/main" id="{00000000-0008-0000-1100-00006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609600</xdr:colOff>
      <xdr:row>32</xdr:row>
      <xdr:rowOff>0</xdr:rowOff>
    </xdr:to>
    <xdr:grpSp>
      <xdr:nvGrpSpPr>
        <xdr:cNvPr id="4170514" name="Group 7351">
          <a:extLst>
            <a:ext uri="{FF2B5EF4-FFF2-40B4-BE49-F238E27FC236}">
              <a16:creationId xmlns:a16="http://schemas.microsoft.com/office/drawing/2014/main" id="{00000000-0008-0000-1100-000012A33F00}"/>
            </a:ext>
          </a:extLst>
        </xdr:cNvPr>
        <xdr:cNvGrpSpPr>
          <a:grpSpLocks/>
        </xdr:cNvGrpSpPr>
      </xdr:nvGrpSpPr>
      <xdr:grpSpPr bwMode="auto">
        <a:xfrm>
          <a:off x="5486400" y="10096500"/>
          <a:ext cx="266700" cy="0"/>
          <a:chOff x="466" y="3952"/>
          <a:chExt cx="28" cy="16"/>
        </a:xfrm>
      </xdr:grpSpPr>
      <xdr:sp macro="" textlink="">
        <xdr:nvSpPr>
          <xdr:cNvPr id="4170596" name="Line 7352">
            <a:extLst>
              <a:ext uri="{FF2B5EF4-FFF2-40B4-BE49-F238E27FC236}">
                <a16:creationId xmlns:a16="http://schemas.microsoft.com/office/drawing/2014/main" id="{00000000-0008-0000-1100-00006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97" name="Line 7353">
            <a:extLst>
              <a:ext uri="{FF2B5EF4-FFF2-40B4-BE49-F238E27FC236}">
                <a16:creationId xmlns:a16="http://schemas.microsoft.com/office/drawing/2014/main" id="{00000000-0008-0000-1100-00006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15" name="Group 7354">
          <a:extLst>
            <a:ext uri="{FF2B5EF4-FFF2-40B4-BE49-F238E27FC236}">
              <a16:creationId xmlns:a16="http://schemas.microsoft.com/office/drawing/2014/main" id="{00000000-0008-0000-1100-000013A33F00}"/>
            </a:ext>
          </a:extLst>
        </xdr:cNvPr>
        <xdr:cNvGrpSpPr>
          <a:grpSpLocks/>
        </xdr:cNvGrpSpPr>
      </xdr:nvGrpSpPr>
      <xdr:grpSpPr bwMode="auto">
        <a:xfrm>
          <a:off x="4117181" y="10096500"/>
          <a:ext cx="228600" cy="0"/>
          <a:chOff x="466" y="3952"/>
          <a:chExt cx="28" cy="16"/>
        </a:xfrm>
      </xdr:grpSpPr>
      <xdr:sp macro="" textlink="">
        <xdr:nvSpPr>
          <xdr:cNvPr id="4170594" name="Line 7355">
            <a:extLst>
              <a:ext uri="{FF2B5EF4-FFF2-40B4-BE49-F238E27FC236}">
                <a16:creationId xmlns:a16="http://schemas.microsoft.com/office/drawing/2014/main" id="{00000000-0008-0000-1100-00006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95" name="Line 7356">
            <a:extLst>
              <a:ext uri="{FF2B5EF4-FFF2-40B4-BE49-F238E27FC236}">
                <a16:creationId xmlns:a16="http://schemas.microsoft.com/office/drawing/2014/main" id="{00000000-0008-0000-1100-00006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16" name="Group 7357">
          <a:extLst>
            <a:ext uri="{FF2B5EF4-FFF2-40B4-BE49-F238E27FC236}">
              <a16:creationId xmlns:a16="http://schemas.microsoft.com/office/drawing/2014/main" id="{00000000-0008-0000-1100-000014A33F00}"/>
            </a:ext>
          </a:extLst>
        </xdr:cNvPr>
        <xdr:cNvGrpSpPr>
          <a:grpSpLocks/>
        </xdr:cNvGrpSpPr>
      </xdr:nvGrpSpPr>
      <xdr:grpSpPr bwMode="auto">
        <a:xfrm>
          <a:off x="4700588" y="10096500"/>
          <a:ext cx="266700" cy="0"/>
          <a:chOff x="466" y="3952"/>
          <a:chExt cx="28" cy="16"/>
        </a:xfrm>
      </xdr:grpSpPr>
      <xdr:sp macro="" textlink="">
        <xdr:nvSpPr>
          <xdr:cNvPr id="4170592" name="Line 7358">
            <a:extLst>
              <a:ext uri="{FF2B5EF4-FFF2-40B4-BE49-F238E27FC236}">
                <a16:creationId xmlns:a16="http://schemas.microsoft.com/office/drawing/2014/main" id="{00000000-0008-0000-1100-00006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93" name="Line 7359">
            <a:extLst>
              <a:ext uri="{FF2B5EF4-FFF2-40B4-BE49-F238E27FC236}">
                <a16:creationId xmlns:a16="http://schemas.microsoft.com/office/drawing/2014/main" id="{00000000-0008-0000-1100-00006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17" name="Group 7360">
          <a:extLst>
            <a:ext uri="{FF2B5EF4-FFF2-40B4-BE49-F238E27FC236}">
              <a16:creationId xmlns:a16="http://schemas.microsoft.com/office/drawing/2014/main" id="{00000000-0008-0000-1100-000015A33F00}"/>
            </a:ext>
          </a:extLst>
        </xdr:cNvPr>
        <xdr:cNvGrpSpPr>
          <a:grpSpLocks/>
        </xdr:cNvGrpSpPr>
      </xdr:nvGrpSpPr>
      <xdr:grpSpPr bwMode="auto">
        <a:xfrm>
          <a:off x="4117181" y="10096500"/>
          <a:ext cx="228600" cy="0"/>
          <a:chOff x="466" y="3952"/>
          <a:chExt cx="28" cy="16"/>
        </a:xfrm>
      </xdr:grpSpPr>
      <xdr:sp macro="" textlink="">
        <xdr:nvSpPr>
          <xdr:cNvPr id="4170590" name="Line 7361">
            <a:extLst>
              <a:ext uri="{FF2B5EF4-FFF2-40B4-BE49-F238E27FC236}">
                <a16:creationId xmlns:a16="http://schemas.microsoft.com/office/drawing/2014/main" id="{00000000-0008-0000-1100-00005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91" name="Line 7362">
            <a:extLst>
              <a:ext uri="{FF2B5EF4-FFF2-40B4-BE49-F238E27FC236}">
                <a16:creationId xmlns:a16="http://schemas.microsoft.com/office/drawing/2014/main" id="{00000000-0008-0000-1100-00005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18" name="Group 7363">
          <a:extLst>
            <a:ext uri="{FF2B5EF4-FFF2-40B4-BE49-F238E27FC236}">
              <a16:creationId xmlns:a16="http://schemas.microsoft.com/office/drawing/2014/main" id="{00000000-0008-0000-1100-000016A33F00}"/>
            </a:ext>
          </a:extLst>
        </xdr:cNvPr>
        <xdr:cNvGrpSpPr>
          <a:grpSpLocks/>
        </xdr:cNvGrpSpPr>
      </xdr:nvGrpSpPr>
      <xdr:grpSpPr bwMode="auto">
        <a:xfrm>
          <a:off x="4700588" y="10096500"/>
          <a:ext cx="266700" cy="0"/>
          <a:chOff x="466" y="3952"/>
          <a:chExt cx="28" cy="16"/>
        </a:xfrm>
      </xdr:grpSpPr>
      <xdr:sp macro="" textlink="">
        <xdr:nvSpPr>
          <xdr:cNvPr id="4170588" name="Line 7364">
            <a:extLst>
              <a:ext uri="{FF2B5EF4-FFF2-40B4-BE49-F238E27FC236}">
                <a16:creationId xmlns:a16="http://schemas.microsoft.com/office/drawing/2014/main" id="{00000000-0008-0000-1100-00005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89" name="Line 7365">
            <a:extLst>
              <a:ext uri="{FF2B5EF4-FFF2-40B4-BE49-F238E27FC236}">
                <a16:creationId xmlns:a16="http://schemas.microsoft.com/office/drawing/2014/main" id="{00000000-0008-0000-1100-00005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19" name="Group 7366">
          <a:extLst>
            <a:ext uri="{FF2B5EF4-FFF2-40B4-BE49-F238E27FC236}">
              <a16:creationId xmlns:a16="http://schemas.microsoft.com/office/drawing/2014/main" id="{00000000-0008-0000-1100-000017A33F00}"/>
            </a:ext>
          </a:extLst>
        </xdr:cNvPr>
        <xdr:cNvGrpSpPr>
          <a:grpSpLocks/>
        </xdr:cNvGrpSpPr>
      </xdr:nvGrpSpPr>
      <xdr:grpSpPr bwMode="auto">
        <a:xfrm>
          <a:off x="4117181" y="10096500"/>
          <a:ext cx="228600" cy="0"/>
          <a:chOff x="466" y="3952"/>
          <a:chExt cx="28" cy="16"/>
        </a:xfrm>
      </xdr:grpSpPr>
      <xdr:sp macro="" textlink="">
        <xdr:nvSpPr>
          <xdr:cNvPr id="4170586" name="Line 7367">
            <a:extLst>
              <a:ext uri="{FF2B5EF4-FFF2-40B4-BE49-F238E27FC236}">
                <a16:creationId xmlns:a16="http://schemas.microsoft.com/office/drawing/2014/main" id="{00000000-0008-0000-1100-00005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87" name="Line 7368">
            <a:extLst>
              <a:ext uri="{FF2B5EF4-FFF2-40B4-BE49-F238E27FC236}">
                <a16:creationId xmlns:a16="http://schemas.microsoft.com/office/drawing/2014/main" id="{00000000-0008-0000-1100-00005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20" name="Group 7369">
          <a:extLst>
            <a:ext uri="{FF2B5EF4-FFF2-40B4-BE49-F238E27FC236}">
              <a16:creationId xmlns:a16="http://schemas.microsoft.com/office/drawing/2014/main" id="{00000000-0008-0000-1100-000018A33F00}"/>
            </a:ext>
          </a:extLst>
        </xdr:cNvPr>
        <xdr:cNvGrpSpPr>
          <a:grpSpLocks/>
        </xdr:cNvGrpSpPr>
      </xdr:nvGrpSpPr>
      <xdr:grpSpPr bwMode="auto">
        <a:xfrm>
          <a:off x="4700588" y="10096500"/>
          <a:ext cx="266700" cy="0"/>
          <a:chOff x="466" y="3952"/>
          <a:chExt cx="28" cy="16"/>
        </a:xfrm>
      </xdr:grpSpPr>
      <xdr:sp macro="" textlink="">
        <xdr:nvSpPr>
          <xdr:cNvPr id="4170584" name="Line 7370">
            <a:extLst>
              <a:ext uri="{FF2B5EF4-FFF2-40B4-BE49-F238E27FC236}">
                <a16:creationId xmlns:a16="http://schemas.microsoft.com/office/drawing/2014/main" id="{00000000-0008-0000-1100-00005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85" name="Line 7371">
            <a:extLst>
              <a:ext uri="{FF2B5EF4-FFF2-40B4-BE49-F238E27FC236}">
                <a16:creationId xmlns:a16="http://schemas.microsoft.com/office/drawing/2014/main" id="{00000000-0008-0000-1100-00005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21" name="Group 7372">
          <a:extLst>
            <a:ext uri="{FF2B5EF4-FFF2-40B4-BE49-F238E27FC236}">
              <a16:creationId xmlns:a16="http://schemas.microsoft.com/office/drawing/2014/main" id="{00000000-0008-0000-1100-000019A33F00}"/>
            </a:ext>
          </a:extLst>
        </xdr:cNvPr>
        <xdr:cNvGrpSpPr>
          <a:grpSpLocks/>
        </xdr:cNvGrpSpPr>
      </xdr:nvGrpSpPr>
      <xdr:grpSpPr bwMode="auto">
        <a:xfrm>
          <a:off x="4117181" y="10096500"/>
          <a:ext cx="228600" cy="0"/>
          <a:chOff x="466" y="3952"/>
          <a:chExt cx="28" cy="16"/>
        </a:xfrm>
      </xdr:grpSpPr>
      <xdr:sp macro="" textlink="">
        <xdr:nvSpPr>
          <xdr:cNvPr id="4170582" name="Line 7373">
            <a:extLst>
              <a:ext uri="{FF2B5EF4-FFF2-40B4-BE49-F238E27FC236}">
                <a16:creationId xmlns:a16="http://schemas.microsoft.com/office/drawing/2014/main" id="{00000000-0008-0000-1100-00005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83" name="Line 7374">
            <a:extLst>
              <a:ext uri="{FF2B5EF4-FFF2-40B4-BE49-F238E27FC236}">
                <a16:creationId xmlns:a16="http://schemas.microsoft.com/office/drawing/2014/main" id="{00000000-0008-0000-1100-00005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22" name="Group 7375">
          <a:extLst>
            <a:ext uri="{FF2B5EF4-FFF2-40B4-BE49-F238E27FC236}">
              <a16:creationId xmlns:a16="http://schemas.microsoft.com/office/drawing/2014/main" id="{00000000-0008-0000-1100-00001AA33F00}"/>
            </a:ext>
          </a:extLst>
        </xdr:cNvPr>
        <xdr:cNvGrpSpPr>
          <a:grpSpLocks/>
        </xdr:cNvGrpSpPr>
      </xdr:nvGrpSpPr>
      <xdr:grpSpPr bwMode="auto">
        <a:xfrm>
          <a:off x="4700588" y="10096500"/>
          <a:ext cx="266700" cy="0"/>
          <a:chOff x="466" y="3952"/>
          <a:chExt cx="28" cy="16"/>
        </a:xfrm>
      </xdr:grpSpPr>
      <xdr:sp macro="" textlink="">
        <xdr:nvSpPr>
          <xdr:cNvPr id="4170580" name="Line 7376">
            <a:extLst>
              <a:ext uri="{FF2B5EF4-FFF2-40B4-BE49-F238E27FC236}">
                <a16:creationId xmlns:a16="http://schemas.microsoft.com/office/drawing/2014/main" id="{00000000-0008-0000-1100-00005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81" name="Line 7377">
            <a:extLst>
              <a:ext uri="{FF2B5EF4-FFF2-40B4-BE49-F238E27FC236}">
                <a16:creationId xmlns:a16="http://schemas.microsoft.com/office/drawing/2014/main" id="{00000000-0008-0000-1100-00005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23" name="Group 7378">
          <a:extLst>
            <a:ext uri="{FF2B5EF4-FFF2-40B4-BE49-F238E27FC236}">
              <a16:creationId xmlns:a16="http://schemas.microsoft.com/office/drawing/2014/main" id="{00000000-0008-0000-1100-00001BA33F00}"/>
            </a:ext>
          </a:extLst>
        </xdr:cNvPr>
        <xdr:cNvGrpSpPr>
          <a:grpSpLocks/>
        </xdr:cNvGrpSpPr>
      </xdr:nvGrpSpPr>
      <xdr:grpSpPr bwMode="auto">
        <a:xfrm>
          <a:off x="4117181" y="10096500"/>
          <a:ext cx="228600" cy="0"/>
          <a:chOff x="466" y="3952"/>
          <a:chExt cx="28" cy="16"/>
        </a:xfrm>
      </xdr:grpSpPr>
      <xdr:sp macro="" textlink="">
        <xdr:nvSpPr>
          <xdr:cNvPr id="4170578" name="Line 7379">
            <a:extLst>
              <a:ext uri="{FF2B5EF4-FFF2-40B4-BE49-F238E27FC236}">
                <a16:creationId xmlns:a16="http://schemas.microsoft.com/office/drawing/2014/main" id="{00000000-0008-0000-1100-00005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79" name="Line 7380">
            <a:extLst>
              <a:ext uri="{FF2B5EF4-FFF2-40B4-BE49-F238E27FC236}">
                <a16:creationId xmlns:a16="http://schemas.microsoft.com/office/drawing/2014/main" id="{00000000-0008-0000-1100-00005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24" name="Group 7381">
          <a:extLst>
            <a:ext uri="{FF2B5EF4-FFF2-40B4-BE49-F238E27FC236}">
              <a16:creationId xmlns:a16="http://schemas.microsoft.com/office/drawing/2014/main" id="{00000000-0008-0000-1100-00001CA33F00}"/>
            </a:ext>
          </a:extLst>
        </xdr:cNvPr>
        <xdr:cNvGrpSpPr>
          <a:grpSpLocks/>
        </xdr:cNvGrpSpPr>
      </xdr:nvGrpSpPr>
      <xdr:grpSpPr bwMode="auto">
        <a:xfrm>
          <a:off x="4117181" y="10096500"/>
          <a:ext cx="228600" cy="0"/>
          <a:chOff x="466" y="3952"/>
          <a:chExt cx="28" cy="16"/>
        </a:xfrm>
      </xdr:grpSpPr>
      <xdr:sp macro="" textlink="">
        <xdr:nvSpPr>
          <xdr:cNvPr id="4170576" name="Line 7382">
            <a:extLst>
              <a:ext uri="{FF2B5EF4-FFF2-40B4-BE49-F238E27FC236}">
                <a16:creationId xmlns:a16="http://schemas.microsoft.com/office/drawing/2014/main" id="{00000000-0008-0000-1100-00005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77" name="Line 7383">
            <a:extLst>
              <a:ext uri="{FF2B5EF4-FFF2-40B4-BE49-F238E27FC236}">
                <a16:creationId xmlns:a16="http://schemas.microsoft.com/office/drawing/2014/main" id="{00000000-0008-0000-1100-00005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25" name="Group 7384">
          <a:extLst>
            <a:ext uri="{FF2B5EF4-FFF2-40B4-BE49-F238E27FC236}">
              <a16:creationId xmlns:a16="http://schemas.microsoft.com/office/drawing/2014/main" id="{00000000-0008-0000-1100-00001DA33F00}"/>
            </a:ext>
          </a:extLst>
        </xdr:cNvPr>
        <xdr:cNvGrpSpPr>
          <a:grpSpLocks/>
        </xdr:cNvGrpSpPr>
      </xdr:nvGrpSpPr>
      <xdr:grpSpPr bwMode="auto">
        <a:xfrm>
          <a:off x="4117181" y="10096500"/>
          <a:ext cx="228600" cy="0"/>
          <a:chOff x="466" y="3952"/>
          <a:chExt cx="28" cy="16"/>
        </a:xfrm>
      </xdr:grpSpPr>
      <xdr:sp macro="" textlink="">
        <xdr:nvSpPr>
          <xdr:cNvPr id="4170574" name="Line 7385">
            <a:extLst>
              <a:ext uri="{FF2B5EF4-FFF2-40B4-BE49-F238E27FC236}">
                <a16:creationId xmlns:a16="http://schemas.microsoft.com/office/drawing/2014/main" id="{00000000-0008-0000-1100-00004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75" name="Line 7386">
            <a:extLst>
              <a:ext uri="{FF2B5EF4-FFF2-40B4-BE49-F238E27FC236}">
                <a16:creationId xmlns:a16="http://schemas.microsoft.com/office/drawing/2014/main" id="{00000000-0008-0000-1100-00004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26" name="Group 7387">
          <a:extLst>
            <a:ext uri="{FF2B5EF4-FFF2-40B4-BE49-F238E27FC236}">
              <a16:creationId xmlns:a16="http://schemas.microsoft.com/office/drawing/2014/main" id="{00000000-0008-0000-1100-00001EA33F00}"/>
            </a:ext>
          </a:extLst>
        </xdr:cNvPr>
        <xdr:cNvGrpSpPr>
          <a:grpSpLocks/>
        </xdr:cNvGrpSpPr>
      </xdr:nvGrpSpPr>
      <xdr:grpSpPr bwMode="auto">
        <a:xfrm>
          <a:off x="4117181" y="10096500"/>
          <a:ext cx="228600" cy="0"/>
          <a:chOff x="466" y="3952"/>
          <a:chExt cx="28" cy="16"/>
        </a:xfrm>
      </xdr:grpSpPr>
      <xdr:sp macro="" textlink="">
        <xdr:nvSpPr>
          <xdr:cNvPr id="4170572" name="Line 7388">
            <a:extLst>
              <a:ext uri="{FF2B5EF4-FFF2-40B4-BE49-F238E27FC236}">
                <a16:creationId xmlns:a16="http://schemas.microsoft.com/office/drawing/2014/main" id="{00000000-0008-0000-1100-00004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73" name="Line 7389">
            <a:extLst>
              <a:ext uri="{FF2B5EF4-FFF2-40B4-BE49-F238E27FC236}">
                <a16:creationId xmlns:a16="http://schemas.microsoft.com/office/drawing/2014/main" id="{00000000-0008-0000-1100-00004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27" name="Group 7390">
          <a:extLst>
            <a:ext uri="{FF2B5EF4-FFF2-40B4-BE49-F238E27FC236}">
              <a16:creationId xmlns:a16="http://schemas.microsoft.com/office/drawing/2014/main" id="{00000000-0008-0000-1100-00001FA33F00}"/>
            </a:ext>
          </a:extLst>
        </xdr:cNvPr>
        <xdr:cNvGrpSpPr>
          <a:grpSpLocks/>
        </xdr:cNvGrpSpPr>
      </xdr:nvGrpSpPr>
      <xdr:grpSpPr bwMode="auto">
        <a:xfrm>
          <a:off x="4117181" y="10096500"/>
          <a:ext cx="228600" cy="0"/>
          <a:chOff x="466" y="3952"/>
          <a:chExt cx="28" cy="16"/>
        </a:xfrm>
      </xdr:grpSpPr>
      <xdr:sp macro="" textlink="">
        <xdr:nvSpPr>
          <xdr:cNvPr id="4170570" name="Line 7391">
            <a:extLst>
              <a:ext uri="{FF2B5EF4-FFF2-40B4-BE49-F238E27FC236}">
                <a16:creationId xmlns:a16="http://schemas.microsoft.com/office/drawing/2014/main" id="{00000000-0008-0000-1100-00004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71" name="Line 7392">
            <a:extLst>
              <a:ext uri="{FF2B5EF4-FFF2-40B4-BE49-F238E27FC236}">
                <a16:creationId xmlns:a16="http://schemas.microsoft.com/office/drawing/2014/main" id="{00000000-0008-0000-1100-00004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28" name="Group 7393">
          <a:extLst>
            <a:ext uri="{FF2B5EF4-FFF2-40B4-BE49-F238E27FC236}">
              <a16:creationId xmlns:a16="http://schemas.microsoft.com/office/drawing/2014/main" id="{00000000-0008-0000-1100-000020A33F00}"/>
            </a:ext>
          </a:extLst>
        </xdr:cNvPr>
        <xdr:cNvGrpSpPr>
          <a:grpSpLocks/>
        </xdr:cNvGrpSpPr>
      </xdr:nvGrpSpPr>
      <xdr:grpSpPr bwMode="auto">
        <a:xfrm>
          <a:off x="4700588" y="10096500"/>
          <a:ext cx="266700" cy="0"/>
          <a:chOff x="466" y="3952"/>
          <a:chExt cx="28" cy="16"/>
        </a:xfrm>
      </xdr:grpSpPr>
      <xdr:sp macro="" textlink="">
        <xdr:nvSpPr>
          <xdr:cNvPr id="4170568" name="Line 7394">
            <a:extLst>
              <a:ext uri="{FF2B5EF4-FFF2-40B4-BE49-F238E27FC236}">
                <a16:creationId xmlns:a16="http://schemas.microsoft.com/office/drawing/2014/main" id="{00000000-0008-0000-1100-00004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69" name="Line 7395">
            <a:extLst>
              <a:ext uri="{FF2B5EF4-FFF2-40B4-BE49-F238E27FC236}">
                <a16:creationId xmlns:a16="http://schemas.microsoft.com/office/drawing/2014/main" id="{00000000-0008-0000-1100-00004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29" name="Group 7396">
          <a:extLst>
            <a:ext uri="{FF2B5EF4-FFF2-40B4-BE49-F238E27FC236}">
              <a16:creationId xmlns:a16="http://schemas.microsoft.com/office/drawing/2014/main" id="{00000000-0008-0000-1100-000021A33F00}"/>
            </a:ext>
          </a:extLst>
        </xdr:cNvPr>
        <xdr:cNvGrpSpPr>
          <a:grpSpLocks/>
        </xdr:cNvGrpSpPr>
      </xdr:nvGrpSpPr>
      <xdr:grpSpPr bwMode="auto">
        <a:xfrm>
          <a:off x="4700588" y="10096500"/>
          <a:ext cx="266700" cy="0"/>
          <a:chOff x="466" y="3952"/>
          <a:chExt cx="28" cy="16"/>
        </a:xfrm>
      </xdr:grpSpPr>
      <xdr:sp macro="" textlink="">
        <xdr:nvSpPr>
          <xdr:cNvPr id="4170566" name="Line 7397">
            <a:extLst>
              <a:ext uri="{FF2B5EF4-FFF2-40B4-BE49-F238E27FC236}">
                <a16:creationId xmlns:a16="http://schemas.microsoft.com/office/drawing/2014/main" id="{00000000-0008-0000-1100-00004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67" name="Line 7398">
            <a:extLst>
              <a:ext uri="{FF2B5EF4-FFF2-40B4-BE49-F238E27FC236}">
                <a16:creationId xmlns:a16="http://schemas.microsoft.com/office/drawing/2014/main" id="{00000000-0008-0000-1100-00004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30" name="Group 7399">
          <a:extLst>
            <a:ext uri="{FF2B5EF4-FFF2-40B4-BE49-F238E27FC236}">
              <a16:creationId xmlns:a16="http://schemas.microsoft.com/office/drawing/2014/main" id="{00000000-0008-0000-1100-000022A33F00}"/>
            </a:ext>
          </a:extLst>
        </xdr:cNvPr>
        <xdr:cNvGrpSpPr>
          <a:grpSpLocks/>
        </xdr:cNvGrpSpPr>
      </xdr:nvGrpSpPr>
      <xdr:grpSpPr bwMode="auto">
        <a:xfrm>
          <a:off x="4700588" y="10096500"/>
          <a:ext cx="266700" cy="0"/>
          <a:chOff x="466" y="3952"/>
          <a:chExt cx="28" cy="16"/>
        </a:xfrm>
      </xdr:grpSpPr>
      <xdr:sp macro="" textlink="">
        <xdr:nvSpPr>
          <xdr:cNvPr id="4170564" name="Line 7400">
            <a:extLst>
              <a:ext uri="{FF2B5EF4-FFF2-40B4-BE49-F238E27FC236}">
                <a16:creationId xmlns:a16="http://schemas.microsoft.com/office/drawing/2014/main" id="{00000000-0008-0000-1100-00004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65" name="Line 7401">
            <a:extLst>
              <a:ext uri="{FF2B5EF4-FFF2-40B4-BE49-F238E27FC236}">
                <a16:creationId xmlns:a16="http://schemas.microsoft.com/office/drawing/2014/main" id="{00000000-0008-0000-1100-00004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31" name="Group 7402">
          <a:extLst>
            <a:ext uri="{FF2B5EF4-FFF2-40B4-BE49-F238E27FC236}">
              <a16:creationId xmlns:a16="http://schemas.microsoft.com/office/drawing/2014/main" id="{00000000-0008-0000-1100-000023A33F00}"/>
            </a:ext>
          </a:extLst>
        </xdr:cNvPr>
        <xdr:cNvGrpSpPr>
          <a:grpSpLocks/>
        </xdr:cNvGrpSpPr>
      </xdr:nvGrpSpPr>
      <xdr:grpSpPr bwMode="auto">
        <a:xfrm>
          <a:off x="4700588" y="10096500"/>
          <a:ext cx="266700" cy="0"/>
          <a:chOff x="466" y="3952"/>
          <a:chExt cx="28" cy="16"/>
        </a:xfrm>
      </xdr:grpSpPr>
      <xdr:sp macro="" textlink="">
        <xdr:nvSpPr>
          <xdr:cNvPr id="4170562" name="Line 7403">
            <a:extLst>
              <a:ext uri="{FF2B5EF4-FFF2-40B4-BE49-F238E27FC236}">
                <a16:creationId xmlns:a16="http://schemas.microsoft.com/office/drawing/2014/main" id="{00000000-0008-0000-1100-00004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63" name="Line 7404">
            <a:extLst>
              <a:ext uri="{FF2B5EF4-FFF2-40B4-BE49-F238E27FC236}">
                <a16:creationId xmlns:a16="http://schemas.microsoft.com/office/drawing/2014/main" id="{00000000-0008-0000-1100-00004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32" name="Group 7405">
          <a:extLst>
            <a:ext uri="{FF2B5EF4-FFF2-40B4-BE49-F238E27FC236}">
              <a16:creationId xmlns:a16="http://schemas.microsoft.com/office/drawing/2014/main" id="{00000000-0008-0000-1100-000024A33F00}"/>
            </a:ext>
          </a:extLst>
        </xdr:cNvPr>
        <xdr:cNvGrpSpPr>
          <a:grpSpLocks/>
        </xdr:cNvGrpSpPr>
      </xdr:nvGrpSpPr>
      <xdr:grpSpPr bwMode="auto">
        <a:xfrm>
          <a:off x="4700588" y="10096500"/>
          <a:ext cx="266700" cy="0"/>
          <a:chOff x="466" y="3952"/>
          <a:chExt cx="28" cy="16"/>
        </a:xfrm>
      </xdr:grpSpPr>
      <xdr:sp macro="" textlink="">
        <xdr:nvSpPr>
          <xdr:cNvPr id="4170560" name="Line 7406">
            <a:extLst>
              <a:ext uri="{FF2B5EF4-FFF2-40B4-BE49-F238E27FC236}">
                <a16:creationId xmlns:a16="http://schemas.microsoft.com/office/drawing/2014/main" id="{00000000-0008-0000-1100-00004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61" name="Line 7407">
            <a:extLst>
              <a:ext uri="{FF2B5EF4-FFF2-40B4-BE49-F238E27FC236}">
                <a16:creationId xmlns:a16="http://schemas.microsoft.com/office/drawing/2014/main" id="{00000000-0008-0000-1100-00004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2</xdr:col>
      <xdr:colOff>342900</xdr:colOff>
      <xdr:row>32</xdr:row>
      <xdr:rowOff>0</xdr:rowOff>
    </xdr:from>
    <xdr:to>
      <xdr:col>2</xdr:col>
      <xdr:colOff>571500</xdr:colOff>
      <xdr:row>32</xdr:row>
      <xdr:rowOff>0</xdr:rowOff>
    </xdr:to>
    <xdr:grpSp>
      <xdr:nvGrpSpPr>
        <xdr:cNvPr id="4170533" name="Group 7408">
          <a:extLst>
            <a:ext uri="{FF2B5EF4-FFF2-40B4-BE49-F238E27FC236}">
              <a16:creationId xmlns:a16="http://schemas.microsoft.com/office/drawing/2014/main" id="{00000000-0008-0000-1100-000025A33F00}"/>
            </a:ext>
          </a:extLst>
        </xdr:cNvPr>
        <xdr:cNvGrpSpPr>
          <a:grpSpLocks/>
        </xdr:cNvGrpSpPr>
      </xdr:nvGrpSpPr>
      <xdr:grpSpPr bwMode="auto">
        <a:xfrm>
          <a:off x="4117181" y="10096500"/>
          <a:ext cx="228600" cy="0"/>
          <a:chOff x="466" y="3952"/>
          <a:chExt cx="28" cy="16"/>
        </a:xfrm>
      </xdr:grpSpPr>
      <xdr:sp macro="" textlink="">
        <xdr:nvSpPr>
          <xdr:cNvPr id="4170558" name="Line 7409">
            <a:extLst>
              <a:ext uri="{FF2B5EF4-FFF2-40B4-BE49-F238E27FC236}">
                <a16:creationId xmlns:a16="http://schemas.microsoft.com/office/drawing/2014/main" id="{00000000-0008-0000-1100-00003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59" name="Line 7410">
            <a:extLst>
              <a:ext uri="{FF2B5EF4-FFF2-40B4-BE49-F238E27FC236}">
                <a16:creationId xmlns:a16="http://schemas.microsoft.com/office/drawing/2014/main" id="{00000000-0008-0000-1100-00003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34" name="Group 7414">
          <a:extLst>
            <a:ext uri="{FF2B5EF4-FFF2-40B4-BE49-F238E27FC236}">
              <a16:creationId xmlns:a16="http://schemas.microsoft.com/office/drawing/2014/main" id="{00000000-0008-0000-1100-000026A33F00}"/>
            </a:ext>
          </a:extLst>
        </xdr:cNvPr>
        <xdr:cNvGrpSpPr>
          <a:grpSpLocks/>
        </xdr:cNvGrpSpPr>
      </xdr:nvGrpSpPr>
      <xdr:grpSpPr bwMode="auto">
        <a:xfrm>
          <a:off x="4700588" y="10096500"/>
          <a:ext cx="266700" cy="0"/>
          <a:chOff x="466" y="3952"/>
          <a:chExt cx="28" cy="16"/>
        </a:xfrm>
      </xdr:grpSpPr>
      <xdr:sp macro="" textlink="">
        <xdr:nvSpPr>
          <xdr:cNvPr id="4170556" name="Line 7415">
            <a:extLst>
              <a:ext uri="{FF2B5EF4-FFF2-40B4-BE49-F238E27FC236}">
                <a16:creationId xmlns:a16="http://schemas.microsoft.com/office/drawing/2014/main" id="{00000000-0008-0000-1100-00003C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57" name="Line 7416">
            <a:extLst>
              <a:ext uri="{FF2B5EF4-FFF2-40B4-BE49-F238E27FC236}">
                <a16:creationId xmlns:a16="http://schemas.microsoft.com/office/drawing/2014/main" id="{00000000-0008-0000-1100-00003D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35" name="Group 7417">
          <a:extLst>
            <a:ext uri="{FF2B5EF4-FFF2-40B4-BE49-F238E27FC236}">
              <a16:creationId xmlns:a16="http://schemas.microsoft.com/office/drawing/2014/main" id="{00000000-0008-0000-1100-000027A33F00}"/>
            </a:ext>
          </a:extLst>
        </xdr:cNvPr>
        <xdr:cNvGrpSpPr>
          <a:grpSpLocks/>
        </xdr:cNvGrpSpPr>
      </xdr:nvGrpSpPr>
      <xdr:grpSpPr bwMode="auto">
        <a:xfrm>
          <a:off x="4700588" y="10096500"/>
          <a:ext cx="266700" cy="0"/>
          <a:chOff x="466" y="3952"/>
          <a:chExt cx="28" cy="16"/>
        </a:xfrm>
      </xdr:grpSpPr>
      <xdr:sp macro="" textlink="">
        <xdr:nvSpPr>
          <xdr:cNvPr id="4170554" name="Line 7418">
            <a:extLst>
              <a:ext uri="{FF2B5EF4-FFF2-40B4-BE49-F238E27FC236}">
                <a16:creationId xmlns:a16="http://schemas.microsoft.com/office/drawing/2014/main" id="{00000000-0008-0000-1100-00003A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55" name="Line 7419">
            <a:extLst>
              <a:ext uri="{FF2B5EF4-FFF2-40B4-BE49-F238E27FC236}">
                <a16:creationId xmlns:a16="http://schemas.microsoft.com/office/drawing/2014/main" id="{00000000-0008-0000-1100-00003B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4</xdr:col>
      <xdr:colOff>342900</xdr:colOff>
      <xdr:row>32</xdr:row>
      <xdr:rowOff>0</xdr:rowOff>
    </xdr:from>
    <xdr:to>
      <xdr:col>4</xdr:col>
      <xdr:colOff>571500</xdr:colOff>
      <xdr:row>32</xdr:row>
      <xdr:rowOff>0</xdr:rowOff>
    </xdr:to>
    <xdr:grpSp>
      <xdr:nvGrpSpPr>
        <xdr:cNvPr id="4170536" name="Group 7420">
          <a:extLst>
            <a:ext uri="{FF2B5EF4-FFF2-40B4-BE49-F238E27FC236}">
              <a16:creationId xmlns:a16="http://schemas.microsoft.com/office/drawing/2014/main" id="{00000000-0008-0000-1100-000028A33F00}"/>
            </a:ext>
          </a:extLst>
        </xdr:cNvPr>
        <xdr:cNvGrpSpPr>
          <a:grpSpLocks/>
        </xdr:cNvGrpSpPr>
      </xdr:nvGrpSpPr>
      <xdr:grpSpPr bwMode="auto">
        <a:xfrm>
          <a:off x="5486400" y="10096500"/>
          <a:ext cx="228600" cy="0"/>
          <a:chOff x="466" y="3952"/>
          <a:chExt cx="28" cy="16"/>
        </a:xfrm>
      </xdr:grpSpPr>
      <xdr:sp macro="" textlink="">
        <xdr:nvSpPr>
          <xdr:cNvPr id="4170552" name="Line 7421">
            <a:extLst>
              <a:ext uri="{FF2B5EF4-FFF2-40B4-BE49-F238E27FC236}">
                <a16:creationId xmlns:a16="http://schemas.microsoft.com/office/drawing/2014/main" id="{00000000-0008-0000-1100-000038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53" name="Line 7422">
            <a:extLst>
              <a:ext uri="{FF2B5EF4-FFF2-40B4-BE49-F238E27FC236}">
                <a16:creationId xmlns:a16="http://schemas.microsoft.com/office/drawing/2014/main" id="{00000000-0008-0000-1100-000039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37" name="Group 7423">
          <a:extLst>
            <a:ext uri="{FF2B5EF4-FFF2-40B4-BE49-F238E27FC236}">
              <a16:creationId xmlns:a16="http://schemas.microsoft.com/office/drawing/2014/main" id="{00000000-0008-0000-1100-000029A33F00}"/>
            </a:ext>
          </a:extLst>
        </xdr:cNvPr>
        <xdr:cNvGrpSpPr>
          <a:grpSpLocks/>
        </xdr:cNvGrpSpPr>
      </xdr:nvGrpSpPr>
      <xdr:grpSpPr bwMode="auto">
        <a:xfrm>
          <a:off x="4700588" y="10096500"/>
          <a:ext cx="266700" cy="0"/>
          <a:chOff x="466" y="3952"/>
          <a:chExt cx="28" cy="16"/>
        </a:xfrm>
      </xdr:grpSpPr>
      <xdr:sp macro="" textlink="">
        <xdr:nvSpPr>
          <xdr:cNvPr id="4170550" name="Line 7424">
            <a:extLst>
              <a:ext uri="{FF2B5EF4-FFF2-40B4-BE49-F238E27FC236}">
                <a16:creationId xmlns:a16="http://schemas.microsoft.com/office/drawing/2014/main" id="{00000000-0008-0000-1100-000036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51" name="Line 7425">
            <a:extLst>
              <a:ext uri="{FF2B5EF4-FFF2-40B4-BE49-F238E27FC236}">
                <a16:creationId xmlns:a16="http://schemas.microsoft.com/office/drawing/2014/main" id="{00000000-0008-0000-1100-000037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38" name="Group 7426">
          <a:extLst>
            <a:ext uri="{FF2B5EF4-FFF2-40B4-BE49-F238E27FC236}">
              <a16:creationId xmlns:a16="http://schemas.microsoft.com/office/drawing/2014/main" id="{00000000-0008-0000-1100-00002AA33F00}"/>
            </a:ext>
          </a:extLst>
        </xdr:cNvPr>
        <xdr:cNvGrpSpPr>
          <a:grpSpLocks/>
        </xdr:cNvGrpSpPr>
      </xdr:nvGrpSpPr>
      <xdr:grpSpPr bwMode="auto">
        <a:xfrm>
          <a:off x="4700588" y="10096500"/>
          <a:ext cx="266700" cy="0"/>
          <a:chOff x="466" y="3952"/>
          <a:chExt cx="28" cy="16"/>
        </a:xfrm>
      </xdr:grpSpPr>
      <xdr:sp macro="" textlink="">
        <xdr:nvSpPr>
          <xdr:cNvPr id="4170548" name="Line 7427">
            <a:extLst>
              <a:ext uri="{FF2B5EF4-FFF2-40B4-BE49-F238E27FC236}">
                <a16:creationId xmlns:a16="http://schemas.microsoft.com/office/drawing/2014/main" id="{00000000-0008-0000-1100-000034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49" name="Line 7428">
            <a:extLst>
              <a:ext uri="{FF2B5EF4-FFF2-40B4-BE49-F238E27FC236}">
                <a16:creationId xmlns:a16="http://schemas.microsoft.com/office/drawing/2014/main" id="{00000000-0008-0000-1100-000035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39" name="Group 7429">
          <a:extLst>
            <a:ext uri="{FF2B5EF4-FFF2-40B4-BE49-F238E27FC236}">
              <a16:creationId xmlns:a16="http://schemas.microsoft.com/office/drawing/2014/main" id="{00000000-0008-0000-1100-00002BA33F00}"/>
            </a:ext>
          </a:extLst>
        </xdr:cNvPr>
        <xdr:cNvGrpSpPr>
          <a:grpSpLocks/>
        </xdr:cNvGrpSpPr>
      </xdr:nvGrpSpPr>
      <xdr:grpSpPr bwMode="auto">
        <a:xfrm>
          <a:off x="4700588" y="10096500"/>
          <a:ext cx="266700" cy="0"/>
          <a:chOff x="466" y="3952"/>
          <a:chExt cx="28" cy="16"/>
        </a:xfrm>
      </xdr:grpSpPr>
      <xdr:sp macro="" textlink="">
        <xdr:nvSpPr>
          <xdr:cNvPr id="4170546" name="Line 7430">
            <a:extLst>
              <a:ext uri="{FF2B5EF4-FFF2-40B4-BE49-F238E27FC236}">
                <a16:creationId xmlns:a16="http://schemas.microsoft.com/office/drawing/2014/main" id="{00000000-0008-0000-1100-000032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47" name="Line 7431">
            <a:extLst>
              <a:ext uri="{FF2B5EF4-FFF2-40B4-BE49-F238E27FC236}">
                <a16:creationId xmlns:a16="http://schemas.microsoft.com/office/drawing/2014/main" id="{00000000-0008-0000-1100-000033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342900</xdr:colOff>
      <xdr:row>32</xdr:row>
      <xdr:rowOff>0</xdr:rowOff>
    </xdr:from>
    <xdr:to>
      <xdr:col>3</xdr:col>
      <xdr:colOff>609600</xdr:colOff>
      <xdr:row>32</xdr:row>
      <xdr:rowOff>0</xdr:rowOff>
    </xdr:to>
    <xdr:grpSp>
      <xdr:nvGrpSpPr>
        <xdr:cNvPr id="4170540" name="Group 7432">
          <a:extLst>
            <a:ext uri="{FF2B5EF4-FFF2-40B4-BE49-F238E27FC236}">
              <a16:creationId xmlns:a16="http://schemas.microsoft.com/office/drawing/2014/main" id="{00000000-0008-0000-1100-00002CA33F00}"/>
            </a:ext>
          </a:extLst>
        </xdr:cNvPr>
        <xdr:cNvGrpSpPr>
          <a:grpSpLocks/>
        </xdr:cNvGrpSpPr>
      </xdr:nvGrpSpPr>
      <xdr:grpSpPr bwMode="auto">
        <a:xfrm>
          <a:off x="4700588" y="10096500"/>
          <a:ext cx="266700" cy="0"/>
          <a:chOff x="466" y="3952"/>
          <a:chExt cx="28" cy="16"/>
        </a:xfrm>
      </xdr:grpSpPr>
      <xdr:sp macro="" textlink="">
        <xdr:nvSpPr>
          <xdr:cNvPr id="4170544" name="Line 7433">
            <a:extLst>
              <a:ext uri="{FF2B5EF4-FFF2-40B4-BE49-F238E27FC236}">
                <a16:creationId xmlns:a16="http://schemas.microsoft.com/office/drawing/2014/main" id="{00000000-0008-0000-1100-000030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45" name="Line 7434">
            <a:extLst>
              <a:ext uri="{FF2B5EF4-FFF2-40B4-BE49-F238E27FC236}">
                <a16:creationId xmlns:a16="http://schemas.microsoft.com/office/drawing/2014/main" id="{00000000-0008-0000-1100-000031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twoCellAnchor>
    <xdr:from>
      <xdr:col>3</xdr:col>
      <xdr:colOff>219075</xdr:colOff>
      <xdr:row>32</xdr:row>
      <xdr:rowOff>0</xdr:rowOff>
    </xdr:from>
    <xdr:to>
      <xdr:col>3</xdr:col>
      <xdr:colOff>447675</xdr:colOff>
      <xdr:row>32</xdr:row>
      <xdr:rowOff>0</xdr:rowOff>
    </xdr:to>
    <xdr:grpSp>
      <xdr:nvGrpSpPr>
        <xdr:cNvPr id="4170541" name="Group 7435">
          <a:extLst>
            <a:ext uri="{FF2B5EF4-FFF2-40B4-BE49-F238E27FC236}">
              <a16:creationId xmlns:a16="http://schemas.microsoft.com/office/drawing/2014/main" id="{00000000-0008-0000-1100-00002DA33F00}"/>
            </a:ext>
          </a:extLst>
        </xdr:cNvPr>
        <xdr:cNvGrpSpPr>
          <a:grpSpLocks/>
        </xdr:cNvGrpSpPr>
      </xdr:nvGrpSpPr>
      <xdr:grpSpPr bwMode="auto">
        <a:xfrm>
          <a:off x="4576763" y="10096500"/>
          <a:ext cx="228600" cy="0"/>
          <a:chOff x="466" y="3952"/>
          <a:chExt cx="28" cy="16"/>
        </a:xfrm>
      </xdr:grpSpPr>
      <xdr:sp macro="" textlink="">
        <xdr:nvSpPr>
          <xdr:cNvPr id="4170542" name="Line 7436">
            <a:extLst>
              <a:ext uri="{FF2B5EF4-FFF2-40B4-BE49-F238E27FC236}">
                <a16:creationId xmlns:a16="http://schemas.microsoft.com/office/drawing/2014/main" id="{00000000-0008-0000-1100-00002EA33F00}"/>
              </a:ext>
            </a:extLst>
          </xdr:cNvPr>
          <xdr:cNvSpPr>
            <a:spLocks noChangeShapeType="1"/>
          </xdr:cNvSpPr>
        </xdr:nvSpPr>
        <xdr:spPr bwMode="auto">
          <a:xfrm>
            <a:off x="466" y="3964"/>
            <a:ext cx="4" cy="4"/>
          </a:xfrm>
          <a:prstGeom prst="line">
            <a:avLst/>
          </a:prstGeom>
          <a:noFill/>
          <a:ln w="9525">
            <a:solidFill>
              <a:srgbClr val="000000"/>
            </a:solidFill>
            <a:round/>
            <a:headEnd/>
            <a:tailEnd/>
          </a:ln>
        </xdr:spPr>
      </xdr:sp>
      <xdr:sp macro="" textlink="">
        <xdr:nvSpPr>
          <xdr:cNvPr id="4170543" name="Line 7437">
            <a:extLst>
              <a:ext uri="{FF2B5EF4-FFF2-40B4-BE49-F238E27FC236}">
                <a16:creationId xmlns:a16="http://schemas.microsoft.com/office/drawing/2014/main" id="{00000000-0008-0000-1100-00002FA33F00}"/>
              </a:ext>
            </a:extLst>
          </xdr:cNvPr>
          <xdr:cNvSpPr>
            <a:spLocks noChangeShapeType="1"/>
          </xdr:cNvSpPr>
        </xdr:nvSpPr>
        <xdr:spPr bwMode="auto">
          <a:xfrm flipV="1">
            <a:off x="469" y="3952"/>
            <a:ext cx="25" cy="16"/>
          </a:xfrm>
          <a:prstGeom prst="line">
            <a:avLst/>
          </a:prstGeom>
          <a:noFill/>
          <a:ln w="9525">
            <a:solidFill>
              <a:srgbClr val="000000"/>
            </a:solidFill>
            <a:round/>
            <a:headEnd/>
            <a:tailEnd/>
          </a:ln>
        </xdr:spPr>
      </xdr:sp>
    </xdr:grp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0</xdr:colOff>
      <xdr:row>2</xdr:row>
      <xdr:rowOff>0</xdr:rowOff>
    </xdr:to>
    <xdr:sp macro="" textlink="">
      <xdr:nvSpPr>
        <xdr:cNvPr id="2" name="Text Box 2">
          <a:hlinkClick xmlns:r="http://schemas.openxmlformats.org/officeDocument/2006/relationships" r:id="rId1" tooltip="Click Here to go back to Sch 5"/>
          <a:extLst>
            <a:ext uri="{FF2B5EF4-FFF2-40B4-BE49-F238E27FC236}">
              <a16:creationId xmlns:a16="http://schemas.microsoft.com/office/drawing/2014/main" id="{00000000-0008-0000-1200-000002000000}"/>
            </a:ext>
          </a:extLst>
        </xdr:cNvPr>
        <xdr:cNvSpPr txBox="1">
          <a:spLocks noChangeArrowheads="1"/>
        </xdr:cNvSpPr>
      </xdr:nvSpPr>
      <xdr:spPr bwMode="auto">
        <a:xfrm>
          <a:off x="5667375" y="209550"/>
          <a:ext cx="1190625"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402166</xdr:colOff>
      <xdr:row>1</xdr:row>
      <xdr:rowOff>105833</xdr:rowOff>
    </xdr:from>
    <xdr:to>
      <xdr:col>7</xdr:col>
      <xdr:colOff>222250</xdr:colOff>
      <xdr:row>2</xdr:row>
      <xdr:rowOff>105833</xdr:rowOff>
    </xdr:to>
    <xdr:sp macro="" textlink="">
      <xdr:nvSpPr>
        <xdr:cNvPr id="2" name="Text Box 4">
          <a:hlinkClick xmlns:r="http://schemas.openxmlformats.org/officeDocument/2006/relationships" r:id="rId1" tooltip="Click Here to go back to Sch 5"/>
          <a:extLst>
            <a:ext uri="{FF2B5EF4-FFF2-40B4-BE49-F238E27FC236}">
              <a16:creationId xmlns:a16="http://schemas.microsoft.com/office/drawing/2014/main" id="{00000000-0008-0000-1300-000002000000}"/>
            </a:ext>
          </a:extLst>
        </xdr:cNvPr>
        <xdr:cNvSpPr txBox="1">
          <a:spLocks noChangeArrowheads="1"/>
        </xdr:cNvSpPr>
      </xdr:nvSpPr>
      <xdr:spPr bwMode="auto">
        <a:xfrm>
          <a:off x="7260166" y="315383"/>
          <a:ext cx="1191684"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104775</xdr:colOff>
      <xdr:row>1</xdr:row>
      <xdr:rowOff>19050</xdr:rowOff>
    </xdr:from>
    <xdr:to>
      <xdr:col>7</xdr:col>
      <xdr:colOff>371475</xdr:colOff>
      <xdr:row>2</xdr:row>
      <xdr:rowOff>19050</xdr:rowOff>
    </xdr:to>
    <xdr:sp macro="" textlink="">
      <xdr:nvSpPr>
        <xdr:cNvPr id="2" name="Text Box 1">
          <a:hlinkClick xmlns:r="http://schemas.openxmlformats.org/officeDocument/2006/relationships" r:id="rId1" tooltip="Click Here to go back to Sch 5"/>
          <a:extLst>
            <a:ext uri="{FF2B5EF4-FFF2-40B4-BE49-F238E27FC236}">
              <a16:creationId xmlns:a16="http://schemas.microsoft.com/office/drawing/2014/main" id="{00000000-0008-0000-1400-000002000000}"/>
            </a:ext>
          </a:extLst>
        </xdr:cNvPr>
        <xdr:cNvSpPr txBox="1">
          <a:spLocks noChangeArrowheads="1"/>
        </xdr:cNvSpPr>
      </xdr:nvSpPr>
      <xdr:spPr bwMode="auto">
        <a:xfrm>
          <a:off x="7096125" y="228600"/>
          <a:ext cx="952500" cy="276225"/>
        </a:xfrm>
        <a:prstGeom prst="rect">
          <a:avLst/>
        </a:prstGeom>
        <a:solidFill>
          <a:srgbClr val="99CCFF"/>
        </a:solidFill>
        <a:ln w="9525">
          <a:noFill/>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0000"/>
              </a:solidFill>
              <a:latin typeface="Book Antiqua"/>
            </a:rPr>
            <a:t>Back to Sch 5</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171450</xdr:colOff>
      <xdr:row>0</xdr:row>
      <xdr:rowOff>104775</xdr:rowOff>
    </xdr:from>
    <xdr:to>
      <xdr:col>8</xdr:col>
      <xdr:colOff>76200</xdr:colOff>
      <xdr:row>4</xdr:row>
      <xdr:rowOff>0</xdr:rowOff>
    </xdr:to>
    <xdr:grpSp>
      <xdr:nvGrpSpPr>
        <xdr:cNvPr id="4036878" name="Group 10">
          <a:hlinkClick xmlns:r="http://schemas.openxmlformats.org/officeDocument/2006/relationships" r:id="rId1" tooltip="Back to Cover Page"/>
          <a:extLst>
            <a:ext uri="{FF2B5EF4-FFF2-40B4-BE49-F238E27FC236}">
              <a16:creationId xmlns:a16="http://schemas.microsoft.com/office/drawing/2014/main" id="{00000000-0008-0000-1500-00000E993D00}"/>
            </a:ext>
          </a:extLst>
        </xdr:cNvPr>
        <xdr:cNvGrpSpPr>
          <a:grpSpLocks/>
        </xdr:cNvGrpSpPr>
      </xdr:nvGrpSpPr>
      <xdr:grpSpPr bwMode="auto">
        <a:xfrm>
          <a:off x="7820025" y="104775"/>
          <a:ext cx="0" cy="1047750"/>
          <a:chOff x="744" y="11"/>
          <a:chExt cx="113" cy="74"/>
        </a:xfrm>
      </xdr:grpSpPr>
      <xdr:sp macro="" textlink="">
        <xdr:nvSpPr>
          <xdr:cNvPr id="4036879" name="AutoShape 7">
            <a:extLst>
              <a:ext uri="{FF2B5EF4-FFF2-40B4-BE49-F238E27FC236}">
                <a16:creationId xmlns:a16="http://schemas.microsoft.com/office/drawing/2014/main" id="{00000000-0008-0000-1500-00000F993D00}"/>
              </a:ext>
            </a:extLst>
          </xdr:cNvPr>
          <xdr:cNvSpPr>
            <a:spLocks noChangeArrowheads="1"/>
          </xdr:cNvSpPr>
        </xdr:nvSpPr>
        <xdr:spPr bwMode="auto">
          <a:xfrm flipH="1">
            <a:off x="744" y="11"/>
            <a:ext cx="113" cy="74"/>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441 w 21600"/>
              <a:gd name="T13" fmla="*/ 5546 h 21600"/>
              <a:gd name="T14" fmla="*/ 18924 w 21600"/>
              <a:gd name="T15" fmla="*/ 16346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6392" name="Text Box 8">
            <a:extLst>
              <a:ext uri="{FF2B5EF4-FFF2-40B4-BE49-F238E27FC236}">
                <a16:creationId xmlns:a16="http://schemas.microsoft.com/office/drawing/2014/main" id="{00000000-0008-0000-1500-000008400000}"/>
              </a:ext>
            </a:extLst>
          </xdr:cNvPr>
          <xdr:cNvSpPr txBox="1">
            <a:spLocks noChangeArrowheads="1"/>
          </xdr:cNvSpPr>
        </xdr:nvSpPr>
        <xdr:spPr bwMode="auto">
          <a:xfrm>
            <a:off x="7400925" y="-11935028892150"/>
            <a:ext cx="0" cy="0"/>
          </a:xfrm>
          <a:prstGeom prst="rect">
            <a:avLst/>
          </a:prstGeom>
          <a:noFill/>
          <a:ln w="9525">
            <a:noFill/>
            <a:miter lim="800000"/>
            <a:headEnd/>
            <a:tailEnd/>
          </a:ln>
        </xdr:spPr>
        <xdr:txBody>
          <a:bodyPr vertOverflow="clip" wrap="square" lIns="27432" tIns="32004" rIns="0" bIns="32004" anchor="ctr" upright="1"/>
          <a:lstStyle/>
          <a:p>
            <a:pPr algn="l" rtl="0">
              <a:defRPr sz="1000"/>
            </a:pPr>
            <a:r>
              <a:rPr lang="en-US" sz="1000" b="1" i="0" u="none" strike="noStrike" baseline="0">
                <a:solidFill>
                  <a:srgbClr val="000000"/>
                </a:solidFill>
                <a:latin typeface="Book Antiqua"/>
              </a:rPr>
              <a:t>Back to Cover Page</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8</xdr:row>
      <xdr:rowOff>0</xdr:rowOff>
    </xdr:from>
    <xdr:to>
      <xdr:col>5</xdr:col>
      <xdr:colOff>0</xdr:colOff>
      <xdr:row>9</xdr:row>
      <xdr:rowOff>19050</xdr:rowOff>
    </xdr:to>
    <xdr:sp macro="" textlink="">
      <xdr:nvSpPr>
        <xdr:cNvPr id="1026" name="Text Box 2">
          <a:hlinkClick xmlns:r="http://schemas.openxmlformats.org/officeDocument/2006/relationships" r:id="rId1" tooltip="Skip Instructions &amp;  Proceed"/>
          <a:extLst>
            <a:ext uri="{FF2B5EF4-FFF2-40B4-BE49-F238E27FC236}">
              <a16:creationId xmlns:a16="http://schemas.microsoft.com/office/drawing/2014/main" id="{00000000-0008-0000-0100-000002040000}"/>
            </a:ext>
          </a:extLst>
        </xdr:cNvPr>
        <xdr:cNvSpPr txBox="1">
          <a:spLocks noChangeArrowheads="1"/>
        </xdr:cNvSpPr>
      </xdr:nvSpPr>
      <xdr:spPr bwMode="auto">
        <a:xfrm>
          <a:off x="4457700"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to skip Instructions &amp; Proceed</a:t>
          </a:r>
        </a:p>
      </xdr:txBody>
    </xdr:sp>
    <xdr:clientData/>
  </xdr:twoCellAnchor>
  <xdr:twoCellAnchor>
    <xdr:from>
      <xdr:col>5</xdr:col>
      <xdr:colOff>114300</xdr:colOff>
      <xdr:row>0</xdr:row>
      <xdr:rowOff>47625</xdr:rowOff>
    </xdr:from>
    <xdr:to>
      <xdr:col>5</xdr:col>
      <xdr:colOff>485775</xdr:colOff>
      <xdr:row>1</xdr:row>
      <xdr:rowOff>0</xdr:rowOff>
    </xdr:to>
    <xdr:sp macro="" textlink="">
      <xdr:nvSpPr>
        <xdr:cNvPr id="4018898" name="AutoShape 6">
          <a:extLst>
            <a:ext uri="{FF2B5EF4-FFF2-40B4-BE49-F238E27FC236}">
              <a16:creationId xmlns:a16="http://schemas.microsoft.com/office/drawing/2014/main" id="{00000000-0008-0000-0100-0000D2523D00}"/>
            </a:ext>
          </a:extLst>
        </xdr:cNvPr>
        <xdr:cNvSpPr>
          <a:spLocks noChangeArrowheads="1"/>
        </xdr:cNvSpPr>
      </xdr:nvSpPr>
      <xdr:spPr bwMode="auto">
        <a:xfrm>
          <a:off x="836295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5</xdr:col>
      <xdr:colOff>114300</xdr:colOff>
      <xdr:row>12</xdr:row>
      <xdr:rowOff>47625</xdr:rowOff>
    </xdr:from>
    <xdr:to>
      <xdr:col>5</xdr:col>
      <xdr:colOff>485775</xdr:colOff>
      <xdr:row>13</xdr:row>
      <xdr:rowOff>85725</xdr:rowOff>
    </xdr:to>
    <xdr:sp macro="" textlink="">
      <xdr:nvSpPr>
        <xdr:cNvPr id="4018899" name="AutoShape 7">
          <a:extLst>
            <a:ext uri="{FF2B5EF4-FFF2-40B4-BE49-F238E27FC236}">
              <a16:creationId xmlns:a16="http://schemas.microsoft.com/office/drawing/2014/main" id="{00000000-0008-0000-0100-0000D3523D00}"/>
            </a:ext>
          </a:extLst>
        </xdr:cNvPr>
        <xdr:cNvSpPr>
          <a:spLocks noChangeArrowheads="1"/>
        </xdr:cNvSpPr>
      </xdr:nvSpPr>
      <xdr:spPr bwMode="auto">
        <a:xfrm>
          <a:off x="8362950" y="45053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104775</xdr:colOff>
      <xdr:row>12</xdr:row>
      <xdr:rowOff>47625</xdr:rowOff>
    </xdr:from>
    <xdr:to>
      <xdr:col>0</xdr:col>
      <xdr:colOff>476250</xdr:colOff>
      <xdr:row>13</xdr:row>
      <xdr:rowOff>85725</xdr:rowOff>
    </xdr:to>
    <xdr:sp macro="" textlink="">
      <xdr:nvSpPr>
        <xdr:cNvPr id="4018900" name="AutoShape 8">
          <a:extLst>
            <a:ext uri="{FF2B5EF4-FFF2-40B4-BE49-F238E27FC236}">
              <a16:creationId xmlns:a16="http://schemas.microsoft.com/office/drawing/2014/main" id="{00000000-0008-0000-0100-0000D4523D00}"/>
            </a:ext>
          </a:extLst>
        </xdr:cNvPr>
        <xdr:cNvSpPr>
          <a:spLocks noChangeArrowheads="1"/>
        </xdr:cNvSpPr>
      </xdr:nvSpPr>
      <xdr:spPr bwMode="auto">
        <a:xfrm>
          <a:off x="104775" y="45053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0</xdr:col>
      <xdr:colOff>114300</xdr:colOff>
      <xdr:row>0</xdr:row>
      <xdr:rowOff>47625</xdr:rowOff>
    </xdr:from>
    <xdr:to>
      <xdr:col>0</xdr:col>
      <xdr:colOff>485775</xdr:colOff>
      <xdr:row>1</xdr:row>
      <xdr:rowOff>0</xdr:rowOff>
    </xdr:to>
    <xdr:sp macro="" textlink="">
      <xdr:nvSpPr>
        <xdr:cNvPr id="4018901" name="AutoShape 9">
          <a:extLst>
            <a:ext uri="{FF2B5EF4-FFF2-40B4-BE49-F238E27FC236}">
              <a16:creationId xmlns:a16="http://schemas.microsoft.com/office/drawing/2014/main" id="{00000000-0008-0000-0100-0000D5523D00}"/>
            </a:ext>
          </a:extLst>
        </xdr:cNvPr>
        <xdr:cNvSpPr>
          <a:spLocks noChangeArrowheads="1"/>
        </xdr:cNvSpPr>
      </xdr:nvSpPr>
      <xdr:spPr bwMode="auto">
        <a:xfrm>
          <a:off x="114300" y="47625"/>
          <a:ext cx="371475" cy="342900"/>
        </a:xfrm>
        <a:prstGeom prst="sun">
          <a:avLst>
            <a:gd name="adj" fmla="val 25000"/>
          </a:avLst>
        </a:prstGeom>
        <a:gradFill rotWithShape="1">
          <a:gsLst>
            <a:gs pos="0">
              <a:srgbClr val="FFFF99"/>
            </a:gs>
            <a:gs pos="100000">
              <a:srgbClr val="767647"/>
            </a:gs>
          </a:gsLst>
          <a:path path="rect">
            <a:fillToRect l="50000" t="50000" r="50000" b="50000"/>
          </a:path>
        </a:gradFill>
        <a:ln w="9525">
          <a:solidFill>
            <a:srgbClr val="000000"/>
          </a:solidFill>
          <a:miter lim="800000"/>
          <a:headEnd/>
          <a:tailEnd/>
        </a:ln>
      </xdr:spPr>
    </xdr:sp>
    <xdr:clientData/>
  </xdr:twoCellAnchor>
  <xdr:twoCellAnchor>
    <xdr:from>
      <xdr:col>1</xdr:col>
      <xdr:colOff>0</xdr:colOff>
      <xdr:row>8</xdr:row>
      <xdr:rowOff>0</xdr:rowOff>
    </xdr:from>
    <xdr:to>
      <xdr:col>3</xdr:col>
      <xdr:colOff>0</xdr:colOff>
      <xdr:row>9</xdr:row>
      <xdr:rowOff>19050</xdr:rowOff>
    </xdr:to>
    <xdr:sp macro="" textlink="">
      <xdr:nvSpPr>
        <xdr:cNvPr id="1036" name="Text Box 12">
          <a:hlinkClick xmlns:r="http://schemas.openxmlformats.org/officeDocument/2006/relationships" r:id="rId2" tooltip="Click For Detailed General Instructions"/>
          <a:extLst>
            <a:ext uri="{FF2B5EF4-FFF2-40B4-BE49-F238E27FC236}">
              <a16:creationId xmlns:a16="http://schemas.microsoft.com/office/drawing/2014/main" id="{00000000-0008-0000-0100-00000C040000}"/>
            </a:ext>
          </a:extLst>
        </xdr:cNvPr>
        <xdr:cNvSpPr txBox="1">
          <a:spLocks noChangeArrowheads="1"/>
        </xdr:cNvSpPr>
      </xdr:nvSpPr>
      <xdr:spPr bwMode="auto">
        <a:xfrm>
          <a:off x="657225" y="3476625"/>
          <a:ext cx="3790950" cy="314325"/>
        </a:xfrm>
        <a:prstGeom prst="rect">
          <a:avLst/>
        </a:prstGeom>
        <a:solidFill>
          <a:srgbClr val="FFCCCC"/>
        </a:solidFill>
        <a:ln w="6350">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Click for Detailed General Instructions</a:t>
          </a:r>
        </a:p>
      </xdr:txBody>
    </xdr:sp>
    <xdr:clientData/>
  </xdr:twoCellAnchor>
  <xdr:twoCellAnchor>
    <xdr:from>
      <xdr:col>1</xdr:col>
      <xdr:colOff>0</xdr:colOff>
      <xdr:row>0</xdr:row>
      <xdr:rowOff>9525</xdr:rowOff>
    </xdr:from>
    <xdr:to>
      <xdr:col>5</xdr:col>
      <xdr:colOff>0</xdr:colOff>
      <xdr:row>0</xdr:row>
      <xdr:rowOff>381000</xdr:rowOff>
    </xdr:to>
    <xdr:sp macro="" textlink="">
      <xdr:nvSpPr>
        <xdr:cNvPr id="1037" name="Text Box 13">
          <a:extLst>
            <a:ext uri="{FF2B5EF4-FFF2-40B4-BE49-F238E27FC236}">
              <a16:creationId xmlns:a16="http://schemas.microsoft.com/office/drawing/2014/main" id="{00000000-0008-0000-0100-00000D040000}"/>
            </a:ext>
          </a:extLst>
        </xdr:cNvPr>
        <xdr:cNvSpPr txBox="1">
          <a:spLocks noChangeArrowheads="1"/>
        </xdr:cNvSpPr>
      </xdr:nvSpPr>
      <xdr:spPr bwMode="auto">
        <a:xfrm>
          <a:off x="657225" y="9525"/>
          <a:ext cx="7591425" cy="371475"/>
        </a:xfrm>
        <a:prstGeom prst="rect">
          <a:avLst/>
        </a:prstGeom>
        <a:solidFill>
          <a:srgbClr val="FFCCCC"/>
        </a:solidFill>
        <a:ln w="9525">
          <a:solidFill>
            <a:srgbClr val="000000"/>
          </a:solidFill>
          <a:miter lim="800000"/>
          <a:headEnd/>
          <a:tailEnd/>
        </a:ln>
      </xdr:spPr>
      <xdr:txBody>
        <a:bodyPr vertOverflow="clip" wrap="square" lIns="27432" tIns="32004" rIns="27432" bIns="32004" anchor="ctr" upright="1"/>
        <a:lstStyle/>
        <a:p>
          <a:pPr algn="ctr" rtl="0">
            <a:defRPr sz="1000"/>
          </a:pPr>
          <a:r>
            <a:rPr lang="en-US" sz="1200" b="1" i="0" u="none" strike="noStrike" baseline="0">
              <a:solidFill>
                <a:srgbClr val="000000"/>
              </a:solidFill>
              <a:latin typeface="Book Antiqua"/>
            </a:rPr>
            <a:t>General guidelines for filling up  the Price Schedules</a:t>
          </a:r>
        </a:p>
      </xdr:txBody>
    </xdr:sp>
    <xdr:clientData/>
  </xdr:twoCellAnchor>
  <xdr:twoCellAnchor>
    <xdr:from>
      <xdr:col>1</xdr:col>
      <xdr:colOff>47625</xdr:colOff>
      <xdr:row>10</xdr:row>
      <xdr:rowOff>41274</xdr:rowOff>
    </xdr:from>
    <xdr:to>
      <xdr:col>3</xdr:col>
      <xdr:colOff>1828098</xdr:colOff>
      <xdr:row>13</xdr:row>
      <xdr:rowOff>179538</xdr:rowOff>
    </xdr:to>
    <xdr:pic>
      <xdr:nvPicPr>
        <xdr:cNvPr id="10" name="Picture 16">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2981" t="27950" r="31090" b="55093"/>
        <a:stretch>
          <a:fillRect/>
        </a:stretch>
      </xdr:blipFill>
      <xdr:spPr bwMode="auto">
        <a:xfrm>
          <a:off x="704850" y="2851149"/>
          <a:ext cx="5571423" cy="9478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1859849</xdr:colOff>
      <xdr:row>10</xdr:row>
      <xdr:rowOff>38100</xdr:rowOff>
    </xdr:from>
    <xdr:to>
      <xdr:col>4</xdr:col>
      <xdr:colOff>792141</xdr:colOff>
      <xdr:row>13</xdr:row>
      <xdr:rowOff>166410</xdr:rowOff>
    </xdr:to>
    <xdr:pic>
      <xdr:nvPicPr>
        <xdr:cNvPr id="11" name="Picture 15">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308024" y="2847975"/>
          <a:ext cx="1875517" cy="937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95250</xdr:colOff>
      <xdr:row>0</xdr:row>
      <xdr:rowOff>47625</xdr:rowOff>
    </xdr:from>
    <xdr:to>
      <xdr:col>8</xdr:col>
      <xdr:colOff>571500</xdr:colOff>
      <xdr:row>1</xdr:row>
      <xdr:rowOff>238125</xdr:rowOff>
    </xdr:to>
    <xdr:grpSp>
      <xdr:nvGrpSpPr>
        <xdr:cNvPr id="3575684" name="Group 6">
          <a:hlinkClick xmlns:r="http://schemas.openxmlformats.org/officeDocument/2006/relationships" r:id="rId1" tooltip="Click for Sch-1"/>
          <a:extLst>
            <a:ext uri="{FF2B5EF4-FFF2-40B4-BE49-F238E27FC236}">
              <a16:creationId xmlns:a16="http://schemas.microsoft.com/office/drawing/2014/main" id="{00000000-0008-0000-0300-0000848F3600}"/>
            </a:ext>
          </a:extLst>
        </xdr:cNvPr>
        <xdr:cNvGrpSpPr>
          <a:grpSpLocks/>
        </xdr:cNvGrpSpPr>
      </xdr:nvGrpSpPr>
      <xdr:grpSpPr bwMode="auto">
        <a:xfrm>
          <a:off x="7477125" y="47625"/>
          <a:ext cx="0" cy="819150"/>
          <a:chOff x="804" y="5"/>
          <a:chExt cx="116" cy="73"/>
        </a:xfrm>
      </xdr:grpSpPr>
      <xdr:sp macro="" textlink="">
        <xdr:nvSpPr>
          <xdr:cNvPr id="3575685" name="AutoShape 2">
            <a:extLst>
              <a:ext uri="{FF2B5EF4-FFF2-40B4-BE49-F238E27FC236}">
                <a16:creationId xmlns:a16="http://schemas.microsoft.com/office/drawing/2014/main" id="{00000000-0008-0000-0300-0000858F36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9219" name="Text Box 3">
            <a:extLst>
              <a:ext uri="{FF2B5EF4-FFF2-40B4-BE49-F238E27FC236}">
                <a16:creationId xmlns:a16="http://schemas.microsoft.com/office/drawing/2014/main" id="{00000000-0008-0000-0300-000003240000}"/>
              </a:ext>
            </a:extLst>
          </xdr:cNvPr>
          <xdr:cNvSpPr txBox="1">
            <a:spLocks noChangeArrowheads="1"/>
          </xdr:cNvSpPr>
        </xdr:nvSpPr>
        <xdr:spPr bwMode="auto">
          <a:xfrm>
            <a:off x="7477125" y="14985327912825"/>
            <a:ext cx="0" cy="0"/>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Sch-1</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247650</xdr:colOff>
      <xdr:row>0</xdr:row>
      <xdr:rowOff>28575</xdr:rowOff>
    </xdr:from>
    <xdr:to>
      <xdr:col>11</xdr:col>
      <xdr:colOff>1362075</xdr:colOff>
      <xdr:row>2</xdr:row>
      <xdr:rowOff>266700</xdr:rowOff>
    </xdr:to>
    <xdr:grpSp>
      <xdr:nvGrpSpPr>
        <xdr:cNvPr id="3911133" name="Group 38">
          <a:hlinkClick xmlns:r="http://schemas.openxmlformats.org/officeDocument/2006/relationships" r:id="rId1" tooltip="Click for Sch-2"/>
          <a:extLst>
            <a:ext uri="{FF2B5EF4-FFF2-40B4-BE49-F238E27FC236}">
              <a16:creationId xmlns:a16="http://schemas.microsoft.com/office/drawing/2014/main" id="{00000000-0008-0000-0400-0000DDAD3B00}"/>
            </a:ext>
          </a:extLst>
        </xdr:cNvPr>
        <xdr:cNvGrpSpPr>
          <a:grpSpLocks/>
        </xdr:cNvGrpSpPr>
      </xdr:nvGrpSpPr>
      <xdr:grpSpPr bwMode="auto">
        <a:xfrm>
          <a:off x="14137821" y="28575"/>
          <a:ext cx="0" cy="646339"/>
          <a:chOff x="804" y="5"/>
          <a:chExt cx="116" cy="73"/>
        </a:xfrm>
      </xdr:grpSpPr>
      <xdr:sp macro="" textlink="">
        <xdr:nvSpPr>
          <xdr:cNvPr id="3911134" name="AutoShape 39">
            <a:extLst>
              <a:ext uri="{FF2B5EF4-FFF2-40B4-BE49-F238E27FC236}">
                <a16:creationId xmlns:a16="http://schemas.microsoft.com/office/drawing/2014/main" id="{00000000-0008-0000-0400-0000DEAD3B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3112" name="Text Box 40">
            <a:extLst>
              <a:ext uri="{FF2B5EF4-FFF2-40B4-BE49-F238E27FC236}">
                <a16:creationId xmlns:a16="http://schemas.microsoft.com/office/drawing/2014/main" id="{00000000-0008-0000-0400-0000280C0000}"/>
              </a:ext>
            </a:extLst>
          </xdr:cNvPr>
          <xdr:cNvSpPr txBox="1">
            <a:spLocks noChangeArrowheads="1"/>
          </xdr:cNvSpPr>
        </xdr:nvSpPr>
        <xdr:spPr bwMode="auto">
          <a:xfrm>
            <a:off x="14154150" y="10499167755731"/>
            <a:ext cx="0" cy="37"/>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247650</xdr:colOff>
      <xdr:row>0</xdr:row>
      <xdr:rowOff>28575</xdr:rowOff>
    </xdr:from>
    <xdr:to>
      <xdr:col>7</xdr:col>
      <xdr:colOff>1362075</xdr:colOff>
      <xdr:row>2</xdr:row>
      <xdr:rowOff>266700</xdr:rowOff>
    </xdr:to>
    <xdr:grpSp>
      <xdr:nvGrpSpPr>
        <xdr:cNvPr id="4020494" name="Group 38">
          <a:hlinkClick xmlns:r="http://schemas.openxmlformats.org/officeDocument/2006/relationships" r:id="rId1" tooltip="Click for Sch-2"/>
          <a:extLst>
            <a:ext uri="{FF2B5EF4-FFF2-40B4-BE49-F238E27FC236}">
              <a16:creationId xmlns:a16="http://schemas.microsoft.com/office/drawing/2014/main" id="{00000000-0008-0000-0500-00000E593D00}"/>
            </a:ext>
          </a:extLst>
        </xdr:cNvPr>
        <xdr:cNvGrpSpPr>
          <a:grpSpLocks/>
        </xdr:cNvGrpSpPr>
      </xdr:nvGrpSpPr>
      <xdr:grpSpPr bwMode="auto">
        <a:xfrm>
          <a:off x="8220075" y="28575"/>
          <a:ext cx="1114425" cy="638175"/>
          <a:chOff x="804" y="5"/>
          <a:chExt cx="116" cy="73"/>
        </a:xfrm>
      </xdr:grpSpPr>
      <xdr:sp macro="" textlink="">
        <xdr:nvSpPr>
          <xdr:cNvPr id="4020495" name="AutoShape 39">
            <a:extLst>
              <a:ext uri="{FF2B5EF4-FFF2-40B4-BE49-F238E27FC236}">
                <a16:creationId xmlns:a16="http://schemas.microsoft.com/office/drawing/2014/main" id="{00000000-0008-0000-0500-00000F59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40">
            <a:extLst>
              <a:ext uri="{FF2B5EF4-FFF2-40B4-BE49-F238E27FC236}">
                <a16:creationId xmlns:a16="http://schemas.microsoft.com/office/drawing/2014/main" id="{00000000-0008-0000-0500-00000400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Sch-2</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266700</xdr:colOff>
      <xdr:row>0</xdr:row>
      <xdr:rowOff>19050</xdr:rowOff>
    </xdr:from>
    <xdr:to>
      <xdr:col>13</xdr:col>
      <xdr:colOff>0</xdr:colOff>
      <xdr:row>3</xdr:row>
      <xdr:rowOff>257175</xdr:rowOff>
    </xdr:to>
    <xdr:grpSp>
      <xdr:nvGrpSpPr>
        <xdr:cNvPr id="4021519" name="Group 1">
          <a:hlinkClick xmlns:r="http://schemas.openxmlformats.org/officeDocument/2006/relationships" r:id="rId1" tooltip="Click for Sch-3"/>
          <a:extLst>
            <a:ext uri="{FF2B5EF4-FFF2-40B4-BE49-F238E27FC236}">
              <a16:creationId xmlns:a16="http://schemas.microsoft.com/office/drawing/2014/main" id="{00000000-0008-0000-0600-00000F5D3D00}"/>
            </a:ext>
          </a:extLst>
        </xdr:cNvPr>
        <xdr:cNvGrpSpPr>
          <a:grpSpLocks/>
        </xdr:cNvGrpSpPr>
      </xdr:nvGrpSpPr>
      <xdr:grpSpPr bwMode="auto">
        <a:xfrm>
          <a:off x="12992100" y="19050"/>
          <a:ext cx="1104900" cy="1133475"/>
          <a:chOff x="804" y="5"/>
          <a:chExt cx="116" cy="73"/>
        </a:xfrm>
      </xdr:grpSpPr>
      <xdr:sp macro="" textlink="">
        <xdr:nvSpPr>
          <xdr:cNvPr id="4021520" name="AutoShape 2">
            <a:extLst>
              <a:ext uri="{FF2B5EF4-FFF2-40B4-BE49-F238E27FC236}">
                <a16:creationId xmlns:a16="http://schemas.microsoft.com/office/drawing/2014/main" id="{00000000-0008-0000-0600-0000105D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0243" name="Text Box 3">
            <a:extLst>
              <a:ext uri="{FF2B5EF4-FFF2-40B4-BE49-F238E27FC236}">
                <a16:creationId xmlns:a16="http://schemas.microsoft.com/office/drawing/2014/main" id="{00000000-0008-0000-0600-000003280000}"/>
              </a:ext>
            </a:extLst>
          </xdr:cNvPr>
          <xdr:cNvSpPr txBox="1">
            <a:spLocks noChangeArrowheads="1"/>
          </xdr:cNvSpPr>
        </xdr:nvSpPr>
        <xdr:spPr bwMode="auto">
          <a:xfrm>
            <a:off x="11106150" y="-1748919093"/>
            <a:ext cx="0" cy="41"/>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266700</xdr:colOff>
      <xdr:row>0</xdr:row>
      <xdr:rowOff>19050</xdr:rowOff>
    </xdr:from>
    <xdr:to>
      <xdr:col>8</xdr:col>
      <xdr:colOff>0</xdr:colOff>
      <xdr:row>2</xdr:row>
      <xdr:rowOff>257175</xdr:rowOff>
    </xdr:to>
    <xdr:grpSp>
      <xdr:nvGrpSpPr>
        <xdr:cNvPr id="4022542" name="Group 1">
          <a:hlinkClick xmlns:r="http://schemas.openxmlformats.org/officeDocument/2006/relationships" r:id="rId1" tooltip="Click for Sch-3"/>
          <a:extLst>
            <a:ext uri="{FF2B5EF4-FFF2-40B4-BE49-F238E27FC236}">
              <a16:creationId xmlns:a16="http://schemas.microsoft.com/office/drawing/2014/main" id="{00000000-0008-0000-0700-00000E613D00}"/>
            </a:ext>
          </a:extLst>
        </xdr:cNvPr>
        <xdr:cNvGrpSpPr>
          <a:grpSpLocks/>
        </xdr:cNvGrpSpPr>
      </xdr:nvGrpSpPr>
      <xdr:grpSpPr bwMode="auto">
        <a:xfrm>
          <a:off x="7636669" y="19050"/>
          <a:ext cx="1114425" cy="654844"/>
          <a:chOff x="804" y="5"/>
          <a:chExt cx="116" cy="73"/>
        </a:xfrm>
      </xdr:grpSpPr>
      <xdr:sp macro="" textlink="">
        <xdr:nvSpPr>
          <xdr:cNvPr id="4022543" name="AutoShape 2">
            <a:extLst>
              <a:ext uri="{FF2B5EF4-FFF2-40B4-BE49-F238E27FC236}">
                <a16:creationId xmlns:a16="http://schemas.microsoft.com/office/drawing/2014/main" id="{00000000-0008-0000-0700-00000F61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Sch-3</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266700</xdr:colOff>
      <xdr:row>0</xdr:row>
      <xdr:rowOff>19050</xdr:rowOff>
    </xdr:from>
    <xdr:to>
      <xdr:col>8</xdr:col>
      <xdr:colOff>0</xdr:colOff>
      <xdr:row>2</xdr:row>
      <xdr:rowOff>257175</xdr:rowOff>
    </xdr:to>
    <xdr:grpSp>
      <xdr:nvGrpSpPr>
        <xdr:cNvPr id="4024590" name="Group 1">
          <a:hlinkClick xmlns:r="http://schemas.openxmlformats.org/officeDocument/2006/relationships" r:id="rId1" tooltip="Click for Sch-5"/>
          <a:extLst>
            <a:ext uri="{FF2B5EF4-FFF2-40B4-BE49-F238E27FC236}">
              <a16:creationId xmlns:a16="http://schemas.microsoft.com/office/drawing/2014/main" id="{00000000-0008-0000-0A00-00000E693D00}"/>
            </a:ext>
          </a:extLst>
        </xdr:cNvPr>
        <xdr:cNvGrpSpPr>
          <a:grpSpLocks/>
        </xdr:cNvGrpSpPr>
      </xdr:nvGrpSpPr>
      <xdr:grpSpPr bwMode="auto">
        <a:xfrm>
          <a:off x="8724900" y="19050"/>
          <a:ext cx="1104900" cy="695325"/>
          <a:chOff x="804" y="5"/>
          <a:chExt cx="116" cy="73"/>
        </a:xfrm>
      </xdr:grpSpPr>
      <xdr:sp macro="" textlink="">
        <xdr:nvSpPr>
          <xdr:cNvPr id="4024591" name="AutoShape 2">
            <a:extLst>
              <a:ext uri="{FF2B5EF4-FFF2-40B4-BE49-F238E27FC236}">
                <a16:creationId xmlns:a16="http://schemas.microsoft.com/office/drawing/2014/main" id="{00000000-0008-0000-0A00-00000F69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12291" name="Text Box 3">
            <a:extLst>
              <a:ext uri="{FF2B5EF4-FFF2-40B4-BE49-F238E27FC236}">
                <a16:creationId xmlns:a16="http://schemas.microsoft.com/office/drawing/2014/main" id="{00000000-0008-0000-0A00-000003300000}"/>
              </a:ext>
            </a:extLst>
          </xdr:cNvPr>
          <xdr:cNvSpPr txBox="1">
            <a:spLocks noChangeArrowheads="1"/>
          </xdr:cNvSpPr>
        </xdr:nvSpPr>
        <xdr:spPr bwMode="auto">
          <a:xfrm>
            <a:off x="819" y="23"/>
            <a:ext cx="98" cy="39"/>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Sch-5</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209550</xdr:colOff>
      <xdr:row>0</xdr:row>
      <xdr:rowOff>47625</xdr:rowOff>
    </xdr:from>
    <xdr:to>
      <xdr:col>6</xdr:col>
      <xdr:colOff>552450</xdr:colOff>
      <xdr:row>2</xdr:row>
      <xdr:rowOff>323850</xdr:rowOff>
    </xdr:to>
    <xdr:grpSp>
      <xdr:nvGrpSpPr>
        <xdr:cNvPr id="4025614" name="Group 25">
          <a:hlinkClick xmlns:r="http://schemas.openxmlformats.org/officeDocument/2006/relationships" r:id="rId1" tooltip="Click for Sch-6"/>
          <a:extLst>
            <a:ext uri="{FF2B5EF4-FFF2-40B4-BE49-F238E27FC236}">
              <a16:creationId xmlns:a16="http://schemas.microsoft.com/office/drawing/2014/main" id="{00000000-0008-0000-0B00-00000E6D3D00}"/>
            </a:ext>
          </a:extLst>
        </xdr:cNvPr>
        <xdr:cNvGrpSpPr>
          <a:grpSpLocks/>
        </xdr:cNvGrpSpPr>
      </xdr:nvGrpSpPr>
      <xdr:grpSpPr bwMode="auto">
        <a:xfrm>
          <a:off x="8532019" y="47625"/>
          <a:ext cx="1104900" cy="919163"/>
          <a:chOff x="804" y="5"/>
          <a:chExt cx="116" cy="73"/>
        </a:xfrm>
      </xdr:grpSpPr>
      <xdr:sp macro="" textlink="">
        <xdr:nvSpPr>
          <xdr:cNvPr id="4025615" name="AutoShape 26">
            <a:extLst>
              <a:ext uri="{FF2B5EF4-FFF2-40B4-BE49-F238E27FC236}">
                <a16:creationId xmlns:a16="http://schemas.microsoft.com/office/drawing/2014/main" id="{00000000-0008-0000-0B00-00000F6D3D00}"/>
              </a:ext>
            </a:extLst>
          </xdr:cNvPr>
          <xdr:cNvSpPr>
            <a:spLocks noChangeArrowheads="1"/>
          </xdr:cNvSpPr>
        </xdr:nvSpPr>
        <xdr:spPr bwMode="auto">
          <a:xfrm>
            <a:off x="804" y="5"/>
            <a:ext cx="116" cy="73"/>
          </a:xfrm>
          <a:custGeom>
            <a:avLst/>
            <a:gdLst>
              <a:gd name="T0" fmla="*/ 0 w 21600"/>
              <a:gd name="T1" fmla="*/ 0 h 21600"/>
              <a:gd name="T2" fmla="*/ 0 w 21600"/>
              <a:gd name="T3" fmla="*/ 0 h 21600"/>
              <a:gd name="T4" fmla="*/ 0 w 21600"/>
              <a:gd name="T5" fmla="*/ 0 h 21600"/>
              <a:gd name="T6" fmla="*/ 0 w 21600"/>
              <a:gd name="T7" fmla="*/ 0 h 21600"/>
              <a:gd name="T8" fmla="*/ 17694720 60000 65536"/>
              <a:gd name="T9" fmla="*/ 11796480 60000 65536"/>
              <a:gd name="T10" fmla="*/ 5898240 60000 65536"/>
              <a:gd name="T11" fmla="*/ 0 60000 65536"/>
              <a:gd name="T12" fmla="*/ 3352 w 21600"/>
              <a:gd name="T13" fmla="*/ 5326 h 21600"/>
              <a:gd name="T14" fmla="*/ 18807 w 21600"/>
              <a:gd name="T15" fmla="*/ 16274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gradFill rotWithShape="1">
            <a:gsLst>
              <a:gs pos="0">
                <a:srgbClr val="767647"/>
              </a:gs>
              <a:gs pos="50000">
                <a:srgbClr val="FFFF99"/>
              </a:gs>
              <a:gs pos="100000">
                <a:srgbClr val="767647"/>
              </a:gs>
            </a:gsLst>
            <a:lin ang="5400000" scaled="1"/>
          </a:gradFill>
          <a:ln w="9525">
            <a:solidFill>
              <a:srgbClr val="000000"/>
            </a:solidFill>
            <a:miter lim="800000"/>
            <a:headEnd/>
            <a:tailEnd/>
          </a:ln>
        </xdr:spPr>
      </xdr:sp>
      <xdr:sp macro="" textlink="">
        <xdr:nvSpPr>
          <xdr:cNvPr id="2075" name="Text Box 27">
            <a:extLst>
              <a:ext uri="{FF2B5EF4-FFF2-40B4-BE49-F238E27FC236}">
                <a16:creationId xmlns:a16="http://schemas.microsoft.com/office/drawing/2014/main" id="{00000000-0008-0000-0B00-00001B080000}"/>
              </a:ext>
            </a:extLst>
          </xdr:cNvPr>
          <xdr:cNvSpPr txBox="1">
            <a:spLocks noChangeArrowheads="1"/>
          </xdr:cNvSpPr>
        </xdr:nvSpPr>
        <xdr:spPr bwMode="auto">
          <a:xfrm>
            <a:off x="819" y="24"/>
            <a:ext cx="98" cy="38"/>
          </a:xfrm>
          <a:prstGeom prst="rect">
            <a:avLst/>
          </a:prstGeom>
          <a:noFill/>
          <a:ln w="9525">
            <a:noFill/>
            <a:miter lim="800000"/>
            <a:headEnd/>
            <a:tailEnd/>
          </a:ln>
        </xdr:spPr>
        <xdr:txBody>
          <a:bodyPr vertOverflow="clip" wrap="square" lIns="27432" tIns="32004" rIns="27432" bIns="32004" anchor="ctr" upright="1"/>
          <a:lstStyle/>
          <a:p>
            <a:pPr algn="ctr" rtl="0">
              <a:defRPr sz="1000"/>
            </a:pPr>
            <a:r>
              <a:rPr lang="en-US" sz="1000" b="1" i="0" u="none" strike="noStrike" baseline="0">
                <a:solidFill>
                  <a:srgbClr val="000000"/>
                </a:solidFill>
                <a:latin typeface="Book Antiqua"/>
              </a:rPr>
              <a:t>Click for Sch-6</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95.bin"/><Relationship Id="rId13" Type="http://schemas.openxmlformats.org/officeDocument/2006/relationships/printerSettings" Target="../printerSettings/printerSettings200.bin"/><Relationship Id="rId18" Type="http://schemas.openxmlformats.org/officeDocument/2006/relationships/printerSettings" Target="../printerSettings/printerSettings205.bin"/><Relationship Id="rId3" Type="http://schemas.openxmlformats.org/officeDocument/2006/relationships/printerSettings" Target="../printerSettings/printerSettings190.bin"/><Relationship Id="rId7" Type="http://schemas.openxmlformats.org/officeDocument/2006/relationships/printerSettings" Target="../printerSettings/printerSettings194.bin"/><Relationship Id="rId12" Type="http://schemas.openxmlformats.org/officeDocument/2006/relationships/printerSettings" Target="../printerSettings/printerSettings199.bin"/><Relationship Id="rId17" Type="http://schemas.openxmlformats.org/officeDocument/2006/relationships/printerSettings" Target="../printerSettings/printerSettings204.bin"/><Relationship Id="rId2" Type="http://schemas.openxmlformats.org/officeDocument/2006/relationships/printerSettings" Target="../printerSettings/printerSettings189.bin"/><Relationship Id="rId16" Type="http://schemas.openxmlformats.org/officeDocument/2006/relationships/printerSettings" Target="../printerSettings/printerSettings203.bin"/><Relationship Id="rId20" Type="http://schemas.openxmlformats.org/officeDocument/2006/relationships/vmlDrawing" Target="../drawings/vmlDrawing10.vml"/><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11" Type="http://schemas.openxmlformats.org/officeDocument/2006/relationships/printerSettings" Target="../printerSettings/printerSettings198.bin"/><Relationship Id="rId5" Type="http://schemas.openxmlformats.org/officeDocument/2006/relationships/printerSettings" Target="../printerSettings/printerSettings192.bin"/><Relationship Id="rId15" Type="http://schemas.openxmlformats.org/officeDocument/2006/relationships/printerSettings" Target="../printerSettings/printerSettings202.bin"/><Relationship Id="rId10" Type="http://schemas.openxmlformats.org/officeDocument/2006/relationships/printerSettings" Target="../printerSettings/printerSettings197.bin"/><Relationship Id="rId19" Type="http://schemas.openxmlformats.org/officeDocument/2006/relationships/printerSettings" Target="../printerSettings/printerSettings206.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 Id="rId14" Type="http://schemas.openxmlformats.org/officeDocument/2006/relationships/printerSettings" Target="../printerSettings/printerSettings201.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214.bin"/><Relationship Id="rId13" Type="http://schemas.openxmlformats.org/officeDocument/2006/relationships/printerSettings" Target="../printerSettings/printerSettings219.bin"/><Relationship Id="rId18" Type="http://schemas.openxmlformats.org/officeDocument/2006/relationships/printerSettings" Target="../printerSettings/printerSettings224.bin"/><Relationship Id="rId3" Type="http://schemas.openxmlformats.org/officeDocument/2006/relationships/printerSettings" Target="../printerSettings/printerSettings209.bin"/><Relationship Id="rId21" Type="http://schemas.openxmlformats.org/officeDocument/2006/relationships/printerSettings" Target="../printerSettings/printerSettings227.bin"/><Relationship Id="rId7" Type="http://schemas.openxmlformats.org/officeDocument/2006/relationships/printerSettings" Target="../printerSettings/printerSettings213.bin"/><Relationship Id="rId12" Type="http://schemas.openxmlformats.org/officeDocument/2006/relationships/printerSettings" Target="../printerSettings/printerSettings218.bin"/><Relationship Id="rId17" Type="http://schemas.openxmlformats.org/officeDocument/2006/relationships/printerSettings" Target="../printerSettings/printerSettings223.bin"/><Relationship Id="rId2" Type="http://schemas.openxmlformats.org/officeDocument/2006/relationships/printerSettings" Target="../printerSettings/printerSettings208.bin"/><Relationship Id="rId16" Type="http://schemas.openxmlformats.org/officeDocument/2006/relationships/printerSettings" Target="../printerSettings/printerSettings222.bin"/><Relationship Id="rId20" Type="http://schemas.openxmlformats.org/officeDocument/2006/relationships/printerSettings" Target="../printerSettings/printerSettings226.bin"/><Relationship Id="rId1" Type="http://schemas.openxmlformats.org/officeDocument/2006/relationships/printerSettings" Target="../printerSettings/printerSettings207.bin"/><Relationship Id="rId6" Type="http://schemas.openxmlformats.org/officeDocument/2006/relationships/printerSettings" Target="../printerSettings/printerSettings212.bin"/><Relationship Id="rId11" Type="http://schemas.openxmlformats.org/officeDocument/2006/relationships/printerSettings" Target="../printerSettings/printerSettings217.bin"/><Relationship Id="rId24" Type="http://schemas.openxmlformats.org/officeDocument/2006/relationships/vmlDrawing" Target="../drawings/vmlDrawing11.vml"/><Relationship Id="rId5" Type="http://schemas.openxmlformats.org/officeDocument/2006/relationships/printerSettings" Target="../printerSettings/printerSettings211.bin"/><Relationship Id="rId15" Type="http://schemas.openxmlformats.org/officeDocument/2006/relationships/printerSettings" Target="../printerSettings/printerSettings221.bin"/><Relationship Id="rId23" Type="http://schemas.openxmlformats.org/officeDocument/2006/relationships/drawing" Target="../drawings/drawing8.xml"/><Relationship Id="rId10" Type="http://schemas.openxmlformats.org/officeDocument/2006/relationships/printerSettings" Target="../printerSettings/printerSettings216.bin"/><Relationship Id="rId19" Type="http://schemas.openxmlformats.org/officeDocument/2006/relationships/printerSettings" Target="../printerSettings/printerSettings225.bin"/><Relationship Id="rId4" Type="http://schemas.openxmlformats.org/officeDocument/2006/relationships/printerSettings" Target="../printerSettings/printerSettings210.bin"/><Relationship Id="rId9" Type="http://schemas.openxmlformats.org/officeDocument/2006/relationships/printerSettings" Target="../printerSettings/printerSettings215.bin"/><Relationship Id="rId14" Type="http://schemas.openxmlformats.org/officeDocument/2006/relationships/printerSettings" Target="../printerSettings/printerSettings220.bin"/><Relationship Id="rId22" Type="http://schemas.openxmlformats.org/officeDocument/2006/relationships/printerSettings" Target="../printerSettings/printerSettings228.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236.bin"/><Relationship Id="rId13" Type="http://schemas.openxmlformats.org/officeDocument/2006/relationships/printerSettings" Target="../printerSettings/printerSettings241.bin"/><Relationship Id="rId18" Type="http://schemas.openxmlformats.org/officeDocument/2006/relationships/printerSettings" Target="../printerSettings/printerSettings246.bin"/><Relationship Id="rId3" Type="http://schemas.openxmlformats.org/officeDocument/2006/relationships/printerSettings" Target="../printerSettings/printerSettings231.bin"/><Relationship Id="rId21" Type="http://schemas.openxmlformats.org/officeDocument/2006/relationships/printerSettings" Target="../printerSettings/printerSettings249.bin"/><Relationship Id="rId7" Type="http://schemas.openxmlformats.org/officeDocument/2006/relationships/printerSettings" Target="../printerSettings/printerSettings235.bin"/><Relationship Id="rId12" Type="http://schemas.openxmlformats.org/officeDocument/2006/relationships/printerSettings" Target="../printerSettings/printerSettings240.bin"/><Relationship Id="rId17" Type="http://schemas.openxmlformats.org/officeDocument/2006/relationships/printerSettings" Target="../printerSettings/printerSettings245.bin"/><Relationship Id="rId2" Type="http://schemas.openxmlformats.org/officeDocument/2006/relationships/printerSettings" Target="../printerSettings/printerSettings230.bin"/><Relationship Id="rId16" Type="http://schemas.openxmlformats.org/officeDocument/2006/relationships/printerSettings" Target="../printerSettings/printerSettings244.bin"/><Relationship Id="rId20" Type="http://schemas.openxmlformats.org/officeDocument/2006/relationships/printerSettings" Target="../printerSettings/printerSettings248.bin"/><Relationship Id="rId1" Type="http://schemas.openxmlformats.org/officeDocument/2006/relationships/printerSettings" Target="../printerSettings/printerSettings229.bin"/><Relationship Id="rId6" Type="http://schemas.openxmlformats.org/officeDocument/2006/relationships/printerSettings" Target="../printerSettings/printerSettings234.bin"/><Relationship Id="rId11" Type="http://schemas.openxmlformats.org/officeDocument/2006/relationships/printerSettings" Target="../printerSettings/printerSettings239.bin"/><Relationship Id="rId24" Type="http://schemas.openxmlformats.org/officeDocument/2006/relationships/vmlDrawing" Target="../drawings/vmlDrawing12.vml"/><Relationship Id="rId5" Type="http://schemas.openxmlformats.org/officeDocument/2006/relationships/printerSettings" Target="../printerSettings/printerSettings233.bin"/><Relationship Id="rId15" Type="http://schemas.openxmlformats.org/officeDocument/2006/relationships/printerSettings" Target="../printerSettings/printerSettings243.bin"/><Relationship Id="rId23" Type="http://schemas.openxmlformats.org/officeDocument/2006/relationships/drawing" Target="../drawings/drawing9.xml"/><Relationship Id="rId10" Type="http://schemas.openxmlformats.org/officeDocument/2006/relationships/printerSettings" Target="../printerSettings/printerSettings238.bin"/><Relationship Id="rId19" Type="http://schemas.openxmlformats.org/officeDocument/2006/relationships/printerSettings" Target="../printerSettings/printerSettings247.bin"/><Relationship Id="rId4" Type="http://schemas.openxmlformats.org/officeDocument/2006/relationships/printerSettings" Target="../printerSettings/printerSettings232.bin"/><Relationship Id="rId9" Type="http://schemas.openxmlformats.org/officeDocument/2006/relationships/printerSettings" Target="../printerSettings/printerSettings237.bin"/><Relationship Id="rId14" Type="http://schemas.openxmlformats.org/officeDocument/2006/relationships/printerSettings" Target="../printerSettings/printerSettings242.bin"/><Relationship Id="rId22" Type="http://schemas.openxmlformats.org/officeDocument/2006/relationships/printerSettings" Target="../printerSettings/printerSettings250.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58.bin"/><Relationship Id="rId13" Type="http://schemas.openxmlformats.org/officeDocument/2006/relationships/printerSettings" Target="../printerSettings/printerSettings263.bin"/><Relationship Id="rId18" Type="http://schemas.openxmlformats.org/officeDocument/2006/relationships/printerSettings" Target="../printerSettings/printerSettings268.bin"/><Relationship Id="rId3" Type="http://schemas.openxmlformats.org/officeDocument/2006/relationships/printerSettings" Target="../printerSettings/printerSettings253.bin"/><Relationship Id="rId21" Type="http://schemas.openxmlformats.org/officeDocument/2006/relationships/vmlDrawing" Target="../drawings/vmlDrawing13.vml"/><Relationship Id="rId7" Type="http://schemas.openxmlformats.org/officeDocument/2006/relationships/printerSettings" Target="../printerSettings/printerSettings257.bin"/><Relationship Id="rId12" Type="http://schemas.openxmlformats.org/officeDocument/2006/relationships/printerSettings" Target="../printerSettings/printerSettings262.bin"/><Relationship Id="rId17" Type="http://schemas.openxmlformats.org/officeDocument/2006/relationships/printerSettings" Target="../printerSettings/printerSettings267.bin"/><Relationship Id="rId2" Type="http://schemas.openxmlformats.org/officeDocument/2006/relationships/printerSettings" Target="../printerSettings/printerSettings252.bin"/><Relationship Id="rId16" Type="http://schemas.openxmlformats.org/officeDocument/2006/relationships/printerSettings" Target="../printerSettings/printerSettings266.bin"/><Relationship Id="rId20" Type="http://schemas.openxmlformats.org/officeDocument/2006/relationships/drawing" Target="../drawings/drawing10.xml"/><Relationship Id="rId1" Type="http://schemas.openxmlformats.org/officeDocument/2006/relationships/printerSettings" Target="../printerSettings/printerSettings251.bin"/><Relationship Id="rId6" Type="http://schemas.openxmlformats.org/officeDocument/2006/relationships/printerSettings" Target="../printerSettings/printerSettings256.bin"/><Relationship Id="rId11" Type="http://schemas.openxmlformats.org/officeDocument/2006/relationships/printerSettings" Target="../printerSettings/printerSettings261.bin"/><Relationship Id="rId5" Type="http://schemas.openxmlformats.org/officeDocument/2006/relationships/printerSettings" Target="../printerSettings/printerSettings255.bin"/><Relationship Id="rId15" Type="http://schemas.openxmlformats.org/officeDocument/2006/relationships/printerSettings" Target="../printerSettings/printerSettings265.bin"/><Relationship Id="rId10" Type="http://schemas.openxmlformats.org/officeDocument/2006/relationships/printerSettings" Target="../printerSettings/printerSettings260.bin"/><Relationship Id="rId19" Type="http://schemas.openxmlformats.org/officeDocument/2006/relationships/printerSettings" Target="../printerSettings/printerSettings269.bin"/><Relationship Id="rId4" Type="http://schemas.openxmlformats.org/officeDocument/2006/relationships/printerSettings" Target="../printerSettings/printerSettings254.bin"/><Relationship Id="rId9" Type="http://schemas.openxmlformats.org/officeDocument/2006/relationships/printerSettings" Target="../printerSettings/printerSettings259.bin"/><Relationship Id="rId14" Type="http://schemas.openxmlformats.org/officeDocument/2006/relationships/printerSettings" Target="../printerSettings/printerSettings264.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77.bin"/><Relationship Id="rId13" Type="http://schemas.openxmlformats.org/officeDocument/2006/relationships/printerSettings" Target="../printerSettings/printerSettings282.bin"/><Relationship Id="rId18" Type="http://schemas.openxmlformats.org/officeDocument/2006/relationships/printerSettings" Target="../printerSettings/printerSettings287.bin"/><Relationship Id="rId3" Type="http://schemas.openxmlformats.org/officeDocument/2006/relationships/printerSettings" Target="../printerSettings/printerSettings272.bin"/><Relationship Id="rId21" Type="http://schemas.openxmlformats.org/officeDocument/2006/relationships/printerSettings" Target="../printerSettings/printerSettings290.bin"/><Relationship Id="rId7" Type="http://schemas.openxmlformats.org/officeDocument/2006/relationships/printerSettings" Target="../printerSettings/printerSettings276.bin"/><Relationship Id="rId12" Type="http://schemas.openxmlformats.org/officeDocument/2006/relationships/printerSettings" Target="../printerSettings/printerSettings281.bin"/><Relationship Id="rId17" Type="http://schemas.openxmlformats.org/officeDocument/2006/relationships/printerSettings" Target="../printerSettings/printerSettings286.bin"/><Relationship Id="rId2" Type="http://schemas.openxmlformats.org/officeDocument/2006/relationships/printerSettings" Target="../printerSettings/printerSettings271.bin"/><Relationship Id="rId16" Type="http://schemas.openxmlformats.org/officeDocument/2006/relationships/printerSettings" Target="../printerSettings/printerSettings285.bin"/><Relationship Id="rId20" Type="http://schemas.openxmlformats.org/officeDocument/2006/relationships/printerSettings" Target="../printerSettings/printerSettings289.bin"/><Relationship Id="rId1" Type="http://schemas.openxmlformats.org/officeDocument/2006/relationships/printerSettings" Target="../printerSettings/printerSettings270.bin"/><Relationship Id="rId6" Type="http://schemas.openxmlformats.org/officeDocument/2006/relationships/printerSettings" Target="../printerSettings/printerSettings275.bin"/><Relationship Id="rId11" Type="http://schemas.openxmlformats.org/officeDocument/2006/relationships/printerSettings" Target="../printerSettings/printerSettings280.bin"/><Relationship Id="rId24" Type="http://schemas.openxmlformats.org/officeDocument/2006/relationships/vmlDrawing" Target="../drawings/vmlDrawing14.vml"/><Relationship Id="rId5" Type="http://schemas.openxmlformats.org/officeDocument/2006/relationships/printerSettings" Target="../printerSettings/printerSettings274.bin"/><Relationship Id="rId15" Type="http://schemas.openxmlformats.org/officeDocument/2006/relationships/printerSettings" Target="../printerSettings/printerSettings284.bin"/><Relationship Id="rId23" Type="http://schemas.openxmlformats.org/officeDocument/2006/relationships/drawing" Target="../drawings/drawing11.xml"/><Relationship Id="rId10" Type="http://schemas.openxmlformats.org/officeDocument/2006/relationships/printerSettings" Target="../printerSettings/printerSettings279.bin"/><Relationship Id="rId19" Type="http://schemas.openxmlformats.org/officeDocument/2006/relationships/printerSettings" Target="../printerSettings/printerSettings288.bin"/><Relationship Id="rId4" Type="http://schemas.openxmlformats.org/officeDocument/2006/relationships/printerSettings" Target="../printerSettings/printerSettings273.bin"/><Relationship Id="rId9" Type="http://schemas.openxmlformats.org/officeDocument/2006/relationships/printerSettings" Target="../printerSettings/printerSettings278.bin"/><Relationship Id="rId14" Type="http://schemas.openxmlformats.org/officeDocument/2006/relationships/printerSettings" Target="../printerSettings/printerSettings283.bin"/><Relationship Id="rId22" Type="http://schemas.openxmlformats.org/officeDocument/2006/relationships/printerSettings" Target="../printerSettings/printerSettings29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99.bin"/><Relationship Id="rId13" Type="http://schemas.openxmlformats.org/officeDocument/2006/relationships/printerSettings" Target="../printerSettings/printerSettings304.bin"/><Relationship Id="rId18" Type="http://schemas.openxmlformats.org/officeDocument/2006/relationships/printerSettings" Target="../printerSettings/printerSettings309.bin"/><Relationship Id="rId3" Type="http://schemas.openxmlformats.org/officeDocument/2006/relationships/printerSettings" Target="../printerSettings/printerSettings294.bin"/><Relationship Id="rId21" Type="http://schemas.openxmlformats.org/officeDocument/2006/relationships/vmlDrawing" Target="../drawings/vmlDrawing15.vml"/><Relationship Id="rId7" Type="http://schemas.openxmlformats.org/officeDocument/2006/relationships/printerSettings" Target="../printerSettings/printerSettings298.bin"/><Relationship Id="rId12" Type="http://schemas.openxmlformats.org/officeDocument/2006/relationships/printerSettings" Target="../printerSettings/printerSettings303.bin"/><Relationship Id="rId17" Type="http://schemas.openxmlformats.org/officeDocument/2006/relationships/printerSettings" Target="../printerSettings/printerSettings308.bin"/><Relationship Id="rId2" Type="http://schemas.openxmlformats.org/officeDocument/2006/relationships/printerSettings" Target="../printerSettings/printerSettings293.bin"/><Relationship Id="rId16" Type="http://schemas.openxmlformats.org/officeDocument/2006/relationships/printerSettings" Target="../printerSettings/printerSettings307.bin"/><Relationship Id="rId20" Type="http://schemas.openxmlformats.org/officeDocument/2006/relationships/drawing" Target="../drawings/drawing12.xml"/><Relationship Id="rId1" Type="http://schemas.openxmlformats.org/officeDocument/2006/relationships/printerSettings" Target="../printerSettings/printerSettings292.bin"/><Relationship Id="rId6" Type="http://schemas.openxmlformats.org/officeDocument/2006/relationships/printerSettings" Target="../printerSettings/printerSettings297.bin"/><Relationship Id="rId11" Type="http://schemas.openxmlformats.org/officeDocument/2006/relationships/printerSettings" Target="../printerSettings/printerSettings302.bin"/><Relationship Id="rId5" Type="http://schemas.openxmlformats.org/officeDocument/2006/relationships/printerSettings" Target="../printerSettings/printerSettings296.bin"/><Relationship Id="rId15" Type="http://schemas.openxmlformats.org/officeDocument/2006/relationships/printerSettings" Target="../printerSettings/printerSettings306.bin"/><Relationship Id="rId10" Type="http://schemas.openxmlformats.org/officeDocument/2006/relationships/printerSettings" Target="../printerSettings/printerSettings301.bin"/><Relationship Id="rId19" Type="http://schemas.openxmlformats.org/officeDocument/2006/relationships/printerSettings" Target="../printerSettings/printerSettings310.bin"/><Relationship Id="rId4" Type="http://schemas.openxmlformats.org/officeDocument/2006/relationships/printerSettings" Target="../printerSettings/printerSettings295.bin"/><Relationship Id="rId9" Type="http://schemas.openxmlformats.org/officeDocument/2006/relationships/printerSettings" Target="../printerSettings/printerSettings300.bin"/><Relationship Id="rId14" Type="http://schemas.openxmlformats.org/officeDocument/2006/relationships/printerSettings" Target="../printerSettings/printerSettings305.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318.bin"/><Relationship Id="rId13" Type="http://schemas.openxmlformats.org/officeDocument/2006/relationships/printerSettings" Target="../printerSettings/printerSettings323.bin"/><Relationship Id="rId18" Type="http://schemas.openxmlformats.org/officeDocument/2006/relationships/printerSettings" Target="../printerSettings/printerSettings328.bin"/><Relationship Id="rId3" Type="http://schemas.openxmlformats.org/officeDocument/2006/relationships/printerSettings" Target="../printerSettings/printerSettings313.bin"/><Relationship Id="rId21" Type="http://schemas.openxmlformats.org/officeDocument/2006/relationships/vmlDrawing" Target="../drawings/vmlDrawing16.vml"/><Relationship Id="rId7" Type="http://schemas.openxmlformats.org/officeDocument/2006/relationships/printerSettings" Target="../printerSettings/printerSettings317.bin"/><Relationship Id="rId12" Type="http://schemas.openxmlformats.org/officeDocument/2006/relationships/printerSettings" Target="../printerSettings/printerSettings322.bin"/><Relationship Id="rId17" Type="http://schemas.openxmlformats.org/officeDocument/2006/relationships/printerSettings" Target="../printerSettings/printerSettings327.bin"/><Relationship Id="rId2" Type="http://schemas.openxmlformats.org/officeDocument/2006/relationships/printerSettings" Target="../printerSettings/printerSettings312.bin"/><Relationship Id="rId16" Type="http://schemas.openxmlformats.org/officeDocument/2006/relationships/printerSettings" Target="../printerSettings/printerSettings326.bin"/><Relationship Id="rId20" Type="http://schemas.openxmlformats.org/officeDocument/2006/relationships/drawing" Target="../drawings/drawing13.xml"/><Relationship Id="rId1" Type="http://schemas.openxmlformats.org/officeDocument/2006/relationships/printerSettings" Target="../printerSettings/printerSettings311.bin"/><Relationship Id="rId6" Type="http://schemas.openxmlformats.org/officeDocument/2006/relationships/printerSettings" Target="../printerSettings/printerSettings316.bin"/><Relationship Id="rId11" Type="http://schemas.openxmlformats.org/officeDocument/2006/relationships/printerSettings" Target="../printerSettings/printerSettings321.bin"/><Relationship Id="rId5" Type="http://schemas.openxmlformats.org/officeDocument/2006/relationships/printerSettings" Target="../printerSettings/printerSettings315.bin"/><Relationship Id="rId15" Type="http://schemas.openxmlformats.org/officeDocument/2006/relationships/printerSettings" Target="../printerSettings/printerSettings325.bin"/><Relationship Id="rId10" Type="http://schemas.openxmlformats.org/officeDocument/2006/relationships/printerSettings" Target="../printerSettings/printerSettings320.bin"/><Relationship Id="rId19" Type="http://schemas.openxmlformats.org/officeDocument/2006/relationships/printerSettings" Target="../printerSettings/printerSettings329.bin"/><Relationship Id="rId4" Type="http://schemas.openxmlformats.org/officeDocument/2006/relationships/printerSettings" Target="../printerSettings/printerSettings314.bin"/><Relationship Id="rId9" Type="http://schemas.openxmlformats.org/officeDocument/2006/relationships/printerSettings" Target="../printerSettings/printerSettings319.bin"/><Relationship Id="rId14" Type="http://schemas.openxmlformats.org/officeDocument/2006/relationships/printerSettings" Target="../printerSettings/printerSettings324.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337.bin"/><Relationship Id="rId13" Type="http://schemas.openxmlformats.org/officeDocument/2006/relationships/printerSettings" Target="../printerSettings/printerSettings342.bin"/><Relationship Id="rId18" Type="http://schemas.openxmlformats.org/officeDocument/2006/relationships/printerSettings" Target="../printerSettings/printerSettings347.bin"/><Relationship Id="rId3" Type="http://schemas.openxmlformats.org/officeDocument/2006/relationships/printerSettings" Target="../printerSettings/printerSettings332.bin"/><Relationship Id="rId21" Type="http://schemas.openxmlformats.org/officeDocument/2006/relationships/printerSettings" Target="../printerSettings/printerSettings350.bin"/><Relationship Id="rId7" Type="http://schemas.openxmlformats.org/officeDocument/2006/relationships/printerSettings" Target="../printerSettings/printerSettings336.bin"/><Relationship Id="rId12" Type="http://schemas.openxmlformats.org/officeDocument/2006/relationships/printerSettings" Target="../printerSettings/printerSettings341.bin"/><Relationship Id="rId17" Type="http://schemas.openxmlformats.org/officeDocument/2006/relationships/printerSettings" Target="../printerSettings/printerSettings346.bin"/><Relationship Id="rId2" Type="http://schemas.openxmlformats.org/officeDocument/2006/relationships/printerSettings" Target="../printerSettings/printerSettings331.bin"/><Relationship Id="rId16" Type="http://schemas.openxmlformats.org/officeDocument/2006/relationships/printerSettings" Target="../printerSettings/printerSettings345.bin"/><Relationship Id="rId20" Type="http://schemas.openxmlformats.org/officeDocument/2006/relationships/printerSettings" Target="../printerSettings/printerSettings349.bin"/><Relationship Id="rId1" Type="http://schemas.openxmlformats.org/officeDocument/2006/relationships/printerSettings" Target="../printerSettings/printerSettings330.bin"/><Relationship Id="rId6" Type="http://schemas.openxmlformats.org/officeDocument/2006/relationships/printerSettings" Target="../printerSettings/printerSettings335.bin"/><Relationship Id="rId11" Type="http://schemas.openxmlformats.org/officeDocument/2006/relationships/printerSettings" Target="../printerSettings/printerSettings340.bin"/><Relationship Id="rId24" Type="http://schemas.openxmlformats.org/officeDocument/2006/relationships/vmlDrawing" Target="../drawings/vmlDrawing17.vml"/><Relationship Id="rId5" Type="http://schemas.openxmlformats.org/officeDocument/2006/relationships/printerSettings" Target="../printerSettings/printerSettings334.bin"/><Relationship Id="rId15" Type="http://schemas.openxmlformats.org/officeDocument/2006/relationships/printerSettings" Target="../printerSettings/printerSettings344.bin"/><Relationship Id="rId23" Type="http://schemas.openxmlformats.org/officeDocument/2006/relationships/drawing" Target="../drawings/drawing14.xml"/><Relationship Id="rId10" Type="http://schemas.openxmlformats.org/officeDocument/2006/relationships/printerSettings" Target="../printerSettings/printerSettings339.bin"/><Relationship Id="rId19" Type="http://schemas.openxmlformats.org/officeDocument/2006/relationships/printerSettings" Target="../printerSettings/printerSettings348.bin"/><Relationship Id="rId4" Type="http://schemas.openxmlformats.org/officeDocument/2006/relationships/printerSettings" Target="../printerSettings/printerSettings333.bin"/><Relationship Id="rId9" Type="http://schemas.openxmlformats.org/officeDocument/2006/relationships/printerSettings" Target="../printerSettings/printerSettings338.bin"/><Relationship Id="rId14" Type="http://schemas.openxmlformats.org/officeDocument/2006/relationships/printerSettings" Target="../printerSettings/printerSettings343.bin"/><Relationship Id="rId22" Type="http://schemas.openxmlformats.org/officeDocument/2006/relationships/printerSettings" Target="../printerSettings/printerSettings351.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359.bin"/><Relationship Id="rId13" Type="http://schemas.openxmlformats.org/officeDocument/2006/relationships/printerSettings" Target="../printerSettings/printerSettings364.bin"/><Relationship Id="rId18" Type="http://schemas.openxmlformats.org/officeDocument/2006/relationships/printerSettings" Target="../printerSettings/printerSettings369.bin"/><Relationship Id="rId3" Type="http://schemas.openxmlformats.org/officeDocument/2006/relationships/printerSettings" Target="../printerSettings/printerSettings354.bin"/><Relationship Id="rId21" Type="http://schemas.openxmlformats.org/officeDocument/2006/relationships/vmlDrawing" Target="../drawings/vmlDrawing18.vml"/><Relationship Id="rId7" Type="http://schemas.openxmlformats.org/officeDocument/2006/relationships/printerSettings" Target="../printerSettings/printerSettings358.bin"/><Relationship Id="rId12" Type="http://schemas.openxmlformats.org/officeDocument/2006/relationships/printerSettings" Target="../printerSettings/printerSettings363.bin"/><Relationship Id="rId17" Type="http://schemas.openxmlformats.org/officeDocument/2006/relationships/printerSettings" Target="../printerSettings/printerSettings368.bin"/><Relationship Id="rId2" Type="http://schemas.openxmlformats.org/officeDocument/2006/relationships/printerSettings" Target="../printerSettings/printerSettings353.bin"/><Relationship Id="rId16" Type="http://schemas.openxmlformats.org/officeDocument/2006/relationships/printerSettings" Target="../printerSettings/printerSettings367.bin"/><Relationship Id="rId20" Type="http://schemas.openxmlformats.org/officeDocument/2006/relationships/drawing" Target="../drawings/drawing15.xml"/><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11" Type="http://schemas.openxmlformats.org/officeDocument/2006/relationships/printerSettings" Target="../printerSettings/printerSettings362.bin"/><Relationship Id="rId5" Type="http://schemas.openxmlformats.org/officeDocument/2006/relationships/printerSettings" Target="../printerSettings/printerSettings356.bin"/><Relationship Id="rId15" Type="http://schemas.openxmlformats.org/officeDocument/2006/relationships/printerSettings" Target="../printerSettings/printerSettings366.bin"/><Relationship Id="rId10" Type="http://schemas.openxmlformats.org/officeDocument/2006/relationships/printerSettings" Target="../printerSettings/printerSettings361.bin"/><Relationship Id="rId19" Type="http://schemas.openxmlformats.org/officeDocument/2006/relationships/printerSettings" Target="../printerSettings/printerSettings370.bin"/><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 Id="rId14" Type="http://schemas.openxmlformats.org/officeDocument/2006/relationships/printerSettings" Target="../printerSettings/printerSettings365.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78.bin"/><Relationship Id="rId13" Type="http://schemas.openxmlformats.org/officeDocument/2006/relationships/printerSettings" Target="../printerSettings/printerSettings383.bin"/><Relationship Id="rId18" Type="http://schemas.openxmlformats.org/officeDocument/2006/relationships/printerSettings" Target="../printerSettings/printerSettings388.bin"/><Relationship Id="rId3" Type="http://schemas.openxmlformats.org/officeDocument/2006/relationships/printerSettings" Target="../printerSettings/printerSettings373.bin"/><Relationship Id="rId21" Type="http://schemas.openxmlformats.org/officeDocument/2006/relationships/vmlDrawing" Target="../drawings/vmlDrawing19.vml"/><Relationship Id="rId7" Type="http://schemas.openxmlformats.org/officeDocument/2006/relationships/printerSettings" Target="../printerSettings/printerSettings377.bin"/><Relationship Id="rId12" Type="http://schemas.openxmlformats.org/officeDocument/2006/relationships/printerSettings" Target="../printerSettings/printerSettings382.bin"/><Relationship Id="rId17" Type="http://schemas.openxmlformats.org/officeDocument/2006/relationships/printerSettings" Target="../printerSettings/printerSettings387.bin"/><Relationship Id="rId2" Type="http://schemas.openxmlformats.org/officeDocument/2006/relationships/printerSettings" Target="../printerSettings/printerSettings372.bin"/><Relationship Id="rId16" Type="http://schemas.openxmlformats.org/officeDocument/2006/relationships/printerSettings" Target="../printerSettings/printerSettings386.bin"/><Relationship Id="rId20" Type="http://schemas.openxmlformats.org/officeDocument/2006/relationships/drawing" Target="../drawings/drawing16.xml"/><Relationship Id="rId1" Type="http://schemas.openxmlformats.org/officeDocument/2006/relationships/printerSettings" Target="../printerSettings/printerSettings371.bin"/><Relationship Id="rId6" Type="http://schemas.openxmlformats.org/officeDocument/2006/relationships/printerSettings" Target="../printerSettings/printerSettings376.bin"/><Relationship Id="rId11" Type="http://schemas.openxmlformats.org/officeDocument/2006/relationships/printerSettings" Target="../printerSettings/printerSettings381.bin"/><Relationship Id="rId5" Type="http://schemas.openxmlformats.org/officeDocument/2006/relationships/printerSettings" Target="../printerSettings/printerSettings375.bin"/><Relationship Id="rId15" Type="http://schemas.openxmlformats.org/officeDocument/2006/relationships/printerSettings" Target="../printerSettings/printerSettings385.bin"/><Relationship Id="rId10" Type="http://schemas.openxmlformats.org/officeDocument/2006/relationships/printerSettings" Target="../printerSettings/printerSettings380.bin"/><Relationship Id="rId19" Type="http://schemas.openxmlformats.org/officeDocument/2006/relationships/printerSettings" Target="../printerSettings/printerSettings389.bin"/><Relationship Id="rId4" Type="http://schemas.openxmlformats.org/officeDocument/2006/relationships/printerSettings" Target="../printerSettings/printerSettings374.bin"/><Relationship Id="rId9" Type="http://schemas.openxmlformats.org/officeDocument/2006/relationships/printerSettings" Target="../printerSettings/printerSettings379.bin"/><Relationship Id="rId14" Type="http://schemas.openxmlformats.org/officeDocument/2006/relationships/printerSettings" Target="../printerSettings/printerSettings38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6.bin"/><Relationship Id="rId13" Type="http://schemas.openxmlformats.org/officeDocument/2006/relationships/printerSettings" Target="../printerSettings/printerSettings31.bin"/><Relationship Id="rId18" Type="http://schemas.openxmlformats.org/officeDocument/2006/relationships/printerSettings" Target="../printerSettings/printerSettings36.bin"/><Relationship Id="rId3" Type="http://schemas.openxmlformats.org/officeDocument/2006/relationships/printerSettings" Target="../printerSettings/printerSettings21.bin"/><Relationship Id="rId21" Type="http://schemas.openxmlformats.org/officeDocument/2006/relationships/printerSettings" Target="../printerSettings/printerSettings39.bin"/><Relationship Id="rId7" Type="http://schemas.openxmlformats.org/officeDocument/2006/relationships/printerSettings" Target="../printerSettings/printerSettings25.bin"/><Relationship Id="rId12" Type="http://schemas.openxmlformats.org/officeDocument/2006/relationships/printerSettings" Target="../printerSettings/printerSettings30.bin"/><Relationship Id="rId17" Type="http://schemas.openxmlformats.org/officeDocument/2006/relationships/printerSettings" Target="../printerSettings/printerSettings35.bin"/><Relationship Id="rId2" Type="http://schemas.openxmlformats.org/officeDocument/2006/relationships/printerSettings" Target="../printerSettings/printerSettings20.bin"/><Relationship Id="rId16" Type="http://schemas.openxmlformats.org/officeDocument/2006/relationships/printerSettings" Target="../printerSettings/printerSettings34.bin"/><Relationship Id="rId20" Type="http://schemas.openxmlformats.org/officeDocument/2006/relationships/printerSettings" Target="../printerSettings/printerSettings38.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11" Type="http://schemas.openxmlformats.org/officeDocument/2006/relationships/printerSettings" Target="../printerSettings/printerSettings29.bin"/><Relationship Id="rId5" Type="http://schemas.openxmlformats.org/officeDocument/2006/relationships/printerSettings" Target="../printerSettings/printerSettings23.bin"/><Relationship Id="rId15" Type="http://schemas.openxmlformats.org/officeDocument/2006/relationships/printerSettings" Target="../printerSettings/printerSettings33.bin"/><Relationship Id="rId23" Type="http://schemas.openxmlformats.org/officeDocument/2006/relationships/vmlDrawing" Target="../drawings/vmlDrawing2.vml"/><Relationship Id="rId10" Type="http://schemas.openxmlformats.org/officeDocument/2006/relationships/printerSettings" Target="../printerSettings/printerSettings28.bin"/><Relationship Id="rId19" Type="http://schemas.openxmlformats.org/officeDocument/2006/relationships/printerSettings" Target="../printerSettings/printerSettings37.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 Id="rId14" Type="http://schemas.openxmlformats.org/officeDocument/2006/relationships/printerSettings" Target="../printerSettings/printerSettings32.bin"/><Relationship Id="rId22"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97.bin"/><Relationship Id="rId13" Type="http://schemas.openxmlformats.org/officeDocument/2006/relationships/printerSettings" Target="../printerSettings/printerSettings402.bin"/><Relationship Id="rId18" Type="http://schemas.openxmlformats.org/officeDocument/2006/relationships/printerSettings" Target="../printerSettings/printerSettings407.bin"/><Relationship Id="rId3" Type="http://schemas.openxmlformats.org/officeDocument/2006/relationships/printerSettings" Target="../printerSettings/printerSettings392.bin"/><Relationship Id="rId21" Type="http://schemas.openxmlformats.org/officeDocument/2006/relationships/vmlDrawing" Target="../drawings/vmlDrawing20.vml"/><Relationship Id="rId7" Type="http://schemas.openxmlformats.org/officeDocument/2006/relationships/printerSettings" Target="../printerSettings/printerSettings396.bin"/><Relationship Id="rId12" Type="http://schemas.openxmlformats.org/officeDocument/2006/relationships/printerSettings" Target="../printerSettings/printerSettings401.bin"/><Relationship Id="rId17" Type="http://schemas.openxmlformats.org/officeDocument/2006/relationships/printerSettings" Target="../printerSettings/printerSettings406.bin"/><Relationship Id="rId2" Type="http://schemas.openxmlformats.org/officeDocument/2006/relationships/printerSettings" Target="../printerSettings/printerSettings391.bin"/><Relationship Id="rId16" Type="http://schemas.openxmlformats.org/officeDocument/2006/relationships/printerSettings" Target="../printerSettings/printerSettings405.bin"/><Relationship Id="rId20" Type="http://schemas.openxmlformats.org/officeDocument/2006/relationships/drawing" Target="../drawings/drawing17.xml"/><Relationship Id="rId1" Type="http://schemas.openxmlformats.org/officeDocument/2006/relationships/printerSettings" Target="../printerSettings/printerSettings390.bin"/><Relationship Id="rId6" Type="http://schemas.openxmlformats.org/officeDocument/2006/relationships/printerSettings" Target="../printerSettings/printerSettings395.bin"/><Relationship Id="rId11" Type="http://schemas.openxmlformats.org/officeDocument/2006/relationships/printerSettings" Target="../printerSettings/printerSettings400.bin"/><Relationship Id="rId5" Type="http://schemas.openxmlformats.org/officeDocument/2006/relationships/printerSettings" Target="../printerSettings/printerSettings394.bin"/><Relationship Id="rId15" Type="http://schemas.openxmlformats.org/officeDocument/2006/relationships/printerSettings" Target="../printerSettings/printerSettings404.bin"/><Relationship Id="rId10" Type="http://schemas.openxmlformats.org/officeDocument/2006/relationships/printerSettings" Target="../printerSettings/printerSettings399.bin"/><Relationship Id="rId19" Type="http://schemas.openxmlformats.org/officeDocument/2006/relationships/printerSettings" Target="../printerSettings/printerSettings408.bin"/><Relationship Id="rId4" Type="http://schemas.openxmlformats.org/officeDocument/2006/relationships/printerSettings" Target="../printerSettings/printerSettings393.bin"/><Relationship Id="rId9" Type="http://schemas.openxmlformats.org/officeDocument/2006/relationships/printerSettings" Target="../printerSettings/printerSettings398.bin"/><Relationship Id="rId14" Type="http://schemas.openxmlformats.org/officeDocument/2006/relationships/printerSettings" Target="../printerSettings/printerSettings403.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416.bin"/><Relationship Id="rId13" Type="http://schemas.openxmlformats.org/officeDocument/2006/relationships/printerSettings" Target="../printerSettings/printerSettings421.bin"/><Relationship Id="rId18" Type="http://schemas.openxmlformats.org/officeDocument/2006/relationships/printerSettings" Target="../printerSettings/printerSettings426.bin"/><Relationship Id="rId3" Type="http://schemas.openxmlformats.org/officeDocument/2006/relationships/printerSettings" Target="../printerSettings/printerSettings411.bin"/><Relationship Id="rId21" Type="http://schemas.openxmlformats.org/officeDocument/2006/relationships/vmlDrawing" Target="../drawings/vmlDrawing21.vml"/><Relationship Id="rId7" Type="http://schemas.openxmlformats.org/officeDocument/2006/relationships/printerSettings" Target="../printerSettings/printerSettings415.bin"/><Relationship Id="rId12" Type="http://schemas.openxmlformats.org/officeDocument/2006/relationships/printerSettings" Target="../printerSettings/printerSettings420.bin"/><Relationship Id="rId17" Type="http://schemas.openxmlformats.org/officeDocument/2006/relationships/printerSettings" Target="../printerSettings/printerSettings425.bin"/><Relationship Id="rId2" Type="http://schemas.openxmlformats.org/officeDocument/2006/relationships/printerSettings" Target="../printerSettings/printerSettings410.bin"/><Relationship Id="rId16" Type="http://schemas.openxmlformats.org/officeDocument/2006/relationships/printerSettings" Target="../printerSettings/printerSettings424.bin"/><Relationship Id="rId20" Type="http://schemas.openxmlformats.org/officeDocument/2006/relationships/drawing" Target="../drawings/drawing18.xml"/><Relationship Id="rId1" Type="http://schemas.openxmlformats.org/officeDocument/2006/relationships/printerSettings" Target="../printerSettings/printerSettings409.bin"/><Relationship Id="rId6" Type="http://schemas.openxmlformats.org/officeDocument/2006/relationships/printerSettings" Target="../printerSettings/printerSettings414.bin"/><Relationship Id="rId11" Type="http://schemas.openxmlformats.org/officeDocument/2006/relationships/printerSettings" Target="../printerSettings/printerSettings419.bin"/><Relationship Id="rId5" Type="http://schemas.openxmlformats.org/officeDocument/2006/relationships/printerSettings" Target="../printerSettings/printerSettings413.bin"/><Relationship Id="rId15" Type="http://schemas.openxmlformats.org/officeDocument/2006/relationships/printerSettings" Target="../printerSettings/printerSettings423.bin"/><Relationship Id="rId10" Type="http://schemas.openxmlformats.org/officeDocument/2006/relationships/printerSettings" Target="../printerSettings/printerSettings418.bin"/><Relationship Id="rId19" Type="http://schemas.openxmlformats.org/officeDocument/2006/relationships/printerSettings" Target="../printerSettings/printerSettings427.bin"/><Relationship Id="rId4" Type="http://schemas.openxmlformats.org/officeDocument/2006/relationships/printerSettings" Target="../printerSettings/printerSettings412.bin"/><Relationship Id="rId9" Type="http://schemas.openxmlformats.org/officeDocument/2006/relationships/printerSettings" Target="../printerSettings/printerSettings417.bin"/><Relationship Id="rId14" Type="http://schemas.openxmlformats.org/officeDocument/2006/relationships/printerSettings" Target="../printerSettings/printerSettings422.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435.bin"/><Relationship Id="rId13" Type="http://schemas.openxmlformats.org/officeDocument/2006/relationships/printerSettings" Target="../printerSettings/printerSettings440.bin"/><Relationship Id="rId18" Type="http://schemas.openxmlformats.org/officeDocument/2006/relationships/printerSettings" Target="../printerSettings/printerSettings445.bin"/><Relationship Id="rId3" Type="http://schemas.openxmlformats.org/officeDocument/2006/relationships/printerSettings" Target="../printerSettings/printerSettings430.bin"/><Relationship Id="rId21" Type="http://schemas.openxmlformats.org/officeDocument/2006/relationships/printerSettings" Target="../printerSettings/printerSettings448.bin"/><Relationship Id="rId7" Type="http://schemas.openxmlformats.org/officeDocument/2006/relationships/printerSettings" Target="../printerSettings/printerSettings434.bin"/><Relationship Id="rId12" Type="http://schemas.openxmlformats.org/officeDocument/2006/relationships/printerSettings" Target="../printerSettings/printerSettings439.bin"/><Relationship Id="rId17" Type="http://schemas.openxmlformats.org/officeDocument/2006/relationships/printerSettings" Target="../printerSettings/printerSettings444.bin"/><Relationship Id="rId2" Type="http://schemas.openxmlformats.org/officeDocument/2006/relationships/printerSettings" Target="../printerSettings/printerSettings429.bin"/><Relationship Id="rId16" Type="http://schemas.openxmlformats.org/officeDocument/2006/relationships/printerSettings" Target="../printerSettings/printerSettings443.bin"/><Relationship Id="rId20" Type="http://schemas.openxmlformats.org/officeDocument/2006/relationships/printerSettings" Target="../printerSettings/printerSettings447.bin"/><Relationship Id="rId1" Type="http://schemas.openxmlformats.org/officeDocument/2006/relationships/printerSettings" Target="../printerSettings/printerSettings428.bin"/><Relationship Id="rId6" Type="http://schemas.openxmlformats.org/officeDocument/2006/relationships/printerSettings" Target="../printerSettings/printerSettings433.bin"/><Relationship Id="rId11" Type="http://schemas.openxmlformats.org/officeDocument/2006/relationships/printerSettings" Target="../printerSettings/printerSettings438.bin"/><Relationship Id="rId24" Type="http://schemas.openxmlformats.org/officeDocument/2006/relationships/vmlDrawing" Target="../drawings/vmlDrawing22.vml"/><Relationship Id="rId5" Type="http://schemas.openxmlformats.org/officeDocument/2006/relationships/printerSettings" Target="../printerSettings/printerSettings432.bin"/><Relationship Id="rId15" Type="http://schemas.openxmlformats.org/officeDocument/2006/relationships/printerSettings" Target="../printerSettings/printerSettings442.bin"/><Relationship Id="rId23" Type="http://schemas.openxmlformats.org/officeDocument/2006/relationships/drawing" Target="../drawings/drawing19.xml"/><Relationship Id="rId10" Type="http://schemas.openxmlformats.org/officeDocument/2006/relationships/printerSettings" Target="../printerSettings/printerSettings437.bin"/><Relationship Id="rId19" Type="http://schemas.openxmlformats.org/officeDocument/2006/relationships/printerSettings" Target="../printerSettings/printerSettings446.bin"/><Relationship Id="rId4" Type="http://schemas.openxmlformats.org/officeDocument/2006/relationships/printerSettings" Target="../printerSettings/printerSettings431.bin"/><Relationship Id="rId9" Type="http://schemas.openxmlformats.org/officeDocument/2006/relationships/printerSettings" Target="../printerSettings/printerSettings436.bin"/><Relationship Id="rId14" Type="http://schemas.openxmlformats.org/officeDocument/2006/relationships/printerSettings" Target="../printerSettings/printerSettings441.bin"/><Relationship Id="rId22" Type="http://schemas.openxmlformats.org/officeDocument/2006/relationships/printerSettings" Target="../printerSettings/printerSettings449.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457.bin"/><Relationship Id="rId13" Type="http://schemas.openxmlformats.org/officeDocument/2006/relationships/printerSettings" Target="../printerSettings/printerSettings462.bin"/><Relationship Id="rId18" Type="http://schemas.openxmlformats.org/officeDocument/2006/relationships/printerSettings" Target="../printerSettings/printerSettings467.bin"/><Relationship Id="rId3" Type="http://schemas.openxmlformats.org/officeDocument/2006/relationships/printerSettings" Target="../printerSettings/printerSettings452.bin"/><Relationship Id="rId7" Type="http://schemas.openxmlformats.org/officeDocument/2006/relationships/printerSettings" Target="../printerSettings/printerSettings456.bin"/><Relationship Id="rId12" Type="http://schemas.openxmlformats.org/officeDocument/2006/relationships/printerSettings" Target="../printerSettings/printerSettings461.bin"/><Relationship Id="rId17" Type="http://schemas.openxmlformats.org/officeDocument/2006/relationships/printerSettings" Target="../printerSettings/printerSettings466.bin"/><Relationship Id="rId2" Type="http://schemas.openxmlformats.org/officeDocument/2006/relationships/printerSettings" Target="../printerSettings/printerSettings451.bin"/><Relationship Id="rId16" Type="http://schemas.openxmlformats.org/officeDocument/2006/relationships/printerSettings" Target="../printerSettings/printerSettings465.bin"/><Relationship Id="rId1" Type="http://schemas.openxmlformats.org/officeDocument/2006/relationships/printerSettings" Target="../printerSettings/printerSettings450.bin"/><Relationship Id="rId6" Type="http://schemas.openxmlformats.org/officeDocument/2006/relationships/printerSettings" Target="../printerSettings/printerSettings455.bin"/><Relationship Id="rId11" Type="http://schemas.openxmlformats.org/officeDocument/2006/relationships/printerSettings" Target="../printerSettings/printerSettings460.bin"/><Relationship Id="rId5" Type="http://schemas.openxmlformats.org/officeDocument/2006/relationships/printerSettings" Target="../printerSettings/printerSettings454.bin"/><Relationship Id="rId15" Type="http://schemas.openxmlformats.org/officeDocument/2006/relationships/printerSettings" Target="../printerSettings/printerSettings464.bin"/><Relationship Id="rId10" Type="http://schemas.openxmlformats.org/officeDocument/2006/relationships/printerSettings" Target="../printerSettings/printerSettings459.bin"/><Relationship Id="rId19" Type="http://schemas.openxmlformats.org/officeDocument/2006/relationships/vmlDrawing" Target="../drawings/vmlDrawing23.vml"/><Relationship Id="rId4" Type="http://schemas.openxmlformats.org/officeDocument/2006/relationships/printerSettings" Target="../printerSettings/printerSettings453.bin"/><Relationship Id="rId9" Type="http://schemas.openxmlformats.org/officeDocument/2006/relationships/printerSettings" Target="../printerSettings/printerSettings458.bin"/><Relationship Id="rId14" Type="http://schemas.openxmlformats.org/officeDocument/2006/relationships/printerSettings" Target="../printerSettings/printerSettings463.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475.bin"/><Relationship Id="rId13" Type="http://schemas.openxmlformats.org/officeDocument/2006/relationships/printerSettings" Target="../printerSettings/printerSettings480.bin"/><Relationship Id="rId18" Type="http://schemas.openxmlformats.org/officeDocument/2006/relationships/printerSettings" Target="../printerSettings/printerSettings485.bin"/><Relationship Id="rId3" Type="http://schemas.openxmlformats.org/officeDocument/2006/relationships/printerSettings" Target="../printerSettings/printerSettings470.bin"/><Relationship Id="rId21" Type="http://schemas.openxmlformats.org/officeDocument/2006/relationships/printerSettings" Target="../printerSettings/printerSettings488.bin"/><Relationship Id="rId7" Type="http://schemas.openxmlformats.org/officeDocument/2006/relationships/printerSettings" Target="../printerSettings/printerSettings474.bin"/><Relationship Id="rId12" Type="http://schemas.openxmlformats.org/officeDocument/2006/relationships/printerSettings" Target="../printerSettings/printerSettings479.bin"/><Relationship Id="rId17" Type="http://schemas.openxmlformats.org/officeDocument/2006/relationships/printerSettings" Target="../printerSettings/printerSettings484.bin"/><Relationship Id="rId2" Type="http://schemas.openxmlformats.org/officeDocument/2006/relationships/printerSettings" Target="../printerSettings/printerSettings469.bin"/><Relationship Id="rId16" Type="http://schemas.openxmlformats.org/officeDocument/2006/relationships/printerSettings" Target="../printerSettings/printerSettings483.bin"/><Relationship Id="rId20" Type="http://schemas.openxmlformats.org/officeDocument/2006/relationships/printerSettings" Target="../printerSettings/printerSettings487.bin"/><Relationship Id="rId1" Type="http://schemas.openxmlformats.org/officeDocument/2006/relationships/printerSettings" Target="../printerSettings/printerSettings468.bin"/><Relationship Id="rId6" Type="http://schemas.openxmlformats.org/officeDocument/2006/relationships/printerSettings" Target="../printerSettings/printerSettings473.bin"/><Relationship Id="rId11" Type="http://schemas.openxmlformats.org/officeDocument/2006/relationships/printerSettings" Target="../printerSettings/printerSettings478.bin"/><Relationship Id="rId5" Type="http://schemas.openxmlformats.org/officeDocument/2006/relationships/printerSettings" Target="../printerSettings/printerSettings472.bin"/><Relationship Id="rId15" Type="http://schemas.openxmlformats.org/officeDocument/2006/relationships/printerSettings" Target="../printerSettings/printerSettings482.bin"/><Relationship Id="rId23" Type="http://schemas.openxmlformats.org/officeDocument/2006/relationships/vmlDrawing" Target="../drawings/vmlDrawing24.vml"/><Relationship Id="rId10" Type="http://schemas.openxmlformats.org/officeDocument/2006/relationships/printerSettings" Target="../printerSettings/printerSettings477.bin"/><Relationship Id="rId19" Type="http://schemas.openxmlformats.org/officeDocument/2006/relationships/printerSettings" Target="../printerSettings/printerSettings486.bin"/><Relationship Id="rId4" Type="http://schemas.openxmlformats.org/officeDocument/2006/relationships/printerSettings" Target="../printerSettings/printerSettings471.bin"/><Relationship Id="rId9" Type="http://schemas.openxmlformats.org/officeDocument/2006/relationships/printerSettings" Target="../printerSettings/printerSettings476.bin"/><Relationship Id="rId14" Type="http://schemas.openxmlformats.org/officeDocument/2006/relationships/printerSettings" Target="../printerSettings/printerSettings481.bin"/><Relationship Id="rId22" Type="http://schemas.openxmlformats.org/officeDocument/2006/relationships/printerSettings" Target="../printerSettings/printerSettings489.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497.bin"/><Relationship Id="rId13" Type="http://schemas.openxmlformats.org/officeDocument/2006/relationships/printerSettings" Target="../printerSettings/printerSettings502.bin"/><Relationship Id="rId18" Type="http://schemas.openxmlformats.org/officeDocument/2006/relationships/printerSettings" Target="../printerSettings/printerSettings507.bin"/><Relationship Id="rId3" Type="http://schemas.openxmlformats.org/officeDocument/2006/relationships/printerSettings" Target="../printerSettings/printerSettings492.bin"/><Relationship Id="rId21" Type="http://schemas.openxmlformats.org/officeDocument/2006/relationships/printerSettings" Target="../printerSettings/printerSettings510.bin"/><Relationship Id="rId7" Type="http://schemas.openxmlformats.org/officeDocument/2006/relationships/printerSettings" Target="../printerSettings/printerSettings496.bin"/><Relationship Id="rId12" Type="http://schemas.openxmlformats.org/officeDocument/2006/relationships/printerSettings" Target="../printerSettings/printerSettings501.bin"/><Relationship Id="rId17" Type="http://schemas.openxmlformats.org/officeDocument/2006/relationships/printerSettings" Target="../printerSettings/printerSettings506.bin"/><Relationship Id="rId2" Type="http://schemas.openxmlformats.org/officeDocument/2006/relationships/printerSettings" Target="../printerSettings/printerSettings491.bin"/><Relationship Id="rId16" Type="http://schemas.openxmlformats.org/officeDocument/2006/relationships/printerSettings" Target="../printerSettings/printerSettings505.bin"/><Relationship Id="rId20" Type="http://schemas.openxmlformats.org/officeDocument/2006/relationships/printerSettings" Target="../printerSettings/printerSettings509.bin"/><Relationship Id="rId1" Type="http://schemas.openxmlformats.org/officeDocument/2006/relationships/printerSettings" Target="../printerSettings/printerSettings490.bin"/><Relationship Id="rId6" Type="http://schemas.openxmlformats.org/officeDocument/2006/relationships/printerSettings" Target="../printerSettings/printerSettings495.bin"/><Relationship Id="rId11" Type="http://schemas.openxmlformats.org/officeDocument/2006/relationships/printerSettings" Target="../printerSettings/printerSettings500.bin"/><Relationship Id="rId5" Type="http://schemas.openxmlformats.org/officeDocument/2006/relationships/printerSettings" Target="../printerSettings/printerSettings494.bin"/><Relationship Id="rId15" Type="http://schemas.openxmlformats.org/officeDocument/2006/relationships/printerSettings" Target="../printerSettings/printerSettings504.bin"/><Relationship Id="rId23" Type="http://schemas.openxmlformats.org/officeDocument/2006/relationships/vmlDrawing" Target="../drawings/vmlDrawing25.vml"/><Relationship Id="rId10" Type="http://schemas.openxmlformats.org/officeDocument/2006/relationships/printerSettings" Target="../printerSettings/printerSettings499.bin"/><Relationship Id="rId19" Type="http://schemas.openxmlformats.org/officeDocument/2006/relationships/printerSettings" Target="../printerSettings/printerSettings508.bin"/><Relationship Id="rId4" Type="http://schemas.openxmlformats.org/officeDocument/2006/relationships/printerSettings" Target="../printerSettings/printerSettings493.bin"/><Relationship Id="rId9" Type="http://schemas.openxmlformats.org/officeDocument/2006/relationships/printerSettings" Target="../printerSettings/printerSettings498.bin"/><Relationship Id="rId14" Type="http://schemas.openxmlformats.org/officeDocument/2006/relationships/printerSettings" Target="../printerSettings/printerSettings503.bin"/><Relationship Id="rId22" Type="http://schemas.openxmlformats.org/officeDocument/2006/relationships/printerSettings" Target="../printerSettings/printerSettings511.bin"/></Relationships>
</file>

<file path=xl/worksheets/_rels/sheet26.xml.rels><?xml version="1.0" encoding="UTF-8" standalone="yes"?>
<Relationships xmlns="http://schemas.openxmlformats.org/package/2006/relationships"><Relationship Id="rId1" Type="http://schemas.openxmlformats.org/officeDocument/2006/relationships/vmlDrawing" Target="../drawings/vmlDrawing26.vml"/></Relationships>
</file>

<file path=xl/worksheets/_rels/sheet27.xml.rels><?xml version="1.0" encoding="UTF-8" standalone="yes"?>
<Relationships xmlns="http://schemas.openxmlformats.org/package/2006/relationships"><Relationship Id="rId1"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7.bin"/><Relationship Id="rId13" Type="http://schemas.openxmlformats.org/officeDocument/2006/relationships/printerSettings" Target="../printerSettings/printerSettings52.bin"/><Relationship Id="rId18" Type="http://schemas.openxmlformats.org/officeDocument/2006/relationships/printerSettings" Target="../printerSettings/printerSettings57.bin"/><Relationship Id="rId3" Type="http://schemas.openxmlformats.org/officeDocument/2006/relationships/printerSettings" Target="../printerSettings/printerSettings42.bin"/><Relationship Id="rId21" Type="http://schemas.openxmlformats.org/officeDocument/2006/relationships/printerSettings" Target="../printerSettings/printerSettings60.bin"/><Relationship Id="rId7" Type="http://schemas.openxmlformats.org/officeDocument/2006/relationships/printerSettings" Target="../printerSettings/printerSettings46.bin"/><Relationship Id="rId12" Type="http://schemas.openxmlformats.org/officeDocument/2006/relationships/printerSettings" Target="../printerSettings/printerSettings51.bin"/><Relationship Id="rId17" Type="http://schemas.openxmlformats.org/officeDocument/2006/relationships/printerSettings" Target="../printerSettings/printerSettings56.bin"/><Relationship Id="rId2" Type="http://schemas.openxmlformats.org/officeDocument/2006/relationships/printerSettings" Target="../printerSettings/printerSettings41.bin"/><Relationship Id="rId16" Type="http://schemas.openxmlformats.org/officeDocument/2006/relationships/printerSettings" Target="../printerSettings/printerSettings55.bin"/><Relationship Id="rId20" Type="http://schemas.openxmlformats.org/officeDocument/2006/relationships/printerSettings" Target="../printerSettings/printerSettings59.bin"/><Relationship Id="rId1" Type="http://schemas.openxmlformats.org/officeDocument/2006/relationships/printerSettings" Target="../printerSettings/printerSettings40.bin"/><Relationship Id="rId6" Type="http://schemas.openxmlformats.org/officeDocument/2006/relationships/printerSettings" Target="../printerSettings/printerSettings45.bin"/><Relationship Id="rId11" Type="http://schemas.openxmlformats.org/officeDocument/2006/relationships/printerSettings" Target="../printerSettings/printerSettings50.bin"/><Relationship Id="rId24" Type="http://schemas.openxmlformats.org/officeDocument/2006/relationships/vmlDrawing" Target="../drawings/vmlDrawing3.vml"/><Relationship Id="rId5" Type="http://schemas.openxmlformats.org/officeDocument/2006/relationships/printerSettings" Target="../printerSettings/printerSettings44.bin"/><Relationship Id="rId15" Type="http://schemas.openxmlformats.org/officeDocument/2006/relationships/printerSettings" Target="../printerSettings/printerSettings54.bin"/><Relationship Id="rId23" Type="http://schemas.openxmlformats.org/officeDocument/2006/relationships/drawing" Target="../drawings/drawing2.xml"/><Relationship Id="rId10" Type="http://schemas.openxmlformats.org/officeDocument/2006/relationships/printerSettings" Target="../printerSettings/printerSettings49.bin"/><Relationship Id="rId19" Type="http://schemas.openxmlformats.org/officeDocument/2006/relationships/printerSettings" Target="../printerSettings/printerSettings58.bin"/><Relationship Id="rId4" Type="http://schemas.openxmlformats.org/officeDocument/2006/relationships/printerSettings" Target="../printerSettings/printerSettings43.bin"/><Relationship Id="rId9" Type="http://schemas.openxmlformats.org/officeDocument/2006/relationships/printerSettings" Target="../printerSettings/printerSettings48.bin"/><Relationship Id="rId14" Type="http://schemas.openxmlformats.org/officeDocument/2006/relationships/printerSettings" Target="../printerSettings/printerSettings53.bin"/><Relationship Id="rId22" Type="http://schemas.openxmlformats.org/officeDocument/2006/relationships/printerSettings" Target="../printerSettings/printerSettings6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9.bin"/><Relationship Id="rId13" Type="http://schemas.openxmlformats.org/officeDocument/2006/relationships/printerSettings" Target="../printerSettings/printerSettings74.bin"/><Relationship Id="rId18" Type="http://schemas.openxmlformats.org/officeDocument/2006/relationships/printerSettings" Target="../printerSettings/printerSettings79.bin"/><Relationship Id="rId3" Type="http://schemas.openxmlformats.org/officeDocument/2006/relationships/printerSettings" Target="../printerSettings/printerSettings64.bin"/><Relationship Id="rId21" Type="http://schemas.openxmlformats.org/officeDocument/2006/relationships/printerSettings" Target="../printerSettings/printerSettings82.bin"/><Relationship Id="rId7" Type="http://schemas.openxmlformats.org/officeDocument/2006/relationships/printerSettings" Target="../printerSettings/printerSettings68.bin"/><Relationship Id="rId12" Type="http://schemas.openxmlformats.org/officeDocument/2006/relationships/printerSettings" Target="../printerSettings/printerSettings73.bin"/><Relationship Id="rId17" Type="http://schemas.openxmlformats.org/officeDocument/2006/relationships/printerSettings" Target="../printerSettings/printerSettings78.bin"/><Relationship Id="rId2" Type="http://schemas.openxmlformats.org/officeDocument/2006/relationships/printerSettings" Target="../printerSettings/printerSettings63.bin"/><Relationship Id="rId16" Type="http://schemas.openxmlformats.org/officeDocument/2006/relationships/printerSettings" Target="../printerSettings/printerSettings77.bin"/><Relationship Id="rId20" Type="http://schemas.openxmlformats.org/officeDocument/2006/relationships/printerSettings" Target="../printerSettings/printerSettings81.bin"/><Relationship Id="rId1" Type="http://schemas.openxmlformats.org/officeDocument/2006/relationships/printerSettings" Target="../printerSettings/printerSettings62.bin"/><Relationship Id="rId6" Type="http://schemas.openxmlformats.org/officeDocument/2006/relationships/printerSettings" Target="../printerSettings/printerSettings67.bin"/><Relationship Id="rId11" Type="http://schemas.openxmlformats.org/officeDocument/2006/relationships/printerSettings" Target="../printerSettings/printerSettings72.bin"/><Relationship Id="rId24" Type="http://schemas.openxmlformats.org/officeDocument/2006/relationships/vmlDrawing" Target="../drawings/vmlDrawing4.vml"/><Relationship Id="rId5" Type="http://schemas.openxmlformats.org/officeDocument/2006/relationships/printerSettings" Target="../printerSettings/printerSettings66.bin"/><Relationship Id="rId15" Type="http://schemas.openxmlformats.org/officeDocument/2006/relationships/printerSettings" Target="../printerSettings/printerSettings76.bin"/><Relationship Id="rId23" Type="http://schemas.openxmlformats.org/officeDocument/2006/relationships/drawing" Target="../drawings/drawing3.xml"/><Relationship Id="rId10" Type="http://schemas.openxmlformats.org/officeDocument/2006/relationships/printerSettings" Target="../printerSettings/printerSettings71.bin"/><Relationship Id="rId19" Type="http://schemas.openxmlformats.org/officeDocument/2006/relationships/printerSettings" Target="../printerSettings/printerSettings80.bin"/><Relationship Id="rId4" Type="http://schemas.openxmlformats.org/officeDocument/2006/relationships/printerSettings" Target="../printerSettings/printerSettings65.bin"/><Relationship Id="rId9" Type="http://schemas.openxmlformats.org/officeDocument/2006/relationships/printerSettings" Target="../printerSettings/printerSettings70.bin"/><Relationship Id="rId14" Type="http://schemas.openxmlformats.org/officeDocument/2006/relationships/printerSettings" Target="../printerSettings/printerSettings75.bin"/><Relationship Id="rId22" Type="http://schemas.openxmlformats.org/officeDocument/2006/relationships/printerSettings" Target="../printerSettings/printerSettings83.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91.bin"/><Relationship Id="rId13" Type="http://schemas.openxmlformats.org/officeDocument/2006/relationships/printerSettings" Target="../printerSettings/printerSettings96.bin"/><Relationship Id="rId18" Type="http://schemas.openxmlformats.org/officeDocument/2006/relationships/printerSettings" Target="../printerSettings/printerSettings101.bin"/><Relationship Id="rId3" Type="http://schemas.openxmlformats.org/officeDocument/2006/relationships/printerSettings" Target="../printerSettings/printerSettings86.bin"/><Relationship Id="rId21" Type="http://schemas.openxmlformats.org/officeDocument/2006/relationships/printerSettings" Target="../printerSettings/printerSettings104.bin"/><Relationship Id="rId7" Type="http://schemas.openxmlformats.org/officeDocument/2006/relationships/printerSettings" Target="../printerSettings/printerSettings90.bin"/><Relationship Id="rId12" Type="http://schemas.openxmlformats.org/officeDocument/2006/relationships/printerSettings" Target="../printerSettings/printerSettings95.bin"/><Relationship Id="rId17" Type="http://schemas.openxmlformats.org/officeDocument/2006/relationships/printerSettings" Target="../printerSettings/printerSettings100.bin"/><Relationship Id="rId2" Type="http://schemas.openxmlformats.org/officeDocument/2006/relationships/printerSettings" Target="../printerSettings/printerSettings85.bin"/><Relationship Id="rId16" Type="http://schemas.openxmlformats.org/officeDocument/2006/relationships/printerSettings" Target="../printerSettings/printerSettings99.bin"/><Relationship Id="rId20" Type="http://schemas.openxmlformats.org/officeDocument/2006/relationships/printerSettings" Target="../printerSettings/printerSettings103.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11" Type="http://schemas.openxmlformats.org/officeDocument/2006/relationships/printerSettings" Target="../printerSettings/printerSettings94.bin"/><Relationship Id="rId24" Type="http://schemas.openxmlformats.org/officeDocument/2006/relationships/vmlDrawing" Target="../drawings/vmlDrawing5.vml"/><Relationship Id="rId5" Type="http://schemas.openxmlformats.org/officeDocument/2006/relationships/printerSettings" Target="../printerSettings/printerSettings88.bin"/><Relationship Id="rId15" Type="http://schemas.openxmlformats.org/officeDocument/2006/relationships/printerSettings" Target="../printerSettings/printerSettings98.bin"/><Relationship Id="rId23" Type="http://schemas.openxmlformats.org/officeDocument/2006/relationships/drawing" Target="../drawings/drawing4.xml"/><Relationship Id="rId10" Type="http://schemas.openxmlformats.org/officeDocument/2006/relationships/printerSettings" Target="../printerSettings/printerSettings93.bin"/><Relationship Id="rId19" Type="http://schemas.openxmlformats.org/officeDocument/2006/relationships/printerSettings" Target="../printerSettings/printerSettings102.bin"/><Relationship Id="rId4" Type="http://schemas.openxmlformats.org/officeDocument/2006/relationships/printerSettings" Target="../printerSettings/printerSettings87.bin"/><Relationship Id="rId9" Type="http://schemas.openxmlformats.org/officeDocument/2006/relationships/printerSettings" Target="../printerSettings/printerSettings92.bin"/><Relationship Id="rId14" Type="http://schemas.openxmlformats.org/officeDocument/2006/relationships/printerSettings" Target="../printerSettings/printerSettings97.bin"/><Relationship Id="rId22" Type="http://schemas.openxmlformats.org/officeDocument/2006/relationships/printerSettings" Target="../printerSettings/printerSettings10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13.bin"/><Relationship Id="rId13" Type="http://schemas.openxmlformats.org/officeDocument/2006/relationships/printerSettings" Target="../printerSettings/printerSettings118.bin"/><Relationship Id="rId18" Type="http://schemas.openxmlformats.org/officeDocument/2006/relationships/printerSettings" Target="../printerSettings/printerSettings123.bin"/><Relationship Id="rId3" Type="http://schemas.openxmlformats.org/officeDocument/2006/relationships/printerSettings" Target="../printerSettings/printerSettings108.bin"/><Relationship Id="rId21" Type="http://schemas.openxmlformats.org/officeDocument/2006/relationships/vmlDrawing" Target="../drawings/vmlDrawing6.vml"/><Relationship Id="rId7" Type="http://schemas.openxmlformats.org/officeDocument/2006/relationships/printerSettings" Target="../printerSettings/printerSettings112.bin"/><Relationship Id="rId12" Type="http://schemas.openxmlformats.org/officeDocument/2006/relationships/printerSettings" Target="../printerSettings/printerSettings117.bin"/><Relationship Id="rId17" Type="http://schemas.openxmlformats.org/officeDocument/2006/relationships/printerSettings" Target="../printerSettings/printerSettings122.bin"/><Relationship Id="rId2" Type="http://schemas.openxmlformats.org/officeDocument/2006/relationships/printerSettings" Target="../printerSettings/printerSettings107.bin"/><Relationship Id="rId16" Type="http://schemas.openxmlformats.org/officeDocument/2006/relationships/printerSettings" Target="../printerSettings/printerSettings121.bin"/><Relationship Id="rId20" Type="http://schemas.openxmlformats.org/officeDocument/2006/relationships/drawing" Target="../drawings/drawing5.xml"/><Relationship Id="rId1" Type="http://schemas.openxmlformats.org/officeDocument/2006/relationships/printerSettings" Target="../printerSettings/printerSettings106.bin"/><Relationship Id="rId6" Type="http://schemas.openxmlformats.org/officeDocument/2006/relationships/printerSettings" Target="../printerSettings/printerSettings111.bin"/><Relationship Id="rId11" Type="http://schemas.openxmlformats.org/officeDocument/2006/relationships/printerSettings" Target="../printerSettings/printerSettings116.bin"/><Relationship Id="rId5" Type="http://schemas.openxmlformats.org/officeDocument/2006/relationships/printerSettings" Target="../printerSettings/printerSettings110.bin"/><Relationship Id="rId15" Type="http://schemas.openxmlformats.org/officeDocument/2006/relationships/printerSettings" Target="../printerSettings/printerSettings120.bin"/><Relationship Id="rId10" Type="http://schemas.openxmlformats.org/officeDocument/2006/relationships/printerSettings" Target="../printerSettings/printerSettings115.bin"/><Relationship Id="rId19" Type="http://schemas.openxmlformats.org/officeDocument/2006/relationships/printerSettings" Target="../printerSettings/printerSettings124.bin"/><Relationship Id="rId4" Type="http://schemas.openxmlformats.org/officeDocument/2006/relationships/printerSettings" Target="../printerSettings/printerSettings109.bin"/><Relationship Id="rId9" Type="http://schemas.openxmlformats.org/officeDocument/2006/relationships/printerSettings" Target="../printerSettings/printerSettings114.bin"/><Relationship Id="rId14" Type="http://schemas.openxmlformats.org/officeDocument/2006/relationships/printerSettings" Target="../printerSettings/printerSettings11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32.bin"/><Relationship Id="rId13" Type="http://schemas.openxmlformats.org/officeDocument/2006/relationships/printerSettings" Target="../printerSettings/printerSettings137.bin"/><Relationship Id="rId18" Type="http://schemas.openxmlformats.org/officeDocument/2006/relationships/printerSettings" Target="../printerSettings/printerSettings142.bin"/><Relationship Id="rId3" Type="http://schemas.openxmlformats.org/officeDocument/2006/relationships/printerSettings" Target="../printerSettings/printerSettings127.bin"/><Relationship Id="rId21" Type="http://schemas.openxmlformats.org/officeDocument/2006/relationships/printerSettings" Target="../printerSettings/printerSettings145.bin"/><Relationship Id="rId7" Type="http://schemas.openxmlformats.org/officeDocument/2006/relationships/printerSettings" Target="../printerSettings/printerSettings131.bin"/><Relationship Id="rId12" Type="http://schemas.openxmlformats.org/officeDocument/2006/relationships/printerSettings" Target="../printerSettings/printerSettings136.bin"/><Relationship Id="rId17" Type="http://schemas.openxmlformats.org/officeDocument/2006/relationships/printerSettings" Target="../printerSettings/printerSettings141.bin"/><Relationship Id="rId2" Type="http://schemas.openxmlformats.org/officeDocument/2006/relationships/printerSettings" Target="../printerSettings/printerSettings126.bin"/><Relationship Id="rId16" Type="http://schemas.openxmlformats.org/officeDocument/2006/relationships/printerSettings" Target="../printerSettings/printerSettings140.bin"/><Relationship Id="rId20" Type="http://schemas.openxmlformats.org/officeDocument/2006/relationships/printerSettings" Target="../printerSettings/printerSettings144.bin"/><Relationship Id="rId1" Type="http://schemas.openxmlformats.org/officeDocument/2006/relationships/printerSettings" Target="../printerSettings/printerSettings125.bin"/><Relationship Id="rId6" Type="http://schemas.openxmlformats.org/officeDocument/2006/relationships/printerSettings" Target="../printerSettings/printerSettings130.bin"/><Relationship Id="rId11" Type="http://schemas.openxmlformats.org/officeDocument/2006/relationships/printerSettings" Target="../printerSettings/printerSettings135.bin"/><Relationship Id="rId5" Type="http://schemas.openxmlformats.org/officeDocument/2006/relationships/printerSettings" Target="../printerSettings/printerSettings129.bin"/><Relationship Id="rId15" Type="http://schemas.openxmlformats.org/officeDocument/2006/relationships/printerSettings" Target="../printerSettings/printerSettings139.bin"/><Relationship Id="rId23" Type="http://schemas.openxmlformats.org/officeDocument/2006/relationships/vmlDrawing" Target="../drawings/vmlDrawing7.vml"/><Relationship Id="rId10" Type="http://schemas.openxmlformats.org/officeDocument/2006/relationships/printerSettings" Target="../printerSettings/printerSettings134.bin"/><Relationship Id="rId19" Type="http://schemas.openxmlformats.org/officeDocument/2006/relationships/printerSettings" Target="../printerSettings/printerSettings143.bin"/><Relationship Id="rId4" Type="http://schemas.openxmlformats.org/officeDocument/2006/relationships/printerSettings" Target="../printerSettings/printerSettings128.bin"/><Relationship Id="rId9" Type="http://schemas.openxmlformats.org/officeDocument/2006/relationships/printerSettings" Target="../printerSettings/printerSettings133.bin"/><Relationship Id="rId14" Type="http://schemas.openxmlformats.org/officeDocument/2006/relationships/printerSettings" Target="../printerSettings/printerSettings138.bin"/><Relationship Id="rId22" Type="http://schemas.openxmlformats.org/officeDocument/2006/relationships/printerSettings" Target="../printerSettings/printerSettings14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54.bin"/><Relationship Id="rId13" Type="http://schemas.openxmlformats.org/officeDocument/2006/relationships/printerSettings" Target="../printerSettings/printerSettings159.bin"/><Relationship Id="rId18" Type="http://schemas.openxmlformats.org/officeDocument/2006/relationships/printerSettings" Target="../printerSettings/printerSettings164.bin"/><Relationship Id="rId3" Type="http://schemas.openxmlformats.org/officeDocument/2006/relationships/printerSettings" Target="../printerSettings/printerSettings149.bin"/><Relationship Id="rId21" Type="http://schemas.openxmlformats.org/officeDocument/2006/relationships/printerSettings" Target="../printerSettings/printerSettings167.bin"/><Relationship Id="rId7" Type="http://schemas.openxmlformats.org/officeDocument/2006/relationships/printerSettings" Target="../printerSettings/printerSettings153.bin"/><Relationship Id="rId12" Type="http://schemas.openxmlformats.org/officeDocument/2006/relationships/printerSettings" Target="../printerSettings/printerSettings158.bin"/><Relationship Id="rId17" Type="http://schemas.openxmlformats.org/officeDocument/2006/relationships/printerSettings" Target="../printerSettings/printerSettings163.bin"/><Relationship Id="rId2" Type="http://schemas.openxmlformats.org/officeDocument/2006/relationships/printerSettings" Target="../printerSettings/printerSettings148.bin"/><Relationship Id="rId16" Type="http://schemas.openxmlformats.org/officeDocument/2006/relationships/printerSettings" Target="../printerSettings/printerSettings162.bin"/><Relationship Id="rId20" Type="http://schemas.openxmlformats.org/officeDocument/2006/relationships/printerSettings" Target="../printerSettings/printerSettings166.bin"/><Relationship Id="rId1" Type="http://schemas.openxmlformats.org/officeDocument/2006/relationships/printerSettings" Target="../printerSettings/printerSettings147.bin"/><Relationship Id="rId6" Type="http://schemas.openxmlformats.org/officeDocument/2006/relationships/printerSettings" Target="../printerSettings/printerSettings152.bin"/><Relationship Id="rId11" Type="http://schemas.openxmlformats.org/officeDocument/2006/relationships/printerSettings" Target="../printerSettings/printerSettings157.bin"/><Relationship Id="rId24" Type="http://schemas.openxmlformats.org/officeDocument/2006/relationships/vmlDrawing" Target="../drawings/vmlDrawing8.vml"/><Relationship Id="rId5" Type="http://schemas.openxmlformats.org/officeDocument/2006/relationships/printerSettings" Target="../printerSettings/printerSettings151.bin"/><Relationship Id="rId15" Type="http://schemas.openxmlformats.org/officeDocument/2006/relationships/printerSettings" Target="../printerSettings/printerSettings161.bin"/><Relationship Id="rId23" Type="http://schemas.openxmlformats.org/officeDocument/2006/relationships/drawing" Target="../drawings/drawing6.xml"/><Relationship Id="rId10" Type="http://schemas.openxmlformats.org/officeDocument/2006/relationships/printerSettings" Target="../printerSettings/printerSettings156.bin"/><Relationship Id="rId19" Type="http://schemas.openxmlformats.org/officeDocument/2006/relationships/printerSettings" Target="../printerSettings/printerSettings165.bin"/><Relationship Id="rId4" Type="http://schemas.openxmlformats.org/officeDocument/2006/relationships/printerSettings" Target="../printerSettings/printerSettings150.bin"/><Relationship Id="rId9" Type="http://schemas.openxmlformats.org/officeDocument/2006/relationships/printerSettings" Target="../printerSettings/printerSettings155.bin"/><Relationship Id="rId14" Type="http://schemas.openxmlformats.org/officeDocument/2006/relationships/printerSettings" Target="../printerSettings/printerSettings160.bin"/><Relationship Id="rId22" Type="http://schemas.openxmlformats.org/officeDocument/2006/relationships/printerSettings" Target="../printerSettings/printerSettings168.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76.bin"/><Relationship Id="rId13" Type="http://schemas.openxmlformats.org/officeDocument/2006/relationships/printerSettings" Target="../printerSettings/printerSettings181.bin"/><Relationship Id="rId18" Type="http://schemas.openxmlformats.org/officeDocument/2006/relationships/printerSettings" Target="../printerSettings/printerSettings186.bin"/><Relationship Id="rId3" Type="http://schemas.openxmlformats.org/officeDocument/2006/relationships/printerSettings" Target="../printerSettings/printerSettings171.bin"/><Relationship Id="rId21" Type="http://schemas.openxmlformats.org/officeDocument/2006/relationships/vmlDrawing" Target="../drawings/vmlDrawing9.vml"/><Relationship Id="rId7" Type="http://schemas.openxmlformats.org/officeDocument/2006/relationships/printerSettings" Target="../printerSettings/printerSettings175.bin"/><Relationship Id="rId12" Type="http://schemas.openxmlformats.org/officeDocument/2006/relationships/printerSettings" Target="../printerSettings/printerSettings180.bin"/><Relationship Id="rId17" Type="http://schemas.openxmlformats.org/officeDocument/2006/relationships/printerSettings" Target="../printerSettings/printerSettings185.bin"/><Relationship Id="rId2" Type="http://schemas.openxmlformats.org/officeDocument/2006/relationships/printerSettings" Target="../printerSettings/printerSettings170.bin"/><Relationship Id="rId16" Type="http://schemas.openxmlformats.org/officeDocument/2006/relationships/printerSettings" Target="../printerSettings/printerSettings184.bin"/><Relationship Id="rId20" Type="http://schemas.openxmlformats.org/officeDocument/2006/relationships/drawing" Target="../drawings/drawing7.xml"/><Relationship Id="rId1" Type="http://schemas.openxmlformats.org/officeDocument/2006/relationships/printerSettings" Target="../printerSettings/printerSettings169.bin"/><Relationship Id="rId6" Type="http://schemas.openxmlformats.org/officeDocument/2006/relationships/printerSettings" Target="../printerSettings/printerSettings174.bin"/><Relationship Id="rId11" Type="http://schemas.openxmlformats.org/officeDocument/2006/relationships/printerSettings" Target="../printerSettings/printerSettings179.bin"/><Relationship Id="rId5" Type="http://schemas.openxmlformats.org/officeDocument/2006/relationships/printerSettings" Target="../printerSettings/printerSettings173.bin"/><Relationship Id="rId15" Type="http://schemas.openxmlformats.org/officeDocument/2006/relationships/printerSettings" Target="../printerSettings/printerSettings183.bin"/><Relationship Id="rId10" Type="http://schemas.openxmlformats.org/officeDocument/2006/relationships/printerSettings" Target="../printerSettings/printerSettings178.bin"/><Relationship Id="rId19" Type="http://schemas.openxmlformats.org/officeDocument/2006/relationships/printerSettings" Target="../printerSettings/printerSettings187.bin"/><Relationship Id="rId4" Type="http://schemas.openxmlformats.org/officeDocument/2006/relationships/printerSettings" Target="../printerSettings/printerSettings172.bin"/><Relationship Id="rId9" Type="http://schemas.openxmlformats.org/officeDocument/2006/relationships/printerSettings" Target="../printerSettings/printerSettings177.bin"/><Relationship Id="rId14" Type="http://schemas.openxmlformats.org/officeDocument/2006/relationships/printerSettings" Target="../printerSettings/printerSettings18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H5"/>
  <sheetViews>
    <sheetView workbookViewId="0">
      <selection activeCell="B1" sqref="B1"/>
    </sheetView>
  </sheetViews>
  <sheetFormatPr defaultRowHeight="16.5"/>
  <cols>
    <col min="1" max="1" width="18" customWidth="1"/>
    <col min="2" max="2" width="71.875" customWidth="1"/>
  </cols>
  <sheetData>
    <row r="1" spans="1:8" ht="50.25" customHeight="1">
      <c r="A1" s="804" t="s">
        <v>0</v>
      </c>
      <c r="B1" s="969" t="s">
        <v>603</v>
      </c>
      <c r="C1" s="593"/>
      <c r="D1" s="593"/>
      <c r="E1" s="593"/>
      <c r="F1" s="593"/>
      <c r="G1" s="593"/>
      <c r="H1" s="593"/>
    </row>
    <row r="2" spans="1:8">
      <c r="B2" s="389"/>
    </row>
    <row r="3" spans="1:8">
      <c r="A3" t="s">
        <v>1</v>
      </c>
      <c r="B3" s="791" t="s">
        <v>2</v>
      </c>
    </row>
    <row r="5" spans="1:8" ht="35.25" customHeight="1">
      <c r="A5" t="s">
        <v>3</v>
      </c>
      <c r="B5" s="970" t="s">
        <v>604</v>
      </c>
      <c r="C5" s="594"/>
      <c r="D5" s="594"/>
      <c r="E5" s="594"/>
      <c r="F5" s="594"/>
      <c r="G5" s="594"/>
      <c r="H5" s="594"/>
    </row>
  </sheetData>
  <sheetProtection algorithmName="SHA-512" hashValue="FtGJUB8t5pxPgyDKBucVGNaocNZ3wynftxoF0XKt0XLMYptzJDQ+jZKDZ/LUJ/QzLxEZwNvz+ZKFS8xlJbZRBA==" saltValue="G4TWJ3U0bTEwqXBuHtUd1w==" spinCount="100000" sheet="1" formatColumns="0" formatRows="0" selectLockedCells="1" selectUnlockedCells="1"/>
  <customSheetViews>
    <customSheetView guid="{9154002C-6C58-44C9-AE93-0E761C3D01FD}" state="hidden">
      <selection activeCell="B19" sqref="B19"/>
      <pageMargins left="0" right="0" top="0" bottom="0" header="0" footer="0"/>
      <pageSetup orientation="portrait" r:id="rId1"/>
      <headerFooter alignWithMargins="0"/>
    </customSheetView>
    <customSheetView guid="{B835C05C-B615-4DCB-982D-4519616B3CD8}" state="hidden">
      <selection activeCell="B11" sqref="B11"/>
      <pageMargins left="0" right="0" top="0" bottom="0" header="0" footer="0"/>
      <pageSetup orientation="portrait" r:id="rId2"/>
      <headerFooter alignWithMargins="0"/>
    </customSheetView>
    <customSheetView guid="{E97134B6-5E8D-4951-8DA0-73D065532361}" state="hidden">
      <selection activeCell="B1" sqref="B1:H1"/>
      <pageMargins left="0" right="0" top="0" bottom="0" header="0" footer="0"/>
      <pageSetup orientation="portrait" r:id="rId3"/>
      <headerFooter alignWithMargins="0"/>
    </customSheetView>
    <customSheetView guid="{D0757F9E-DF41-4B40-A5E5-F4F8FDD8D61D}" state="hidden">
      <selection activeCell="B6" sqref="B6"/>
      <pageMargins left="0" right="0" top="0" bottom="0" header="0" footer="0"/>
      <pageSetup orientation="portrait" r:id="rId4"/>
      <headerFooter alignWithMargins="0"/>
    </customSheetView>
    <customSheetView guid="{EE46BCD1-F715-4FA9-A5FC-1B125AD601E0}" state="hidden">
      <selection activeCell="B5" sqref="B5:H5"/>
      <pageMargins left="0" right="0" top="0" bottom="0" header="0" footer="0"/>
      <pageSetup orientation="portrait" r:id="rId5"/>
      <headerFooter alignWithMargins="0"/>
    </customSheetView>
    <customSheetView guid="{4AA1107B-A795-4744-B566-827168772C7A}" state="hidden">
      <selection activeCell="B2" sqref="B2"/>
      <pageMargins left="0" right="0" top="0" bottom="0" header="0" footer="0"/>
      <pageSetup orientation="portrait" r:id="rId6"/>
      <headerFooter alignWithMargins="0"/>
    </customSheetView>
    <customSheetView guid="{B23AD343-29DA-4CE0-BD10-47BF44F3782F}" state="hidden">
      <selection activeCell="B10" sqref="B10"/>
      <pageMargins left="0" right="0" top="0" bottom="0" header="0" footer="0"/>
      <pageSetup orientation="portrait" r:id="rId7"/>
      <headerFooter alignWithMargins="0"/>
    </customSheetView>
    <customSheetView guid="{ECE9294F-C910-4036-88BC-B1F2176FB06B}" state="hidden">
      <selection activeCell="B8" sqref="B8"/>
      <pageMargins left="0" right="0" top="0" bottom="0" header="0" footer="0"/>
      <pageSetup orientation="portrait" r:id="rId8"/>
      <headerFooter alignWithMargins="0"/>
    </customSheetView>
    <customSheetView guid="{4F65FF32-EC61-4022-A399-2986D7B6B8B3}" state="hidden" showRuler="0">
      <selection activeCell="B2" sqref="B2"/>
      <pageMargins left="0" right="0" top="0" bottom="0" header="0" footer="0"/>
      <headerFooter alignWithMargins="0"/>
    </customSheetView>
    <customSheetView guid="{14D7F02E-BCCA-4517-ABC7-537FF4AEB67A}" state="hidden">
      <selection activeCell="B5" sqref="B5"/>
      <pageMargins left="0" right="0" top="0" bottom="0" header="0" footer="0"/>
      <headerFooter alignWithMargins="0"/>
    </customSheetView>
    <customSheetView guid="{27A45B7A-04F2-4516-B80B-5ED0825D4ED3}" state="hidden">
      <selection activeCell="B1" sqref="B1"/>
      <pageMargins left="0" right="0" top="0" bottom="0" header="0" footer="0"/>
      <headerFooter alignWithMargins="0"/>
    </customSheetView>
    <customSheetView guid="{E9F4E142-7D26-464D-BECA-4F3806DB1FE1}" state="hidden">
      <selection activeCell="B10" sqref="B10"/>
      <pageMargins left="0" right="0" top="0" bottom="0" header="0" footer="0"/>
      <pageSetup orientation="portrait" r:id="rId9"/>
      <headerFooter alignWithMargins="0"/>
    </customSheetView>
    <customSheetView guid="{A7DBDDEF-9245-44C6-9EBF-032DB6E1C0A2}" state="hidden">
      <selection activeCell="B8" sqref="B8"/>
      <pageMargins left="0" right="0" top="0" bottom="0" header="0" footer="0"/>
      <pageSetup orientation="portrait" r:id="rId10"/>
      <headerFooter alignWithMargins="0"/>
    </customSheetView>
    <customSheetView guid="{7487ED9F-BBED-4B2A-9631-22F1A430946B}" state="hidden">
      <selection activeCell="B2" sqref="B2"/>
      <pageMargins left="0" right="0" top="0" bottom="0" header="0" footer="0"/>
      <pageSetup orientation="portrait" r:id="rId11"/>
      <headerFooter alignWithMargins="0"/>
    </customSheetView>
    <customSheetView guid="{B3CE7B10-A914-4559-A6DA-AED8C22AFD6D}" state="hidden">
      <selection activeCell="B7" sqref="B7"/>
      <pageMargins left="0" right="0" top="0" bottom="0" header="0" footer="0"/>
      <pageSetup orientation="portrait" r:id="rId12"/>
      <headerFooter alignWithMargins="0"/>
    </customSheetView>
    <customSheetView guid="{D53177B2-31EC-4222-B97A-A37DCFD9E45B}" state="hidden">
      <selection activeCell="B1" sqref="B1:H1"/>
      <pageMargins left="0" right="0" top="0" bottom="0" header="0" footer="0"/>
      <pageSetup orientation="portrait" r:id="rId13"/>
      <headerFooter alignWithMargins="0"/>
    </customSheetView>
    <customSheetView guid="{223BC0FC-814D-40F0-9795-CE82A16FF3A5}" state="hidden">
      <selection activeCell="B10" sqref="B10"/>
      <pageMargins left="0" right="0" top="0" bottom="0" header="0" footer="0"/>
      <pageSetup orientation="portrait" r:id="rId14"/>
      <headerFooter alignWithMargins="0"/>
    </customSheetView>
    <customSheetView guid="{E81F0721-C35D-4189-B675-E46A21339863}" state="hidden">
      <selection activeCell="B11" sqref="B11"/>
      <pageMargins left="0" right="0" top="0" bottom="0" header="0" footer="0"/>
      <pageSetup orientation="portrait" r:id="rId15"/>
      <headerFooter alignWithMargins="0"/>
    </customSheetView>
    <customSheetView guid="{17F5C48B-526E-48D2-9F97-823D578F9893}" state="hidden">
      <selection activeCell="B15" sqref="B15:B16"/>
      <pageMargins left="0" right="0" top="0" bottom="0" header="0" footer="0"/>
      <pageSetup orientation="portrait" r:id="rId16"/>
      <headerFooter alignWithMargins="0"/>
    </customSheetView>
    <customSheetView guid="{9AABADBB-0C61-4F6E-8EBA-FB1F391DCDF7}" state="hidden">
      <selection activeCell="B19" sqref="B19"/>
      <pageMargins left="0" right="0" top="0" bottom="0" header="0" footer="0"/>
      <pageSetup orientation="portrait" r:id="rId17"/>
      <headerFooter alignWithMargins="0"/>
    </customSheetView>
  </customSheetViews>
  <phoneticPr fontId="28" type="noConversion"/>
  <pageMargins left="0.75" right="0.75" top="1" bottom="1" header="0.5" footer="0.5"/>
  <pageSetup orientation="portrait" r:id="rId18"/>
  <headerFooter alignWithMargins="0">
    <oddHeader>&amp;C&amp;"Aptos"&amp;12&amp;KFF0000 डेटा वर्गीकरण : नियंत्रित/CONTROLLED&amp;1#_x000D_&amp;G</oddHeader>
  </headerFooter>
  <legacyDrawingHF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tabColor indexed="10"/>
  </sheetPr>
  <dimension ref="A1:AW103"/>
  <sheetViews>
    <sheetView topLeftCell="A71" zoomScale="85" zoomScaleNormal="85" zoomScaleSheetLayoutView="100" workbookViewId="0">
      <selection activeCell="K79" sqref="K79"/>
    </sheetView>
  </sheetViews>
  <sheetFormatPr defaultColWidth="9" defaultRowHeight="16.5"/>
  <cols>
    <col min="1" max="1" width="6.625" style="352" customWidth="1"/>
    <col min="2" max="2" width="11.125" style="345" customWidth="1"/>
    <col min="3" max="3" width="15.375" style="344" customWidth="1"/>
    <col min="4" max="4" width="13" style="344" customWidth="1"/>
    <col min="5" max="5" width="16.25" style="344" customWidth="1"/>
    <col min="6" max="6" width="62.625" style="345" customWidth="1"/>
    <col min="7" max="7" width="5.875" style="238" customWidth="1"/>
    <col min="8" max="8" width="9" style="238"/>
    <col min="9" max="9" width="11.75" style="237" bestFit="1" customWidth="1"/>
    <col min="10" max="10" width="13.375" style="176" customWidth="1"/>
    <col min="11" max="11" width="13.625" style="176" customWidth="1"/>
    <col min="12" max="12" width="9" style="176"/>
    <col min="13" max="13" width="0" style="176" hidden="1" customWidth="1"/>
    <col min="14" max="14" width="4.5" style="176" hidden="1" customWidth="1"/>
    <col min="15" max="15" width="2.5" style="176" hidden="1" customWidth="1"/>
    <col min="16" max="25" width="9" style="176"/>
    <col min="26" max="26" width="9" style="176" customWidth="1"/>
    <col min="27" max="27" width="5" style="176" hidden="1" customWidth="1"/>
    <col min="28" max="29" width="4.875" style="176" hidden="1" customWidth="1"/>
    <col min="30" max="30" width="9.5" style="176" hidden="1" customWidth="1"/>
    <col min="31" max="31" width="3.25" style="176" hidden="1" customWidth="1"/>
    <col min="32" max="32" width="8.375" style="176" hidden="1" customWidth="1"/>
    <col min="33" max="44" width="9" style="176"/>
    <col min="45" max="16384" width="9" style="307"/>
  </cols>
  <sheetData>
    <row r="1" spans="1:49" ht="51.75" customHeight="1">
      <c r="A1" s="1148" t="str">
        <f>Cover!B3</f>
        <v>Ref. No:  SRTS-II/C&amp;M/WC-4777/2026
SPECIFICATION No.: SR2/NT/W-AIS/DOM/C00/26/04775</v>
      </c>
      <c r="B1" s="1148"/>
      <c r="C1" s="1148"/>
      <c r="D1" s="1148"/>
      <c r="E1" s="1148"/>
      <c r="F1" s="1148"/>
      <c r="G1" s="1148"/>
      <c r="H1" s="1148"/>
      <c r="I1" s="1148"/>
      <c r="J1" s="1148"/>
      <c r="K1" s="1148"/>
      <c r="AS1" s="1"/>
      <c r="AT1" s="1"/>
      <c r="AU1" s="1"/>
      <c r="AV1" s="1"/>
      <c r="AW1" s="1"/>
    </row>
    <row r="2" spans="1:49">
      <c r="A2" s="5"/>
      <c r="B2" s="12"/>
      <c r="C2" s="5"/>
      <c r="D2" s="5"/>
      <c r="E2" s="1"/>
      <c r="F2" s="880"/>
      <c r="AS2" s="1"/>
      <c r="AT2" s="1"/>
      <c r="AU2" s="1"/>
      <c r="AV2" s="1"/>
      <c r="AW2" s="1"/>
    </row>
    <row r="3" spans="1:49" ht="41.25" customHeight="1">
      <c r="A3" s="1117" t="str">
        <f>Cover!$B$2</f>
        <v>“Construction of Two nos. of 230kV bays for TANTRANSCO at 400kV Pugalur HVAC POWERGRID S/S” under consultancy services to TANTRANSCO”</v>
      </c>
      <c r="B3" s="1117"/>
      <c r="C3" s="1117"/>
      <c r="D3" s="1117"/>
      <c r="E3" s="1117"/>
      <c r="F3" s="1117"/>
      <c r="G3" s="1117"/>
      <c r="H3" s="1117"/>
      <c r="I3" s="1117"/>
      <c r="J3" s="1117"/>
      <c r="K3" s="1117"/>
      <c r="AA3" s="181" t="s">
        <v>184</v>
      </c>
      <c r="AC3" s="182">
        <f>IF(ISERROR(#REF!/('Sch-6'!D15+'Sch-6'!D17+'Sch-6'!D19)),0,#REF!/( 'Sch-6'!D15+'Sch-6'!D17+'Sch-6'!D19))</f>
        <v>0</v>
      </c>
      <c r="AS3" s="1"/>
      <c r="AT3" s="1"/>
      <c r="AU3" s="1"/>
      <c r="AV3" s="1"/>
      <c r="AW3" s="1"/>
    </row>
    <row r="4" spans="1:49" ht="27.75" customHeight="1">
      <c r="A4" s="1149" t="s">
        <v>229</v>
      </c>
      <c r="B4" s="1149"/>
      <c r="C4" s="1149"/>
      <c r="D4" s="1149"/>
      <c r="E4" s="1149"/>
      <c r="F4" s="1149"/>
      <c r="G4" s="1149"/>
      <c r="H4" s="1149"/>
      <c r="I4" s="1149"/>
      <c r="J4" s="1149"/>
      <c r="K4" s="1149"/>
      <c r="AA4" s="181" t="s">
        <v>186</v>
      </c>
      <c r="AC4" s="182" t="e">
        <f>#REF!</f>
        <v>#REF!</v>
      </c>
      <c r="AS4" s="1"/>
      <c r="AT4" s="1"/>
      <c r="AU4" s="1"/>
      <c r="AV4" s="1"/>
      <c r="AW4" s="1"/>
    </row>
    <row r="5" spans="1:49">
      <c r="A5" s="863"/>
      <c r="B5" s="864"/>
      <c r="C5" s="865"/>
      <c r="D5" s="865"/>
      <c r="E5" s="865"/>
      <c r="F5" s="864"/>
      <c r="AA5" s="181" t="s">
        <v>187</v>
      </c>
      <c r="AC5" s="182">
        <f>IF(ISERROR(#REF!/#REF!),0,#REF! /#REF!)</f>
        <v>0</v>
      </c>
      <c r="AS5" s="1"/>
      <c r="AT5" s="1"/>
      <c r="AU5" s="1"/>
      <c r="AV5" s="1"/>
      <c r="AW5" s="1"/>
    </row>
    <row r="6" spans="1:49">
      <c r="A6" s="863"/>
      <c r="B6" s="32"/>
      <c r="C6" s="100" t="str">
        <f>'Sch-1.'!A7</f>
        <v>Bidder’s Name and Address (Lead Partner) :</v>
      </c>
      <c r="D6" s="32"/>
      <c r="E6" s="865"/>
      <c r="F6" s="880"/>
      <c r="G6" s="87" t="s">
        <v>81</v>
      </c>
      <c r="AA6" s="181" t="s">
        <v>188</v>
      </c>
      <c r="AC6" s="182" t="e">
        <f>#REF!</f>
        <v>#REF!</v>
      </c>
      <c r="AS6" s="1"/>
      <c r="AT6" s="1"/>
      <c r="AU6" s="1"/>
      <c r="AV6" s="1"/>
      <c r="AW6" s="1"/>
    </row>
    <row r="7" spans="1:49">
      <c r="A7" s="1145" t="str">
        <f>'Sch-1.'!A9</f>
        <v/>
      </c>
      <c r="B7" s="1145"/>
      <c r="C7" s="1145"/>
      <c r="D7" s="1145"/>
      <c r="E7" s="865"/>
      <c r="F7" s="880"/>
      <c r="H7" s="1116" t="str">
        <f>'Sch-1.'!I9</f>
        <v>C&amp;M Department</v>
      </c>
      <c r="I7" s="1116"/>
      <c r="J7" s="1116"/>
      <c r="AA7" s="181" t="s">
        <v>190</v>
      </c>
      <c r="AC7" s="182" t="e">
        <f>SUM(AC3:AC6)</f>
        <v>#REF!</v>
      </c>
      <c r="AS7" s="1"/>
      <c r="AT7" s="1"/>
      <c r="AU7" s="1"/>
      <c r="AV7" s="1"/>
      <c r="AW7" s="1"/>
    </row>
    <row r="8" spans="1:49">
      <c r="A8" s="863"/>
      <c r="B8" s="100" t="s">
        <v>84</v>
      </c>
      <c r="C8" s="857"/>
      <c r="D8" s="857"/>
      <c r="E8" s="865"/>
      <c r="F8" s="864"/>
      <c r="H8" s="1116" t="str">
        <f>'Sch-1.'!I10</f>
        <v>Power Grid Corporation of India Ltd.,</v>
      </c>
      <c r="I8" s="1116"/>
      <c r="J8" s="1116"/>
      <c r="AS8" s="1"/>
      <c r="AT8" s="1"/>
      <c r="AU8" s="1"/>
      <c r="AV8" s="1"/>
      <c r="AW8" s="1"/>
    </row>
    <row r="9" spans="1:49">
      <c r="A9" s="863"/>
      <c r="B9" s="100" t="s">
        <v>86</v>
      </c>
      <c r="C9" s="857"/>
      <c r="D9" s="857"/>
      <c r="E9" s="865"/>
      <c r="F9" s="864"/>
      <c r="H9" s="1116" t="str">
        <f>'Sch-1.'!I11</f>
        <v>SR-II,RHQ</v>
      </c>
      <c r="I9" s="1116"/>
      <c r="J9" s="1116"/>
      <c r="AS9" s="1"/>
      <c r="AT9" s="1"/>
      <c r="AU9" s="1"/>
      <c r="AV9" s="1"/>
      <c r="AW9" s="1"/>
    </row>
    <row r="10" spans="1:49">
      <c r="A10" s="899"/>
      <c r="B10" s="1146" t="str">
        <f>IF('Sch-1.'!C12=0, "", 'Sch-1.'!C12)</f>
        <v/>
      </c>
      <c r="C10" s="1146"/>
      <c r="D10" s="1146"/>
      <c r="E10" s="865"/>
      <c r="F10" s="864"/>
      <c r="H10" s="1116" t="str">
        <f>'Sch-1.'!I12</f>
        <v>Singanayakanahalli,Yelahanka</v>
      </c>
      <c r="I10" s="1116"/>
      <c r="J10" s="1116"/>
      <c r="AA10" s="181" t="s">
        <v>191</v>
      </c>
      <c r="AC10" s="182" t="e">
        <f>'Sch-1.'!#REF!</f>
        <v>#REF!</v>
      </c>
      <c r="AS10" s="1"/>
      <c r="AT10" s="1"/>
      <c r="AU10" s="1"/>
      <c r="AV10" s="1"/>
      <c r="AW10" s="1"/>
    </row>
    <row r="11" spans="1:49">
      <c r="A11" s="899"/>
      <c r="B11" s="1146" t="str">
        <f>IF('Sch-1.'!C13=0, "", 'Sch-1.'!C13)</f>
        <v/>
      </c>
      <c r="C11" s="1146"/>
      <c r="D11" s="1146"/>
      <c r="E11" s="865"/>
      <c r="F11" s="864"/>
      <c r="H11" s="1116" t="str">
        <f>'Sch-1.'!I13</f>
        <v>Bangalore -560064</v>
      </c>
      <c r="I11" s="1116"/>
      <c r="J11" s="1116"/>
      <c r="AA11" s="181"/>
      <c r="AC11" s="182"/>
      <c r="AS11" s="1"/>
      <c r="AT11" s="1"/>
      <c r="AU11" s="1"/>
      <c r="AV11" s="1"/>
      <c r="AW11" s="1"/>
    </row>
    <row r="12" spans="1:49">
      <c r="A12" s="899"/>
      <c r="B12" s="857"/>
      <c r="C12" s="857"/>
      <c r="D12" s="857"/>
      <c r="E12" s="288"/>
      <c r="F12" s="880"/>
      <c r="AA12" s="181"/>
      <c r="AC12" s="182"/>
      <c r="AS12" s="1"/>
      <c r="AT12" s="1"/>
      <c r="AU12" s="1"/>
      <c r="AV12" s="1"/>
      <c r="AW12" s="1"/>
    </row>
    <row r="13" spans="1:49">
      <c r="A13" s="899"/>
      <c r="B13" s="31"/>
      <c r="C13" s="31"/>
      <c r="D13" s="31"/>
      <c r="E13" s="31"/>
      <c r="F13" s="1147" t="s">
        <v>91</v>
      </c>
      <c r="G13" s="1147"/>
      <c r="H13" s="1147"/>
      <c r="I13" s="1147"/>
      <c r="J13" s="1147"/>
      <c r="K13" s="1147"/>
      <c r="AB13" s="1103" t="s">
        <v>192</v>
      </c>
      <c r="AC13" s="1103"/>
      <c r="AD13" s="238" t="s">
        <v>182</v>
      </c>
      <c r="AE13" s="1103" t="s">
        <v>193</v>
      </c>
      <c r="AF13" s="1103"/>
      <c r="AS13" s="1"/>
      <c r="AT13" s="1"/>
      <c r="AU13" s="1"/>
      <c r="AV13" s="1"/>
      <c r="AW13" s="1"/>
    </row>
    <row r="14" spans="1:49" ht="139.5" customHeight="1">
      <c r="A14" s="935" t="s">
        <v>92</v>
      </c>
      <c r="B14" s="936" t="s">
        <v>230</v>
      </c>
      <c r="C14" s="937" t="s">
        <v>231</v>
      </c>
      <c r="D14" s="936" t="s">
        <v>95</v>
      </c>
      <c r="E14" s="936" t="s">
        <v>96</v>
      </c>
      <c r="F14" s="713" t="s">
        <v>196</v>
      </c>
      <c r="G14" s="938" t="s">
        <v>98</v>
      </c>
      <c r="H14" s="938" t="s">
        <v>197</v>
      </c>
      <c r="I14" s="940" t="s">
        <v>200</v>
      </c>
      <c r="J14" s="713" t="s">
        <v>201</v>
      </c>
      <c r="K14" s="939" t="s">
        <v>102</v>
      </c>
      <c r="O14" s="176" t="s">
        <v>232</v>
      </c>
      <c r="AB14" s="186" t="s">
        <v>200</v>
      </c>
      <c r="AC14" s="186" t="s">
        <v>201</v>
      </c>
      <c r="AD14" s="238"/>
      <c r="AE14" s="186" t="s">
        <v>200</v>
      </c>
      <c r="AF14" s="186" t="s">
        <v>201</v>
      </c>
      <c r="AS14" s="1"/>
      <c r="AT14" s="1"/>
      <c r="AU14" s="1"/>
      <c r="AV14" s="1"/>
      <c r="AW14" s="1"/>
    </row>
    <row r="15" spans="1:49" s="605" customFormat="1" ht="44.25" customHeight="1">
      <c r="A15" s="800">
        <v>1</v>
      </c>
      <c r="B15" s="839">
        <v>998736</v>
      </c>
      <c r="C15" s="839"/>
      <c r="D15" s="941">
        <v>0.18</v>
      </c>
      <c r="E15" s="942" t="s">
        <v>108</v>
      </c>
      <c r="F15" s="973" t="s">
        <v>605</v>
      </c>
      <c r="G15" s="993" t="s">
        <v>203</v>
      </c>
      <c r="H15" s="994">
        <v>2</v>
      </c>
      <c r="I15" s="1011"/>
      <c r="J15" s="945" t="str">
        <f t="shared" ref="J15:J55" si="0">IF(I15=0, "Included", IF(ISERROR(H15*I15), I15, H15*I15))</f>
        <v>Included</v>
      </c>
      <c r="K15" s="945">
        <f t="shared" ref="K15:K65" si="1">O15</f>
        <v>0</v>
      </c>
      <c r="L15" s="567"/>
      <c r="M15" s="567"/>
      <c r="N15" s="567">
        <f>IF(J15="Included",0,J15)</f>
        <v>0</v>
      </c>
      <c r="O15" s="567">
        <f>IF(E15="confirmed",(N15*D15),(N15*E15))</f>
        <v>0</v>
      </c>
      <c r="P15" s="702"/>
      <c r="Q15" s="702"/>
      <c r="R15" s="702"/>
      <c r="S15" s="702"/>
      <c r="T15" s="604"/>
      <c r="U15" s="604"/>
      <c r="V15" s="604"/>
      <c r="W15" s="604"/>
      <c r="X15" s="604"/>
      <c r="Y15" s="604"/>
      <c r="Z15" s="604"/>
      <c r="AA15" s="604"/>
      <c r="AB15" s="604"/>
      <c r="AC15" s="604"/>
      <c r="AD15" s="604"/>
      <c r="AE15" s="604"/>
      <c r="AF15" s="604"/>
      <c r="AG15" s="661"/>
      <c r="AH15" s="661"/>
      <c r="AI15" s="603"/>
      <c r="AJ15" s="661"/>
      <c r="AK15" s="661"/>
      <c r="AL15" s="604"/>
      <c r="AM15" s="604"/>
      <c r="AN15" s="604"/>
      <c r="AO15" s="604"/>
      <c r="AP15" s="604"/>
      <c r="AQ15" s="604"/>
      <c r="AR15" s="604"/>
      <c r="AS15" s="604"/>
      <c r="AT15" s="604"/>
      <c r="AU15" s="604"/>
      <c r="AV15" s="604"/>
      <c r="AW15" s="604"/>
    </row>
    <row r="16" spans="1:49" s="605" customFormat="1" ht="44.25" customHeight="1">
      <c r="A16" s="800">
        <v>2</v>
      </c>
      <c r="B16" s="839">
        <v>998736</v>
      </c>
      <c r="C16" s="839"/>
      <c r="D16" s="941">
        <v>0.18</v>
      </c>
      <c r="E16" s="942" t="s">
        <v>108</v>
      </c>
      <c r="F16" s="973" t="s">
        <v>606</v>
      </c>
      <c r="G16" s="993" t="s">
        <v>203</v>
      </c>
      <c r="H16" s="994">
        <v>6</v>
      </c>
      <c r="I16" s="1011"/>
      <c r="J16" s="945" t="str">
        <f t="shared" si="0"/>
        <v>Included</v>
      </c>
      <c r="K16" s="945">
        <f t="shared" si="1"/>
        <v>0</v>
      </c>
      <c r="L16" s="567"/>
      <c r="M16" s="567"/>
      <c r="N16" s="567">
        <f t="shared" ref="N16:N65" si="2">IF(J16="Included",0,J16)</f>
        <v>0</v>
      </c>
      <c r="O16" s="567">
        <f t="shared" ref="O16:O65" si="3">IF(E16="confirmed",(N16*D16),(N16*E16))</f>
        <v>0</v>
      </c>
      <c r="P16" s="702"/>
      <c r="Q16" s="702"/>
      <c r="R16" s="702"/>
      <c r="S16" s="702"/>
      <c r="T16" s="604"/>
      <c r="U16" s="604"/>
      <c r="V16" s="604"/>
      <c r="W16" s="604"/>
      <c r="X16" s="604"/>
      <c r="Y16" s="604"/>
      <c r="Z16" s="604"/>
      <c r="AA16" s="604"/>
      <c r="AB16" s="604"/>
      <c r="AC16" s="604"/>
      <c r="AD16" s="604"/>
      <c r="AE16" s="604"/>
      <c r="AF16" s="604"/>
      <c r="AG16" s="661"/>
      <c r="AH16" s="661"/>
      <c r="AI16" s="603"/>
      <c r="AJ16" s="661"/>
      <c r="AK16" s="661"/>
      <c r="AL16" s="604"/>
      <c r="AM16" s="604"/>
      <c r="AN16" s="604"/>
      <c r="AO16" s="604"/>
      <c r="AP16" s="604"/>
      <c r="AQ16" s="604"/>
      <c r="AR16" s="604"/>
      <c r="AS16" s="604"/>
      <c r="AT16" s="604"/>
      <c r="AU16" s="604"/>
      <c r="AV16" s="604"/>
      <c r="AW16" s="604"/>
    </row>
    <row r="17" spans="1:49" s="605" customFormat="1" ht="44.25" customHeight="1">
      <c r="A17" s="800">
        <v>3</v>
      </c>
      <c r="B17" s="839">
        <v>998736</v>
      </c>
      <c r="C17" s="839"/>
      <c r="D17" s="941">
        <v>0.18</v>
      </c>
      <c r="E17" s="942" t="s">
        <v>108</v>
      </c>
      <c r="F17" s="973" t="s">
        <v>614</v>
      </c>
      <c r="G17" s="993" t="s">
        <v>203</v>
      </c>
      <c r="H17" s="994">
        <v>6</v>
      </c>
      <c r="I17" s="1011"/>
      <c r="J17" s="945" t="str">
        <f t="shared" si="0"/>
        <v>Included</v>
      </c>
      <c r="K17" s="945">
        <f t="shared" si="1"/>
        <v>0</v>
      </c>
      <c r="L17" s="567"/>
      <c r="M17" s="567"/>
      <c r="N17" s="567"/>
      <c r="O17" s="567"/>
      <c r="P17" s="702"/>
      <c r="Q17" s="702"/>
      <c r="R17" s="702"/>
      <c r="S17" s="702"/>
      <c r="T17" s="604"/>
      <c r="U17" s="604"/>
      <c r="V17" s="604"/>
      <c r="W17" s="604"/>
      <c r="X17" s="604"/>
      <c r="Y17" s="604"/>
      <c r="Z17" s="604"/>
      <c r="AA17" s="604"/>
      <c r="AB17" s="604"/>
      <c r="AC17" s="604"/>
      <c r="AD17" s="604"/>
      <c r="AE17" s="604"/>
      <c r="AF17" s="604"/>
      <c r="AG17" s="661"/>
      <c r="AH17" s="661"/>
      <c r="AI17" s="603"/>
      <c r="AJ17" s="661"/>
      <c r="AK17" s="661"/>
      <c r="AL17" s="604"/>
      <c r="AM17" s="604"/>
      <c r="AN17" s="604"/>
      <c r="AO17" s="604"/>
      <c r="AP17" s="604"/>
      <c r="AQ17" s="604"/>
      <c r="AR17" s="604"/>
      <c r="AS17" s="604"/>
      <c r="AT17" s="604"/>
      <c r="AU17" s="604"/>
      <c r="AV17" s="604"/>
      <c r="AW17" s="604"/>
    </row>
    <row r="18" spans="1:49" s="605" customFormat="1" ht="44.25" customHeight="1">
      <c r="A18" s="800">
        <v>4</v>
      </c>
      <c r="B18" s="839">
        <v>998736</v>
      </c>
      <c r="C18" s="839"/>
      <c r="D18" s="941">
        <v>0.18</v>
      </c>
      <c r="E18" s="942" t="s">
        <v>108</v>
      </c>
      <c r="F18" s="973" t="s">
        <v>607</v>
      </c>
      <c r="G18" s="993" t="s">
        <v>203</v>
      </c>
      <c r="H18" s="994">
        <v>2</v>
      </c>
      <c r="I18" s="1011"/>
      <c r="J18" s="945" t="str">
        <f t="shared" si="0"/>
        <v>Included</v>
      </c>
      <c r="K18" s="945">
        <f t="shared" si="1"/>
        <v>0</v>
      </c>
      <c r="L18" s="567"/>
      <c r="M18" s="567"/>
      <c r="N18" s="567">
        <f t="shared" si="2"/>
        <v>0</v>
      </c>
      <c r="O18" s="567">
        <f t="shared" si="3"/>
        <v>0</v>
      </c>
      <c r="P18" s="702"/>
      <c r="Q18" s="702"/>
      <c r="R18" s="702"/>
      <c r="S18" s="702"/>
      <c r="T18" s="604"/>
      <c r="U18" s="604"/>
      <c r="V18" s="604"/>
      <c r="W18" s="604"/>
      <c r="X18" s="604"/>
      <c r="Y18" s="604"/>
      <c r="Z18" s="604"/>
      <c r="AA18" s="604"/>
      <c r="AB18" s="604"/>
      <c r="AC18" s="604"/>
      <c r="AD18" s="604"/>
      <c r="AE18" s="604"/>
      <c r="AF18" s="604"/>
      <c r="AG18" s="661"/>
      <c r="AH18" s="661"/>
      <c r="AI18" s="603"/>
      <c r="AJ18" s="661"/>
      <c r="AK18" s="661"/>
      <c r="AL18" s="604"/>
      <c r="AM18" s="604"/>
      <c r="AN18" s="604"/>
      <c r="AO18" s="604"/>
      <c r="AP18" s="604"/>
      <c r="AQ18" s="604"/>
      <c r="AR18" s="604"/>
      <c r="AS18" s="604"/>
      <c r="AT18" s="604"/>
      <c r="AU18" s="604"/>
      <c r="AV18" s="604"/>
      <c r="AW18" s="604"/>
    </row>
    <row r="19" spans="1:49" s="605" customFormat="1" ht="44.25" customHeight="1">
      <c r="A19" s="800">
        <v>5</v>
      </c>
      <c r="B19" s="839">
        <v>998736</v>
      </c>
      <c r="C19" s="839"/>
      <c r="D19" s="941">
        <v>0.18</v>
      </c>
      <c r="E19" s="942" t="s">
        <v>108</v>
      </c>
      <c r="F19" s="973" t="s">
        <v>654</v>
      </c>
      <c r="G19" s="993" t="s">
        <v>203</v>
      </c>
      <c r="H19" s="994">
        <v>2</v>
      </c>
      <c r="I19" s="1011"/>
      <c r="J19" s="945" t="str">
        <f t="shared" si="0"/>
        <v>Included</v>
      </c>
      <c r="K19" s="945">
        <f t="shared" si="1"/>
        <v>0</v>
      </c>
      <c r="L19" s="567"/>
      <c r="M19" s="567"/>
      <c r="N19" s="567">
        <f t="shared" si="2"/>
        <v>0</v>
      </c>
      <c r="O19" s="567">
        <f t="shared" si="3"/>
        <v>0</v>
      </c>
      <c r="P19" s="702"/>
      <c r="Q19" s="702"/>
      <c r="R19" s="702"/>
      <c r="S19" s="702"/>
      <c r="T19" s="604"/>
      <c r="U19" s="604"/>
      <c r="V19" s="604"/>
      <c r="W19" s="604"/>
      <c r="X19" s="604"/>
      <c r="Y19" s="604"/>
      <c r="Z19" s="604"/>
      <c r="AA19" s="604"/>
      <c r="AB19" s="604"/>
      <c r="AC19" s="604"/>
      <c r="AD19" s="604"/>
      <c r="AE19" s="604"/>
      <c r="AF19" s="604"/>
      <c r="AG19" s="661"/>
      <c r="AH19" s="661"/>
      <c r="AI19" s="603"/>
      <c r="AJ19" s="661"/>
      <c r="AK19" s="661"/>
      <c r="AL19" s="604"/>
      <c r="AM19" s="604"/>
      <c r="AN19" s="604"/>
      <c r="AO19" s="604"/>
      <c r="AP19" s="604"/>
      <c r="AQ19" s="604"/>
      <c r="AR19" s="604"/>
      <c r="AS19" s="604"/>
      <c r="AT19" s="604"/>
      <c r="AU19" s="604"/>
      <c r="AV19" s="604"/>
      <c r="AW19" s="604"/>
    </row>
    <row r="20" spans="1:49" s="605" customFormat="1" ht="44.25" customHeight="1">
      <c r="A20" s="800">
        <v>6</v>
      </c>
      <c r="B20" s="839">
        <v>998736</v>
      </c>
      <c r="C20" s="839"/>
      <c r="D20" s="941">
        <v>0.18</v>
      </c>
      <c r="E20" s="942" t="s">
        <v>108</v>
      </c>
      <c r="F20" s="973" t="s">
        <v>655</v>
      </c>
      <c r="G20" s="993" t="s">
        <v>203</v>
      </c>
      <c r="H20" s="994">
        <v>4</v>
      </c>
      <c r="I20" s="1011"/>
      <c r="J20" s="945" t="str">
        <f t="shared" si="0"/>
        <v>Included</v>
      </c>
      <c r="K20" s="945">
        <f t="shared" si="1"/>
        <v>0</v>
      </c>
      <c r="L20" s="567"/>
      <c r="M20" s="567"/>
      <c r="N20" s="567">
        <f t="shared" si="2"/>
        <v>0</v>
      </c>
      <c r="O20" s="567">
        <f t="shared" si="3"/>
        <v>0</v>
      </c>
      <c r="P20" s="702"/>
      <c r="Q20" s="702"/>
      <c r="R20" s="702"/>
      <c r="S20" s="702"/>
      <c r="T20" s="604"/>
      <c r="U20" s="604"/>
      <c r="V20" s="604"/>
      <c r="W20" s="604"/>
      <c r="X20" s="604"/>
      <c r="Y20" s="604"/>
      <c r="Z20" s="604"/>
      <c r="AA20" s="604"/>
      <c r="AB20" s="604"/>
      <c r="AC20" s="604"/>
      <c r="AD20" s="604"/>
      <c r="AE20" s="604"/>
      <c r="AF20" s="604"/>
      <c r="AG20" s="661"/>
      <c r="AH20" s="661"/>
      <c r="AI20" s="603"/>
      <c r="AJ20" s="661"/>
      <c r="AK20" s="661"/>
      <c r="AL20" s="604"/>
      <c r="AM20" s="604"/>
      <c r="AN20" s="604"/>
      <c r="AO20" s="604"/>
      <c r="AP20" s="604"/>
      <c r="AQ20" s="604"/>
      <c r="AR20" s="604"/>
      <c r="AS20" s="604"/>
      <c r="AT20" s="604"/>
      <c r="AU20" s="604"/>
      <c r="AV20" s="604"/>
      <c r="AW20" s="604"/>
    </row>
    <row r="21" spans="1:49" s="605" customFormat="1" ht="44.25" customHeight="1">
      <c r="A21" s="800">
        <v>7</v>
      </c>
      <c r="B21" s="839">
        <v>998736</v>
      </c>
      <c r="C21" s="839"/>
      <c r="D21" s="941">
        <v>0.18</v>
      </c>
      <c r="E21" s="942" t="s">
        <v>108</v>
      </c>
      <c r="F21" s="973" t="s">
        <v>610</v>
      </c>
      <c r="G21" s="993" t="s">
        <v>203</v>
      </c>
      <c r="H21" s="994">
        <v>6</v>
      </c>
      <c r="I21" s="1011"/>
      <c r="J21" s="945" t="str">
        <f t="shared" si="0"/>
        <v>Included</v>
      </c>
      <c r="K21" s="945">
        <f t="shared" si="1"/>
        <v>0</v>
      </c>
      <c r="L21" s="567"/>
      <c r="M21" s="567"/>
      <c r="N21" s="567">
        <f t="shared" si="2"/>
        <v>0</v>
      </c>
      <c r="O21" s="567">
        <f t="shared" si="3"/>
        <v>0</v>
      </c>
      <c r="P21" s="702"/>
      <c r="Q21" s="702"/>
      <c r="R21" s="702"/>
      <c r="S21" s="702"/>
      <c r="T21" s="604"/>
      <c r="U21" s="604"/>
      <c r="V21" s="604"/>
      <c r="W21" s="604"/>
      <c r="X21" s="604"/>
      <c r="Y21" s="604"/>
      <c r="Z21" s="604"/>
      <c r="AA21" s="604"/>
      <c r="AB21" s="604"/>
      <c r="AC21" s="604"/>
      <c r="AD21" s="604"/>
      <c r="AE21" s="604"/>
      <c r="AF21" s="604"/>
      <c r="AG21" s="661"/>
      <c r="AH21" s="661"/>
      <c r="AI21" s="603"/>
      <c r="AJ21" s="661"/>
      <c r="AK21" s="661"/>
      <c r="AL21" s="604"/>
      <c r="AM21" s="604"/>
      <c r="AN21" s="604"/>
      <c r="AO21" s="604"/>
      <c r="AP21" s="604"/>
      <c r="AQ21" s="604"/>
      <c r="AR21" s="604"/>
      <c r="AS21" s="604"/>
      <c r="AT21" s="604"/>
      <c r="AU21" s="604"/>
      <c r="AV21" s="604"/>
      <c r="AW21" s="604"/>
    </row>
    <row r="22" spans="1:49" s="605" customFormat="1" ht="44.25" customHeight="1">
      <c r="A22" s="800">
        <v>8</v>
      </c>
      <c r="B22" s="839">
        <v>998736</v>
      </c>
      <c r="C22" s="839"/>
      <c r="D22" s="941">
        <v>0.18</v>
      </c>
      <c r="E22" s="942" t="s">
        <v>108</v>
      </c>
      <c r="F22" s="973" t="s">
        <v>656</v>
      </c>
      <c r="G22" s="993" t="s">
        <v>203</v>
      </c>
      <c r="H22" s="994">
        <v>6</v>
      </c>
      <c r="I22" s="1011"/>
      <c r="J22" s="945" t="str">
        <f t="shared" si="0"/>
        <v>Included</v>
      </c>
      <c r="K22" s="945">
        <f t="shared" si="1"/>
        <v>0</v>
      </c>
      <c r="L22" s="567"/>
      <c r="M22" s="567"/>
      <c r="N22" s="567">
        <f t="shared" si="2"/>
        <v>0</v>
      </c>
      <c r="O22" s="567">
        <f t="shared" si="3"/>
        <v>0</v>
      </c>
      <c r="P22" s="702"/>
      <c r="Q22" s="702"/>
      <c r="R22" s="702"/>
      <c r="S22" s="702"/>
      <c r="T22" s="604"/>
      <c r="U22" s="604"/>
      <c r="V22" s="604"/>
      <c r="W22" s="604"/>
      <c r="X22" s="604"/>
      <c r="Y22" s="604"/>
      <c r="Z22" s="604"/>
      <c r="AA22" s="604"/>
      <c r="AB22" s="604"/>
      <c r="AC22" s="604"/>
      <c r="AD22" s="604"/>
      <c r="AE22" s="604"/>
      <c r="AF22" s="604"/>
      <c r="AG22" s="661"/>
      <c r="AH22" s="661"/>
      <c r="AI22" s="603"/>
      <c r="AJ22" s="661"/>
      <c r="AK22" s="661"/>
      <c r="AL22" s="604"/>
      <c r="AM22" s="604"/>
      <c r="AN22" s="604"/>
      <c r="AO22" s="604"/>
      <c r="AP22" s="604"/>
      <c r="AQ22" s="604"/>
      <c r="AR22" s="604"/>
      <c r="AS22" s="604"/>
      <c r="AT22" s="604"/>
      <c r="AU22" s="604"/>
      <c r="AV22" s="604"/>
      <c r="AW22" s="604"/>
    </row>
    <row r="23" spans="1:49" s="605" customFormat="1" ht="44.25" customHeight="1">
      <c r="A23" s="800">
        <v>9</v>
      </c>
      <c r="B23" s="839">
        <v>998736</v>
      </c>
      <c r="C23" s="839"/>
      <c r="D23" s="941">
        <v>0.18</v>
      </c>
      <c r="E23" s="942" t="s">
        <v>108</v>
      </c>
      <c r="F23" s="973" t="s">
        <v>611</v>
      </c>
      <c r="G23" s="993" t="s">
        <v>203</v>
      </c>
      <c r="H23" s="994">
        <v>24</v>
      </c>
      <c r="I23" s="1011"/>
      <c r="J23" s="945" t="str">
        <f t="shared" si="0"/>
        <v>Included</v>
      </c>
      <c r="K23" s="945">
        <f t="shared" si="1"/>
        <v>0</v>
      </c>
      <c r="L23" s="567"/>
      <c r="M23" s="567"/>
      <c r="N23" s="567">
        <f t="shared" si="2"/>
        <v>0</v>
      </c>
      <c r="O23" s="567">
        <f t="shared" si="3"/>
        <v>0</v>
      </c>
      <c r="P23" s="702"/>
      <c r="Q23" s="702"/>
      <c r="R23" s="702"/>
      <c r="S23" s="702"/>
      <c r="T23" s="604"/>
      <c r="U23" s="604"/>
      <c r="V23" s="604"/>
      <c r="W23" s="604"/>
      <c r="X23" s="604"/>
      <c r="Y23" s="604"/>
      <c r="Z23" s="604"/>
      <c r="AA23" s="604"/>
      <c r="AB23" s="604"/>
      <c r="AC23" s="604"/>
      <c r="AD23" s="604"/>
      <c r="AE23" s="604"/>
      <c r="AF23" s="604"/>
      <c r="AG23" s="661"/>
      <c r="AH23" s="661"/>
      <c r="AI23" s="603"/>
      <c r="AJ23" s="661"/>
      <c r="AK23" s="661"/>
      <c r="AL23" s="604"/>
      <c r="AM23" s="604"/>
      <c r="AN23" s="604"/>
      <c r="AO23" s="604"/>
      <c r="AP23" s="604"/>
      <c r="AQ23" s="604"/>
      <c r="AR23" s="604"/>
      <c r="AS23" s="604"/>
      <c r="AT23" s="604"/>
      <c r="AU23" s="604"/>
      <c r="AV23" s="604"/>
      <c r="AW23" s="604"/>
    </row>
    <row r="24" spans="1:49" s="605" customFormat="1" ht="44.25" customHeight="1">
      <c r="A24" s="800">
        <v>10</v>
      </c>
      <c r="B24" s="839">
        <v>998736</v>
      </c>
      <c r="C24" s="839"/>
      <c r="D24" s="941">
        <v>0.18</v>
      </c>
      <c r="E24" s="942" t="s">
        <v>108</v>
      </c>
      <c r="F24" s="973" t="s">
        <v>612</v>
      </c>
      <c r="G24" s="993" t="s">
        <v>203</v>
      </c>
      <c r="H24" s="994">
        <v>6</v>
      </c>
      <c r="I24" s="1011"/>
      <c r="J24" s="945" t="str">
        <f t="shared" si="0"/>
        <v>Included</v>
      </c>
      <c r="K24" s="945">
        <f t="shared" si="1"/>
        <v>0</v>
      </c>
      <c r="L24" s="567"/>
      <c r="M24" s="567"/>
      <c r="N24" s="567">
        <f t="shared" si="2"/>
        <v>0</v>
      </c>
      <c r="O24" s="567">
        <f t="shared" si="3"/>
        <v>0</v>
      </c>
      <c r="P24" s="702"/>
      <c r="Q24" s="702"/>
      <c r="R24" s="702"/>
      <c r="S24" s="702"/>
      <c r="T24" s="604"/>
      <c r="U24" s="604"/>
      <c r="V24" s="604"/>
      <c r="W24" s="604"/>
      <c r="X24" s="604"/>
      <c r="Y24" s="604"/>
      <c r="Z24" s="604"/>
      <c r="AA24" s="604"/>
      <c r="AB24" s="604"/>
      <c r="AC24" s="604"/>
      <c r="AD24" s="604"/>
      <c r="AE24" s="604"/>
      <c r="AF24" s="604"/>
      <c r="AG24" s="661"/>
      <c r="AH24" s="661"/>
      <c r="AI24" s="603"/>
      <c r="AJ24" s="661"/>
      <c r="AK24" s="661"/>
      <c r="AL24" s="604"/>
      <c r="AM24" s="604"/>
      <c r="AN24" s="604"/>
      <c r="AO24" s="604"/>
      <c r="AP24" s="604"/>
      <c r="AQ24" s="604"/>
      <c r="AR24" s="604"/>
      <c r="AS24" s="604"/>
      <c r="AT24" s="604"/>
      <c r="AU24" s="604"/>
      <c r="AV24" s="604"/>
      <c r="AW24" s="604"/>
    </row>
    <row r="25" spans="1:49" s="605" customFormat="1" ht="44.25" customHeight="1">
      <c r="A25" s="800">
        <v>11</v>
      </c>
      <c r="B25" s="839">
        <v>998736</v>
      </c>
      <c r="C25" s="839"/>
      <c r="D25" s="941">
        <v>0.18</v>
      </c>
      <c r="E25" s="942" t="s">
        <v>108</v>
      </c>
      <c r="F25" s="973" t="s">
        <v>616</v>
      </c>
      <c r="G25" s="993" t="s">
        <v>203</v>
      </c>
      <c r="H25" s="994">
        <v>2</v>
      </c>
      <c r="I25" s="1011"/>
      <c r="J25" s="945" t="str">
        <f t="shared" si="0"/>
        <v>Included</v>
      </c>
      <c r="K25" s="945">
        <f t="shared" si="1"/>
        <v>0</v>
      </c>
      <c r="L25" s="567"/>
      <c r="M25" s="567"/>
      <c r="N25" s="567">
        <f t="shared" si="2"/>
        <v>0</v>
      </c>
      <c r="O25" s="567">
        <f t="shared" si="3"/>
        <v>0</v>
      </c>
      <c r="P25" s="702"/>
      <c r="Q25" s="702"/>
      <c r="R25" s="702"/>
      <c r="S25" s="702"/>
      <c r="T25" s="604"/>
      <c r="U25" s="604"/>
      <c r="V25" s="604"/>
      <c r="W25" s="604"/>
      <c r="X25" s="604"/>
      <c r="Y25" s="604"/>
      <c r="Z25" s="604"/>
      <c r="AA25" s="604"/>
      <c r="AB25" s="604"/>
      <c r="AC25" s="604"/>
      <c r="AD25" s="604"/>
      <c r="AE25" s="604"/>
      <c r="AF25" s="604"/>
      <c r="AG25" s="661"/>
      <c r="AH25" s="661"/>
      <c r="AI25" s="603"/>
      <c r="AJ25" s="661"/>
      <c r="AK25" s="661"/>
      <c r="AL25" s="604"/>
      <c r="AM25" s="604"/>
      <c r="AN25" s="604"/>
      <c r="AO25" s="604"/>
      <c r="AP25" s="604"/>
      <c r="AQ25" s="604"/>
      <c r="AR25" s="604"/>
      <c r="AS25" s="604"/>
      <c r="AT25" s="604"/>
      <c r="AU25" s="604"/>
      <c r="AV25" s="604"/>
      <c r="AW25" s="604"/>
    </row>
    <row r="26" spans="1:49" s="605" customFormat="1" ht="44.25" customHeight="1">
      <c r="A26" s="800">
        <v>12</v>
      </c>
      <c r="B26" s="839">
        <v>998736</v>
      </c>
      <c r="C26" s="839"/>
      <c r="D26" s="941">
        <v>0.18</v>
      </c>
      <c r="E26" s="942" t="s">
        <v>108</v>
      </c>
      <c r="F26" s="973" t="s">
        <v>615</v>
      </c>
      <c r="G26" s="993" t="s">
        <v>203</v>
      </c>
      <c r="H26" s="994">
        <v>2</v>
      </c>
      <c r="I26" s="1011"/>
      <c r="J26" s="945" t="str">
        <f t="shared" si="0"/>
        <v>Included</v>
      </c>
      <c r="K26" s="945">
        <f t="shared" si="1"/>
        <v>0</v>
      </c>
      <c r="L26" s="567"/>
      <c r="M26" s="567"/>
      <c r="N26" s="567">
        <f t="shared" si="2"/>
        <v>0</v>
      </c>
      <c r="O26" s="567">
        <f t="shared" si="3"/>
        <v>0</v>
      </c>
      <c r="P26" s="702"/>
      <c r="Q26" s="702"/>
      <c r="R26" s="702"/>
      <c r="S26" s="702"/>
      <c r="T26" s="604"/>
      <c r="U26" s="604"/>
      <c r="V26" s="604"/>
      <c r="W26" s="604"/>
      <c r="X26" s="604"/>
      <c r="Y26" s="604"/>
      <c r="Z26" s="604"/>
      <c r="AA26" s="604"/>
      <c r="AB26" s="604"/>
      <c r="AC26" s="604"/>
      <c r="AD26" s="604"/>
      <c r="AE26" s="604"/>
      <c r="AF26" s="604"/>
      <c r="AG26" s="661"/>
      <c r="AH26" s="661"/>
      <c r="AI26" s="603"/>
      <c r="AJ26" s="661"/>
      <c r="AK26" s="661"/>
      <c r="AL26" s="604"/>
      <c r="AM26" s="604"/>
      <c r="AN26" s="604"/>
      <c r="AO26" s="604"/>
      <c r="AP26" s="604"/>
      <c r="AQ26" s="604"/>
      <c r="AR26" s="604"/>
      <c r="AS26" s="604"/>
      <c r="AT26" s="604"/>
      <c r="AU26" s="604"/>
      <c r="AV26" s="604"/>
      <c r="AW26" s="604"/>
    </row>
    <row r="27" spans="1:49" s="605" customFormat="1" ht="44.25" customHeight="1">
      <c r="A27" s="800">
        <v>13</v>
      </c>
      <c r="B27" s="839">
        <v>998736</v>
      </c>
      <c r="C27" s="839"/>
      <c r="D27" s="941">
        <v>0.18</v>
      </c>
      <c r="E27" s="942" t="s">
        <v>108</v>
      </c>
      <c r="F27" s="973" t="s">
        <v>657</v>
      </c>
      <c r="G27" s="993" t="s">
        <v>207</v>
      </c>
      <c r="H27" s="994">
        <v>2</v>
      </c>
      <c r="I27" s="1011"/>
      <c r="J27" s="945" t="str">
        <f t="shared" si="0"/>
        <v>Included</v>
      </c>
      <c r="K27" s="945">
        <f t="shared" si="1"/>
        <v>0</v>
      </c>
      <c r="L27" s="567"/>
      <c r="M27" s="567"/>
      <c r="N27" s="567">
        <f t="shared" si="2"/>
        <v>0</v>
      </c>
      <c r="O27" s="567">
        <f t="shared" si="3"/>
        <v>0</v>
      </c>
      <c r="P27" s="702"/>
      <c r="Q27" s="702"/>
      <c r="R27" s="702"/>
      <c r="S27" s="702"/>
      <c r="T27" s="604"/>
      <c r="U27" s="604"/>
      <c r="V27" s="604"/>
      <c r="W27" s="604"/>
      <c r="X27" s="604"/>
      <c r="Y27" s="604"/>
      <c r="Z27" s="604"/>
      <c r="AA27" s="604"/>
      <c r="AB27" s="604"/>
      <c r="AC27" s="604"/>
      <c r="AD27" s="604"/>
      <c r="AE27" s="604"/>
      <c r="AF27" s="604"/>
      <c r="AG27" s="661"/>
      <c r="AH27" s="661"/>
      <c r="AI27" s="603"/>
      <c r="AJ27" s="661"/>
      <c r="AK27" s="661"/>
      <c r="AL27" s="604"/>
      <c r="AM27" s="604"/>
      <c r="AN27" s="604"/>
      <c r="AO27" s="604"/>
      <c r="AP27" s="604"/>
      <c r="AQ27" s="604"/>
      <c r="AR27" s="604"/>
      <c r="AS27" s="604"/>
      <c r="AT27" s="604"/>
      <c r="AU27" s="604"/>
      <c r="AV27" s="604"/>
      <c r="AW27" s="604"/>
    </row>
    <row r="28" spans="1:49" s="605" customFormat="1" ht="44.25" customHeight="1">
      <c r="A28" s="800">
        <v>14</v>
      </c>
      <c r="B28" s="839">
        <v>998736</v>
      </c>
      <c r="C28" s="839"/>
      <c r="D28" s="941">
        <v>0.18</v>
      </c>
      <c r="E28" s="942" t="s">
        <v>108</v>
      </c>
      <c r="F28" s="973" t="s">
        <v>658</v>
      </c>
      <c r="G28" s="993" t="s">
        <v>203</v>
      </c>
      <c r="H28" s="994">
        <v>2</v>
      </c>
      <c r="I28" s="1011"/>
      <c r="J28" s="945" t="str">
        <f t="shared" si="0"/>
        <v>Included</v>
      </c>
      <c r="K28" s="945">
        <f t="shared" si="1"/>
        <v>0</v>
      </c>
      <c r="L28" s="567"/>
      <c r="M28" s="567"/>
      <c r="N28" s="567">
        <f t="shared" si="2"/>
        <v>0</v>
      </c>
      <c r="O28" s="567">
        <f t="shared" si="3"/>
        <v>0</v>
      </c>
      <c r="P28" s="702"/>
      <c r="Q28" s="702"/>
      <c r="R28" s="702"/>
      <c r="S28" s="702"/>
      <c r="T28" s="604"/>
      <c r="U28" s="604"/>
      <c r="V28" s="604"/>
      <c r="W28" s="604"/>
      <c r="X28" s="604"/>
      <c r="Y28" s="604"/>
      <c r="Z28" s="604"/>
      <c r="AA28" s="604"/>
      <c r="AB28" s="604"/>
      <c r="AC28" s="604"/>
      <c r="AD28" s="604"/>
      <c r="AE28" s="604"/>
      <c r="AF28" s="604"/>
      <c r="AG28" s="661"/>
      <c r="AH28" s="661"/>
      <c r="AI28" s="603"/>
      <c r="AJ28" s="661"/>
      <c r="AK28" s="661"/>
      <c r="AL28" s="604"/>
      <c r="AM28" s="604"/>
      <c r="AN28" s="604"/>
      <c r="AO28" s="604"/>
      <c r="AP28" s="604"/>
      <c r="AQ28" s="604"/>
      <c r="AR28" s="604"/>
      <c r="AS28" s="604"/>
      <c r="AT28" s="604"/>
      <c r="AU28" s="604"/>
      <c r="AV28" s="604"/>
      <c r="AW28" s="604"/>
    </row>
    <row r="29" spans="1:49" s="605" customFormat="1" ht="44.25" customHeight="1">
      <c r="A29" s="800">
        <v>15</v>
      </c>
      <c r="B29" s="839">
        <v>998731</v>
      </c>
      <c r="C29" s="839"/>
      <c r="D29" s="941">
        <v>0.18</v>
      </c>
      <c r="E29" s="942" t="s">
        <v>108</v>
      </c>
      <c r="F29" s="973" t="s">
        <v>623</v>
      </c>
      <c r="G29" s="993" t="s">
        <v>650</v>
      </c>
      <c r="H29" s="994">
        <v>0.5</v>
      </c>
      <c r="I29" s="1011"/>
      <c r="J29" s="945" t="str">
        <f t="shared" si="0"/>
        <v>Included</v>
      </c>
      <c r="K29" s="945">
        <f t="shared" si="1"/>
        <v>0</v>
      </c>
      <c r="L29" s="567"/>
      <c r="M29" s="567"/>
      <c r="N29" s="567">
        <f t="shared" si="2"/>
        <v>0</v>
      </c>
      <c r="O29" s="567">
        <f t="shared" si="3"/>
        <v>0</v>
      </c>
      <c r="P29" s="702"/>
      <c r="Q29" s="702"/>
      <c r="R29" s="702"/>
      <c r="S29" s="702"/>
      <c r="T29" s="604"/>
      <c r="U29" s="604"/>
      <c r="V29" s="604"/>
      <c r="W29" s="604"/>
      <c r="X29" s="604"/>
      <c r="Y29" s="604"/>
      <c r="Z29" s="604"/>
      <c r="AA29" s="604"/>
      <c r="AB29" s="604"/>
      <c r="AC29" s="604"/>
      <c r="AD29" s="604"/>
      <c r="AE29" s="604"/>
      <c r="AF29" s="604"/>
      <c r="AG29" s="661"/>
      <c r="AH29" s="661"/>
      <c r="AI29" s="603"/>
      <c r="AJ29" s="661"/>
      <c r="AK29" s="661"/>
      <c r="AL29" s="604"/>
      <c r="AM29" s="604"/>
      <c r="AN29" s="604"/>
      <c r="AO29" s="604"/>
      <c r="AP29" s="604"/>
      <c r="AQ29" s="604"/>
      <c r="AR29" s="604"/>
      <c r="AS29" s="604"/>
      <c r="AT29" s="604"/>
      <c r="AU29" s="604"/>
      <c r="AV29" s="604"/>
      <c r="AW29" s="604"/>
    </row>
    <row r="30" spans="1:49" s="605" customFormat="1" ht="44.25" customHeight="1">
      <c r="A30" s="800">
        <v>16</v>
      </c>
      <c r="B30" s="839">
        <v>998731</v>
      </c>
      <c r="C30" s="839"/>
      <c r="D30" s="941">
        <v>0.18</v>
      </c>
      <c r="E30" s="942" t="s">
        <v>108</v>
      </c>
      <c r="F30" s="973" t="s">
        <v>622</v>
      </c>
      <c r="G30" s="993" t="s">
        <v>203</v>
      </c>
      <c r="H30" s="994">
        <v>2</v>
      </c>
      <c r="I30" s="1011"/>
      <c r="J30" s="945" t="str">
        <f t="shared" si="0"/>
        <v>Included</v>
      </c>
      <c r="K30" s="945">
        <f t="shared" si="1"/>
        <v>0</v>
      </c>
      <c r="L30" s="567"/>
      <c r="M30" s="567"/>
      <c r="N30" s="567">
        <f t="shared" si="2"/>
        <v>0</v>
      </c>
      <c r="O30" s="567">
        <f t="shared" si="3"/>
        <v>0</v>
      </c>
      <c r="P30" s="702"/>
      <c r="Q30" s="702"/>
      <c r="R30" s="702"/>
      <c r="S30" s="702"/>
      <c r="T30" s="604"/>
      <c r="U30" s="604"/>
      <c r="V30" s="604"/>
      <c r="W30" s="604"/>
      <c r="X30" s="604"/>
      <c r="Y30" s="604"/>
      <c r="Z30" s="604"/>
      <c r="AA30" s="604"/>
      <c r="AB30" s="604"/>
      <c r="AC30" s="604"/>
      <c r="AD30" s="604"/>
      <c r="AE30" s="604"/>
      <c r="AF30" s="604"/>
      <c r="AG30" s="661"/>
      <c r="AH30" s="661"/>
      <c r="AI30" s="603"/>
      <c r="AJ30" s="661"/>
      <c r="AK30" s="661"/>
      <c r="AL30" s="604"/>
      <c r="AM30" s="604"/>
      <c r="AN30" s="604"/>
      <c r="AO30" s="604"/>
      <c r="AP30" s="604"/>
      <c r="AQ30" s="604"/>
      <c r="AR30" s="604"/>
      <c r="AS30" s="604"/>
      <c r="AT30" s="604"/>
      <c r="AU30" s="604"/>
      <c r="AV30" s="604"/>
      <c r="AW30" s="604"/>
    </row>
    <row r="31" spans="1:49" s="605" customFormat="1" ht="44.25" customHeight="1">
      <c r="A31" s="800">
        <v>17</v>
      </c>
      <c r="B31" s="839">
        <v>998731</v>
      </c>
      <c r="C31" s="839"/>
      <c r="D31" s="941">
        <v>0.18</v>
      </c>
      <c r="E31" s="942" t="s">
        <v>108</v>
      </c>
      <c r="F31" s="973" t="s">
        <v>621</v>
      </c>
      <c r="G31" s="993" t="s">
        <v>203</v>
      </c>
      <c r="H31" s="994">
        <v>2</v>
      </c>
      <c r="I31" s="1011"/>
      <c r="J31" s="945" t="str">
        <f t="shared" si="0"/>
        <v>Included</v>
      </c>
      <c r="K31" s="945">
        <f t="shared" si="1"/>
        <v>0</v>
      </c>
      <c r="L31" s="567"/>
      <c r="M31" s="567"/>
      <c r="N31" s="567">
        <f t="shared" si="2"/>
        <v>0</v>
      </c>
      <c r="O31" s="567">
        <f t="shared" si="3"/>
        <v>0</v>
      </c>
      <c r="P31" s="702"/>
      <c r="Q31" s="702"/>
      <c r="R31" s="702"/>
      <c r="S31" s="702"/>
      <c r="T31" s="604"/>
      <c r="U31" s="604"/>
      <c r="V31" s="604"/>
      <c r="W31" s="604"/>
      <c r="X31" s="604"/>
      <c r="Y31" s="604"/>
      <c r="Z31" s="604"/>
      <c r="AA31" s="604"/>
      <c r="AB31" s="604"/>
      <c r="AC31" s="604"/>
      <c r="AD31" s="604"/>
      <c r="AE31" s="604"/>
      <c r="AF31" s="604"/>
      <c r="AG31" s="661"/>
      <c r="AH31" s="661"/>
      <c r="AI31" s="603"/>
      <c r="AJ31" s="661"/>
      <c r="AK31" s="661"/>
      <c r="AL31" s="604"/>
      <c r="AM31" s="604"/>
      <c r="AN31" s="604"/>
      <c r="AO31" s="604"/>
      <c r="AP31" s="604"/>
      <c r="AQ31" s="604"/>
      <c r="AR31" s="604"/>
      <c r="AS31" s="604"/>
      <c r="AT31" s="604"/>
      <c r="AU31" s="604"/>
      <c r="AV31" s="604"/>
      <c r="AW31" s="604"/>
    </row>
    <row r="32" spans="1:49" s="605" customFormat="1" ht="44.25" customHeight="1">
      <c r="A32" s="800">
        <v>18</v>
      </c>
      <c r="B32" s="839">
        <v>998731</v>
      </c>
      <c r="C32" s="839"/>
      <c r="D32" s="941">
        <v>0.18</v>
      </c>
      <c r="E32" s="942" t="s">
        <v>108</v>
      </c>
      <c r="F32" s="973" t="s">
        <v>620</v>
      </c>
      <c r="G32" s="993" t="s">
        <v>203</v>
      </c>
      <c r="H32" s="994">
        <v>2</v>
      </c>
      <c r="I32" s="1011"/>
      <c r="J32" s="945" t="str">
        <f t="shared" si="0"/>
        <v>Included</v>
      </c>
      <c r="K32" s="945">
        <f t="shared" si="1"/>
        <v>0</v>
      </c>
      <c r="L32" s="567"/>
      <c r="M32" s="567"/>
      <c r="N32" s="567">
        <f t="shared" si="2"/>
        <v>0</v>
      </c>
      <c r="O32" s="567">
        <f t="shared" si="3"/>
        <v>0</v>
      </c>
      <c r="P32" s="702"/>
      <c r="Q32" s="702"/>
      <c r="R32" s="702"/>
      <c r="S32" s="702"/>
      <c r="T32" s="604"/>
      <c r="U32" s="604"/>
      <c r="V32" s="604"/>
      <c r="W32" s="604"/>
      <c r="X32" s="604"/>
      <c r="Y32" s="604"/>
      <c r="Z32" s="604"/>
      <c r="AA32" s="604"/>
      <c r="AB32" s="604"/>
      <c r="AC32" s="604"/>
      <c r="AD32" s="604"/>
      <c r="AE32" s="604"/>
      <c r="AF32" s="604"/>
      <c r="AG32" s="661"/>
      <c r="AH32" s="661"/>
      <c r="AI32" s="603"/>
      <c r="AJ32" s="661"/>
      <c r="AK32" s="661"/>
      <c r="AL32" s="604"/>
      <c r="AM32" s="604"/>
      <c r="AN32" s="604"/>
      <c r="AO32" s="604"/>
      <c r="AP32" s="604"/>
      <c r="AQ32" s="604"/>
      <c r="AR32" s="604"/>
      <c r="AS32" s="604"/>
      <c r="AT32" s="604"/>
      <c r="AU32" s="604"/>
      <c r="AV32" s="604"/>
      <c r="AW32" s="604"/>
    </row>
    <row r="33" spans="1:49" s="605" customFormat="1" ht="44.25" customHeight="1">
      <c r="A33" s="800">
        <v>19</v>
      </c>
      <c r="B33" s="839">
        <v>998736</v>
      </c>
      <c r="C33" s="839"/>
      <c r="D33" s="941">
        <v>0.18</v>
      </c>
      <c r="E33" s="942" t="s">
        <v>108</v>
      </c>
      <c r="F33" s="973" t="s">
        <v>659</v>
      </c>
      <c r="G33" s="993" t="s">
        <v>203</v>
      </c>
      <c r="H33" s="994">
        <v>2</v>
      </c>
      <c r="I33" s="1011"/>
      <c r="J33" s="945" t="str">
        <f t="shared" si="0"/>
        <v>Included</v>
      </c>
      <c r="K33" s="945">
        <f t="shared" si="1"/>
        <v>0</v>
      </c>
      <c r="L33" s="567"/>
      <c r="M33" s="567"/>
      <c r="N33" s="567">
        <f t="shared" si="2"/>
        <v>0</v>
      </c>
      <c r="O33" s="567">
        <f t="shared" si="3"/>
        <v>0</v>
      </c>
      <c r="P33" s="702"/>
      <c r="Q33" s="702"/>
      <c r="R33" s="702"/>
      <c r="S33" s="702"/>
      <c r="T33" s="604"/>
      <c r="U33" s="604"/>
      <c r="V33" s="604"/>
      <c r="W33" s="604"/>
      <c r="X33" s="604"/>
      <c r="Y33" s="604"/>
      <c r="Z33" s="604"/>
      <c r="AA33" s="604"/>
      <c r="AB33" s="604"/>
      <c r="AC33" s="604"/>
      <c r="AD33" s="604"/>
      <c r="AE33" s="604"/>
      <c r="AF33" s="604"/>
      <c r="AG33" s="661"/>
      <c r="AH33" s="661"/>
      <c r="AI33" s="603"/>
      <c r="AJ33" s="661"/>
      <c r="AK33" s="661"/>
      <c r="AL33" s="604"/>
      <c r="AM33" s="604"/>
      <c r="AN33" s="604"/>
      <c r="AO33" s="604"/>
      <c r="AP33" s="604"/>
      <c r="AQ33" s="604"/>
      <c r="AR33" s="604"/>
      <c r="AS33" s="604"/>
      <c r="AT33" s="604"/>
      <c r="AU33" s="604"/>
      <c r="AV33" s="604"/>
      <c r="AW33" s="604"/>
    </row>
    <row r="34" spans="1:49" s="605" customFormat="1" ht="44.25" customHeight="1">
      <c r="A34" s="800">
        <v>20</v>
      </c>
      <c r="B34" s="839">
        <v>998736</v>
      </c>
      <c r="C34" s="839"/>
      <c r="D34" s="941">
        <v>0.18</v>
      </c>
      <c r="E34" s="942" t="s">
        <v>108</v>
      </c>
      <c r="F34" s="973" t="s">
        <v>618</v>
      </c>
      <c r="G34" s="993" t="s">
        <v>203</v>
      </c>
      <c r="H34" s="994">
        <v>12</v>
      </c>
      <c r="I34" s="1011"/>
      <c r="J34" s="945" t="str">
        <f t="shared" si="0"/>
        <v>Included</v>
      </c>
      <c r="K34" s="945">
        <f t="shared" si="1"/>
        <v>0</v>
      </c>
      <c r="L34" s="567"/>
      <c r="M34" s="567"/>
      <c r="N34" s="567">
        <f t="shared" si="2"/>
        <v>0</v>
      </c>
      <c r="O34" s="567">
        <f t="shared" si="3"/>
        <v>0</v>
      </c>
      <c r="P34" s="702"/>
      <c r="Q34" s="702"/>
      <c r="R34" s="702"/>
      <c r="S34" s="702"/>
      <c r="T34" s="604"/>
      <c r="U34" s="604"/>
      <c r="V34" s="604"/>
      <c r="W34" s="604"/>
      <c r="X34" s="604"/>
      <c r="Y34" s="604"/>
      <c r="Z34" s="604"/>
      <c r="AA34" s="604"/>
      <c r="AB34" s="604"/>
      <c r="AC34" s="604"/>
      <c r="AD34" s="604"/>
      <c r="AE34" s="604"/>
      <c r="AF34" s="604"/>
      <c r="AG34" s="661"/>
      <c r="AH34" s="661"/>
      <c r="AI34" s="603"/>
      <c r="AJ34" s="661"/>
      <c r="AK34" s="661"/>
      <c r="AL34" s="604"/>
      <c r="AM34" s="604"/>
      <c r="AN34" s="604"/>
      <c r="AO34" s="604"/>
      <c r="AP34" s="604"/>
      <c r="AQ34" s="604"/>
      <c r="AR34" s="604"/>
      <c r="AS34" s="604"/>
      <c r="AT34" s="604"/>
      <c r="AU34" s="604"/>
      <c r="AV34" s="604"/>
      <c r="AW34" s="604"/>
    </row>
    <row r="35" spans="1:49" s="605" customFormat="1" ht="44.25" customHeight="1">
      <c r="A35" s="800">
        <v>21</v>
      </c>
      <c r="B35" s="839">
        <v>998736</v>
      </c>
      <c r="C35" s="839"/>
      <c r="D35" s="941">
        <v>0.18</v>
      </c>
      <c r="E35" s="942" t="s">
        <v>108</v>
      </c>
      <c r="F35" s="973" t="s">
        <v>617</v>
      </c>
      <c r="G35" s="993" t="s">
        <v>203</v>
      </c>
      <c r="H35" s="994">
        <v>4</v>
      </c>
      <c r="I35" s="1011"/>
      <c r="J35" s="945" t="str">
        <f t="shared" si="0"/>
        <v>Included</v>
      </c>
      <c r="K35" s="945">
        <f t="shared" si="1"/>
        <v>0</v>
      </c>
      <c r="L35" s="567"/>
      <c r="M35" s="567"/>
      <c r="N35" s="567">
        <f t="shared" si="2"/>
        <v>0</v>
      </c>
      <c r="O35" s="567">
        <f t="shared" si="3"/>
        <v>0</v>
      </c>
      <c r="P35" s="702"/>
      <c r="Q35" s="702"/>
      <c r="R35" s="702"/>
      <c r="S35" s="702"/>
      <c r="T35" s="604"/>
      <c r="U35" s="604"/>
      <c r="V35" s="604"/>
      <c r="W35" s="604"/>
      <c r="X35" s="604"/>
      <c r="Y35" s="604"/>
      <c r="Z35" s="604"/>
      <c r="AA35" s="604"/>
      <c r="AB35" s="604"/>
      <c r="AC35" s="604"/>
      <c r="AD35" s="604"/>
      <c r="AE35" s="604"/>
      <c r="AF35" s="604"/>
      <c r="AG35" s="661"/>
      <c r="AH35" s="661"/>
      <c r="AI35" s="603"/>
      <c r="AJ35" s="661"/>
      <c r="AK35" s="661"/>
      <c r="AL35" s="604"/>
      <c r="AM35" s="604"/>
      <c r="AN35" s="604"/>
      <c r="AO35" s="604"/>
      <c r="AP35" s="604"/>
      <c r="AQ35" s="604"/>
      <c r="AR35" s="604"/>
      <c r="AS35" s="604"/>
      <c r="AT35" s="604"/>
      <c r="AU35" s="604"/>
      <c r="AV35" s="604"/>
      <c r="AW35" s="604"/>
    </row>
    <row r="36" spans="1:49" s="605" customFormat="1" ht="44.25" customHeight="1">
      <c r="A36" s="800">
        <v>22</v>
      </c>
      <c r="B36" s="839">
        <v>998731</v>
      </c>
      <c r="C36" s="839"/>
      <c r="D36" s="941">
        <v>0.18</v>
      </c>
      <c r="E36" s="942" t="s">
        <v>108</v>
      </c>
      <c r="F36" s="973" t="s">
        <v>659</v>
      </c>
      <c r="G36" s="993" t="s">
        <v>203</v>
      </c>
      <c r="H36" s="994">
        <v>2</v>
      </c>
      <c r="I36" s="1011"/>
      <c r="J36" s="945" t="str">
        <f t="shared" si="0"/>
        <v>Included</v>
      </c>
      <c r="K36" s="945">
        <f t="shared" si="1"/>
        <v>0</v>
      </c>
      <c r="L36" s="567"/>
      <c r="M36" s="567"/>
      <c r="N36" s="567">
        <f t="shared" si="2"/>
        <v>0</v>
      </c>
      <c r="O36" s="567">
        <f t="shared" si="3"/>
        <v>0</v>
      </c>
      <c r="P36" s="702"/>
      <c r="Q36" s="702"/>
      <c r="R36" s="702"/>
      <c r="S36" s="702"/>
      <c r="T36" s="604"/>
      <c r="U36" s="604"/>
      <c r="V36" s="604"/>
      <c r="W36" s="604"/>
      <c r="X36" s="604"/>
      <c r="Y36" s="604"/>
      <c r="Z36" s="604"/>
      <c r="AA36" s="604"/>
      <c r="AB36" s="604"/>
      <c r="AC36" s="604"/>
      <c r="AD36" s="604"/>
      <c r="AE36" s="604"/>
      <c r="AF36" s="604"/>
      <c r="AG36" s="661"/>
      <c r="AH36" s="661"/>
      <c r="AI36" s="603"/>
      <c r="AJ36" s="661"/>
      <c r="AK36" s="661"/>
      <c r="AL36" s="604"/>
      <c r="AM36" s="604"/>
      <c r="AN36" s="604"/>
      <c r="AO36" s="604"/>
      <c r="AP36" s="604"/>
      <c r="AQ36" s="604"/>
      <c r="AR36" s="604"/>
      <c r="AS36" s="604"/>
      <c r="AT36" s="604"/>
      <c r="AU36" s="604"/>
      <c r="AV36" s="604"/>
      <c r="AW36" s="604"/>
    </row>
    <row r="37" spans="1:49" s="605" customFormat="1" ht="44.25" customHeight="1">
      <c r="A37" s="800">
        <v>23</v>
      </c>
      <c r="B37" s="839">
        <v>998736</v>
      </c>
      <c r="C37" s="839"/>
      <c r="D37" s="941">
        <v>0.18</v>
      </c>
      <c r="E37" s="942" t="s">
        <v>108</v>
      </c>
      <c r="F37" s="973" t="s">
        <v>620</v>
      </c>
      <c r="G37" s="993" t="s">
        <v>203</v>
      </c>
      <c r="H37" s="994">
        <v>2</v>
      </c>
      <c r="I37" s="1011"/>
      <c r="J37" s="945" t="str">
        <f t="shared" si="0"/>
        <v>Included</v>
      </c>
      <c r="K37" s="945">
        <f t="shared" si="1"/>
        <v>0</v>
      </c>
      <c r="L37" s="567"/>
      <c r="M37" s="567"/>
      <c r="N37" s="567">
        <f t="shared" si="2"/>
        <v>0</v>
      </c>
      <c r="O37" s="567">
        <f t="shared" si="3"/>
        <v>0</v>
      </c>
      <c r="P37" s="702"/>
      <c r="Q37" s="702"/>
      <c r="R37" s="702"/>
      <c r="S37" s="702"/>
      <c r="T37" s="604"/>
      <c r="U37" s="604"/>
      <c r="V37" s="604"/>
      <c r="W37" s="604"/>
      <c r="X37" s="604"/>
      <c r="Y37" s="604"/>
      <c r="Z37" s="604"/>
      <c r="AA37" s="604"/>
      <c r="AB37" s="604"/>
      <c r="AC37" s="604"/>
      <c r="AD37" s="604"/>
      <c r="AE37" s="604"/>
      <c r="AF37" s="604"/>
      <c r="AG37" s="661"/>
      <c r="AH37" s="661"/>
      <c r="AI37" s="603"/>
      <c r="AJ37" s="661"/>
      <c r="AK37" s="661"/>
      <c r="AL37" s="604"/>
      <c r="AM37" s="604"/>
      <c r="AN37" s="604"/>
      <c r="AO37" s="604"/>
      <c r="AP37" s="604"/>
      <c r="AQ37" s="604"/>
      <c r="AR37" s="604"/>
      <c r="AS37" s="604"/>
      <c r="AT37" s="604"/>
      <c r="AU37" s="604"/>
      <c r="AV37" s="604"/>
      <c r="AW37" s="604"/>
    </row>
    <row r="38" spans="1:49" s="605" customFormat="1" ht="44.25" customHeight="1">
      <c r="A38" s="800">
        <v>24</v>
      </c>
      <c r="B38" s="839">
        <v>998736</v>
      </c>
      <c r="C38" s="839"/>
      <c r="D38" s="941">
        <v>0.18</v>
      </c>
      <c r="E38" s="942" t="s">
        <v>108</v>
      </c>
      <c r="F38" s="973" t="s">
        <v>621</v>
      </c>
      <c r="G38" s="993" t="s">
        <v>203</v>
      </c>
      <c r="H38" s="994">
        <v>2</v>
      </c>
      <c r="I38" s="1011"/>
      <c r="J38" s="945" t="str">
        <f t="shared" si="0"/>
        <v>Included</v>
      </c>
      <c r="K38" s="945">
        <f t="shared" si="1"/>
        <v>0</v>
      </c>
      <c r="L38" s="567"/>
      <c r="M38" s="567"/>
      <c r="N38" s="567">
        <f t="shared" si="2"/>
        <v>0</v>
      </c>
      <c r="O38" s="567">
        <f t="shared" si="3"/>
        <v>0</v>
      </c>
      <c r="P38" s="702"/>
      <c r="Q38" s="702"/>
      <c r="R38" s="702"/>
      <c r="S38" s="702"/>
      <c r="T38" s="604"/>
      <c r="U38" s="604"/>
      <c r="V38" s="604"/>
      <c r="W38" s="604"/>
      <c r="X38" s="604"/>
      <c r="Y38" s="604"/>
      <c r="Z38" s="604"/>
      <c r="AA38" s="604"/>
      <c r="AB38" s="604"/>
      <c r="AC38" s="604"/>
      <c r="AD38" s="604"/>
      <c r="AE38" s="604"/>
      <c r="AF38" s="604"/>
      <c r="AG38" s="661"/>
      <c r="AH38" s="661"/>
      <c r="AI38" s="603"/>
      <c r="AJ38" s="661"/>
      <c r="AK38" s="661"/>
      <c r="AL38" s="604"/>
      <c r="AM38" s="604"/>
      <c r="AN38" s="604"/>
      <c r="AO38" s="604"/>
      <c r="AP38" s="604"/>
      <c r="AQ38" s="604"/>
      <c r="AR38" s="604"/>
      <c r="AS38" s="604"/>
      <c r="AT38" s="604"/>
      <c r="AU38" s="604"/>
      <c r="AV38" s="604"/>
      <c r="AW38" s="604"/>
    </row>
    <row r="39" spans="1:49" s="605" customFormat="1" ht="44.25" customHeight="1">
      <c r="A39" s="800">
        <v>25</v>
      </c>
      <c r="B39" s="839">
        <v>998736</v>
      </c>
      <c r="C39" s="839"/>
      <c r="D39" s="941">
        <v>0.18</v>
      </c>
      <c r="E39" s="942" t="s">
        <v>108</v>
      </c>
      <c r="F39" s="973" t="s">
        <v>622</v>
      </c>
      <c r="G39" s="993" t="s">
        <v>203</v>
      </c>
      <c r="H39" s="994">
        <v>2</v>
      </c>
      <c r="I39" s="1011"/>
      <c r="J39" s="945" t="str">
        <f t="shared" si="0"/>
        <v>Included</v>
      </c>
      <c r="K39" s="945">
        <f t="shared" si="1"/>
        <v>0</v>
      </c>
      <c r="L39" s="567"/>
      <c r="M39" s="567"/>
      <c r="N39" s="567">
        <f t="shared" si="2"/>
        <v>0</v>
      </c>
      <c r="O39" s="567">
        <f t="shared" si="3"/>
        <v>0</v>
      </c>
      <c r="P39" s="702"/>
      <c r="Q39" s="702"/>
      <c r="R39" s="702"/>
      <c r="S39" s="702"/>
      <c r="T39" s="604"/>
      <c r="U39" s="604"/>
      <c r="V39" s="604"/>
      <c r="W39" s="604"/>
      <c r="X39" s="604"/>
      <c r="Y39" s="604"/>
      <c r="Z39" s="604"/>
      <c r="AA39" s="604"/>
      <c r="AB39" s="604"/>
      <c r="AC39" s="604"/>
      <c r="AD39" s="604"/>
      <c r="AE39" s="604"/>
      <c r="AF39" s="604"/>
      <c r="AG39" s="661"/>
      <c r="AH39" s="661"/>
      <c r="AI39" s="603"/>
      <c r="AJ39" s="661"/>
      <c r="AK39" s="661"/>
      <c r="AL39" s="604"/>
      <c r="AM39" s="604"/>
      <c r="AN39" s="604"/>
      <c r="AO39" s="604"/>
      <c r="AP39" s="604"/>
      <c r="AQ39" s="604"/>
      <c r="AR39" s="604"/>
      <c r="AS39" s="604"/>
      <c r="AT39" s="604"/>
      <c r="AU39" s="604"/>
      <c r="AV39" s="604"/>
      <c r="AW39" s="604"/>
    </row>
    <row r="40" spans="1:49" s="605" customFormat="1" ht="44.25" customHeight="1">
      <c r="A40" s="800">
        <v>26</v>
      </c>
      <c r="B40" s="839">
        <v>998736</v>
      </c>
      <c r="C40" s="839"/>
      <c r="D40" s="941">
        <v>0.18</v>
      </c>
      <c r="E40" s="942" t="s">
        <v>108</v>
      </c>
      <c r="F40" s="973" t="s">
        <v>623</v>
      </c>
      <c r="G40" s="993" t="s">
        <v>650</v>
      </c>
      <c r="H40" s="994">
        <v>0.5</v>
      </c>
      <c r="I40" s="1011"/>
      <c r="J40" s="945" t="str">
        <f t="shared" si="0"/>
        <v>Included</v>
      </c>
      <c r="K40" s="945">
        <f t="shared" si="1"/>
        <v>0</v>
      </c>
      <c r="L40" s="567"/>
      <c r="M40" s="567"/>
      <c r="N40" s="567">
        <f t="shared" si="2"/>
        <v>0</v>
      </c>
      <c r="O40" s="567">
        <f t="shared" si="3"/>
        <v>0</v>
      </c>
      <c r="P40" s="702"/>
      <c r="Q40" s="702"/>
      <c r="R40" s="702"/>
      <c r="S40" s="702"/>
      <c r="T40" s="604"/>
      <c r="U40" s="604"/>
      <c r="V40" s="604"/>
      <c r="W40" s="604"/>
      <c r="X40" s="604"/>
      <c r="Y40" s="604"/>
      <c r="Z40" s="604"/>
      <c r="AA40" s="604"/>
      <c r="AB40" s="604"/>
      <c r="AC40" s="604"/>
      <c r="AD40" s="604"/>
      <c r="AE40" s="604"/>
      <c r="AF40" s="604"/>
      <c r="AG40" s="661"/>
      <c r="AH40" s="661"/>
      <c r="AI40" s="603"/>
      <c r="AJ40" s="661"/>
      <c r="AK40" s="661"/>
      <c r="AL40" s="604"/>
      <c r="AM40" s="604"/>
      <c r="AN40" s="604"/>
      <c r="AO40" s="604"/>
      <c r="AP40" s="604"/>
      <c r="AQ40" s="604"/>
      <c r="AR40" s="604"/>
      <c r="AS40" s="604"/>
      <c r="AT40" s="604"/>
      <c r="AU40" s="604"/>
      <c r="AV40" s="604"/>
      <c r="AW40" s="604"/>
    </row>
    <row r="41" spans="1:49" s="605" customFormat="1" ht="44.25" customHeight="1">
      <c r="A41" s="800">
        <v>27</v>
      </c>
      <c r="B41" s="839">
        <v>998736</v>
      </c>
      <c r="C41" s="839"/>
      <c r="D41" s="941">
        <v>0.18</v>
      </c>
      <c r="E41" s="942" t="s">
        <v>108</v>
      </c>
      <c r="F41" s="973" t="s">
        <v>624</v>
      </c>
      <c r="G41" s="993" t="s">
        <v>203</v>
      </c>
      <c r="H41" s="994">
        <v>2</v>
      </c>
      <c r="I41" s="1011"/>
      <c r="J41" s="945" t="str">
        <f t="shared" si="0"/>
        <v>Included</v>
      </c>
      <c r="K41" s="945">
        <f t="shared" si="1"/>
        <v>0</v>
      </c>
      <c r="L41" s="567"/>
      <c r="M41" s="567"/>
      <c r="N41" s="567">
        <f t="shared" si="2"/>
        <v>0</v>
      </c>
      <c r="O41" s="567">
        <f t="shared" si="3"/>
        <v>0</v>
      </c>
      <c r="P41" s="702"/>
      <c r="Q41" s="702"/>
      <c r="R41" s="702"/>
      <c r="S41" s="702"/>
      <c r="T41" s="604"/>
      <c r="U41" s="604"/>
      <c r="V41" s="604"/>
      <c r="W41" s="604"/>
      <c r="X41" s="604"/>
      <c r="Y41" s="604"/>
      <c r="Z41" s="604"/>
      <c r="AA41" s="604"/>
      <c r="AB41" s="604"/>
      <c r="AC41" s="604"/>
      <c r="AD41" s="604"/>
      <c r="AE41" s="604"/>
      <c r="AF41" s="604"/>
      <c r="AG41" s="661"/>
      <c r="AH41" s="661"/>
      <c r="AI41" s="603"/>
      <c r="AJ41" s="661"/>
      <c r="AK41" s="661"/>
      <c r="AL41" s="604"/>
      <c r="AM41" s="604"/>
      <c r="AN41" s="604"/>
      <c r="AO41" s="604"/>
      <c r="AP41" s="604"/>
      <c r="AQ41" s="604"/>
      <c r="AR41" s="604"/>
      <c r="AS41" s="604"/>
      <c r="AT41" s="604"/>
      <c r="AU41" s="604"/>
      <c r="AV41" s="604"/>
      <c r="AW41" s="604"/>
    </row>
    <row r="42" spans="1:49" s="605" customFormat="1" ht="44.25" customHeight="1">
      <c r="A42" s="800">
        <v>28</v>
      </c>
      <c r="B42" s="839">
        <v>998736</v>
      </c>
      <c r="C42" s="839"/>
      <c r="D42" s="941">
        <v>0.18</v>
      </c>
      <c r="E42" s="942" t="s">
        <v>108</v>
      </c>
      <c r="F42" s="973" t="s">
        <v>625</v>
      </c>
      <c r="G42" s="993" t="s">
        <v>203</v>
      </c>
      <c r="H42" s="994">
        <v>2</v>
      </c>
      <c r="I42" s="1011"/>
      <c r="J42" s="945" t="str">
        <f t="shared" si="0"/>
        <v>Included</v>
      </c>
      <c r="K42" s="945">
        <f t="shared" si="1"/>
        <v>0</v>
      </c>
      <c r="L42" s="567"/>
      <c r="M42" s="567"/>
      <c r="N42" s="567">
        <f t="shared" si="2"/>
        <v>0</v>
      </c>
      <c r="O42" s="567">
        <f t="shared" si="3"/>
        <v>0</v>
      </c>
      <c r="P42" s="702"/>
      <c r="Q42" s="702"/>
      <c r="R42" s="702"/>
      <c r="S42" s="702"/>
      <c r="T42" s="604"/>
      <c r="U42" s="604"/>
      <c r="V42" s="604"/>
      <c r="W42" s="604"/>
      <c r="X42" s="604"/>
      <c r="Y42" s="604"/>
      <c r="Z42" s="604"/>
      <c r="AA42" s="604"/>
      <c r="AB42" s="604"/>
      <c r="AC42" s="604"/>
      <c r="AD42" s="604"/>
      <c r="AE42" s="604"/>
      <c r="AF42" s="604"/>
      <c r="AG42" s="661"/>
      <c r="AH42" s="661"/>
      <c r="AI42" s="603"/>
      <c r="AJ42" s="661"/>
      <c r="AK42" s="661"/>
      <c r="AL42" s="604"/>
      <c r="AM42" s="604"/>
      <c r="AN42" s="604"/>
      <c r="AO42" s="604"/>
      <c r="AP42" s="604"/>
      <c r="AQ42" s="604"/>
      <c r="AR42" s="604"/>
      <c r="AS42" s="604"/>
      <c r="AT42" s="604"/>
      <c r="AU42" s="604"/>
      <c r="AV42" s="604"/>
      <c r="AW42" s="604"/>
    </row>
    <row r="43" spans="1:49" s="605" customFormat="1" ht="44.25" customHeight="1">
      <c r="A43" s="800">
        <v>29</v>
      </c>
      <c r="B43" s="839">
        <v>998736</v>
      </c>
      <c r="C43" s="839"/>
      <c r="D43" s="941">
        <v>0.18</v>
      </c>
      <c r="E43" s="942" t="s">
        <v>108</v>
      </c>
      <c r="F43" s="973" t="s">
        <v>628</v>
      </c>
      <c r="G43" s="993" t="s">
        <v>207</v>
      </c>
      <c r="H43" s="994">
        <v>1</v>
      </c>
      <c r="I43" s="1011"/>
      <c r="J43" s="945" t="str">
        <f t="shared" si="0"/>
        <v>Included</v>
      </c>
      <c r="K43" s="945">
        <f t="shared" si="1"/>
        <v>0</v>
      </c>
      <c r="L43" s="567"/>
      <c r="M43" s="567"/>
      <c r="N43" s="567">
        <f t="shared" si="2"/>
        <v>0</v>
      </c>
      <c r="O43" s="567">
        <f t="shared" si="3"/>
        <v>0</v>
      </c>
      <c r="P43" s="702"/>
      <c r="Q43" s="702"/>
      <c r="R43" s="702"/>
      <c r="S43" s="702"/>
      <c r="T43" s="604"/>
      <c r="U43" s="604"/>
      <c r="V43" s="604"/>
      <c r="W43" s="604"/>
      <c r="X43" s="604"/>
      <c r="Y43" s="604"/>
      <c r="Z43" s="604"/>
      <c r="AA43" s="604"/>
      <c r="AB43" s="604"/>
      <c r="AC43" s="604"/>
      <c r="AD43" s="604"/>
      <c r="AE43" s="604"/>
      <c r="AF43" s="604"/>
      <c r="AG43" s="661"/>
      <c r="AH43" s="661"/>
      <c r="AI43" s="603"/>
      <c r="AJ43" s="661"/>
      <c r="AK43" s="661"/>
      <c r="AL43" s="604"/>
      <c r="AM43" s="604"/>
      <c r="AN43" s="604"/>
      <c r="AO43" s="604"/>
      <c r="AP43" s="604"/>
      <c r="AQ43" s="604"/>
      <c r="AR43" s="604"/>
      <c r="AS43" s="604"/>
      <c r="AT43" s="604"/>
      <c r="AU43" s="604"/>
      <c r="AV43" s="604"/>
      <c r="AW43" s="604"/>
    </row>
    <row r="44" spans="1:49" s="605" customFormat="1" ht="44.25" customHeight="1">
      <c r="A44" s="800">
        <v>30</v>
      </c>
      <c r="B44" s="839">
        <v>998736</v>
      </c>
      <c r="C44" s="839"/>
      <c r="D44" s="941">
        <v>0.18</v>
      </c>
      <c r="E44" s="942" t="s">
        <v>108</v>
      </c>
      <c r="F44" s="973" t="s">
        <v>626</v>
      </c>
      <c r="G44" s="993" t="s">
        <v>203</v>
      </c>
      <c r="H44" s="994">
        <v>4</v>
      </c>
      <c r="I44" s="1011"/>
      <c r="J44" s="945" t="str">
        <f t="shared" si="0"/>
        <v>Included</v>
      </c>
      <c r="K44" s="945">
        <f t="shared" si="1"/>
        <v>0</v>
      </c>
      <c r="L44" s="567"/>
      <c r="M44" s="567"/>
      <c r="N44" s="567">
        <f t="shared" si="2"/>
        <v>0</v>
      </c>
      <c r="O44" s="567">
        <f t="shared" si="3"/>
        <v>0</v>
      </c>
      <c r="P44" s="702"/>
      <c r="Q44" s="702"/>
      <c r="R44" s="702"/>
      <c r="S44" s="702"/>
      <c r="T44" s="604"/>
      <c r="U44" s="604"/>
      <c r="V44" s="604"/>
      <c r="W44" s="604"/>
      <c r="X44" s="604"/>
      <c r="Y44" s="604"/>
      <c r="Z44" s="604"/>
      <c r="AA44" s="604"/>
      <c r="AB44" s="604"/>
      <c r="AC44" s="604"/>
      <c r="AD44" s="604"/>
      <c r="AE44" s="604"/>
      <c r="AF44" s="604"/>
      <c r="AG44" s="661"/>
      <c r="AH44" s="661"/>
      <c r="AI44" s="603"/>
      <c r="AJ44" s="661"/>
      <c r="AK44" s="661"/>
      <c r="AL44" s="604"/>
      <c r="AM44" s="604"/>
      <c r="AN44" s="604"/>
      <c r="AO44" s="604"/>
      <c r="AP44" s="604"/>
      <c r="AQ44" s="604"/>
      <c r="AR44" s="604"/>
      <c r="AS44" s="604"/>
      <c r="AT44" s="604"/>
      <c r="AU44" s="604"/>
      <c r="AV44" s="604"/>
      <c r="AW44" s="604"/>
    </row>
    <row r="45" spans="1:49" s="605" customFormat="1" ht="44.25" customHeight="1">
      <c r="A45" s="800">
        <v>31</v>
      </c>
      <c r="B45" s="839">
        <v>998736</v>
      </c>
      <c r="C45" s="839"/>
      <c r="D45" s="941">
        <v>0.18</v>
      </c>
      <c r="E45" s="942" t="s">
        <v>108</v>
      </c>
      <c r="F45" s="973" t="s">
        <v>627</v>
      </c>
      <c r="G45" s="993" t="s">
        <v>203</v>
      </c>
      <c r="H45" s="994">
        <v>6</v>
      </c>
      <c r="I45" s="1011"/>
      <c r="J45" s="945" t="str">
        <f t="shared" si="0"/>
        <v>Included</v>
      </c>
      <c r="K45" s="945">
        <f t="shared" si="1"/>
        <v>0</v>
      </c>
      <c r="L45" s="567"/>
      <c r="M45" s="567"/>
      <c r="N45" s="567">
        <f t="shared" si="2"/>
        <v>0</v>
      </c>
      <c r="O45" s="567">
        <f t="shared" si="3"/>
        <v>0</v>
      </c>
      <c r="P45" s="702"/>
      <c r="Q45" s="702"/>
      <c r="R45" s="702"/>
      <c r="S45" s="702"/>
      <c r="T45" s="604"/>
      <c r="U45" s="604"/>
      <c r="V45" s="604"/>
      <c r="W45" s="604"/>
      <c r="X45" s="604"/>
      <c r="Y45" s="604"/>
      <c r="Z45" s="604"/>
      <c r="AA45" s="604"/>
      <c r="AB45" s="604"/>
      <c r="AC45" s="604"/>
      <c r="AD45" s="604"/>
      <c r="AE45" s="604"/>
      <c r="AF45" s="604"/>
      <c r="AG45" s="661"/>
      <c r="AH45" s="661"/>
      <c r="AI45" s="603"/>
      <c r="AJ45" s="661"/>
      <c r="AK45" s="661"/>
      <c r="AL45" s="604"/>
      <c r="AM45" s="604"/>
      <c r="AN45" s="604"/>
      <c r="AO45" s="604"/>
      <c r="AP45" s="604"/>
      <c r="AQ45" s="604"/>
      <c r="AR45" s="604"/>
      <c r="AS45" s="604"/>
      <c r="AT45" s="604"/>
      <c r="AU45" s="604"/>
      <c r="AV45" s="604"/>
      <c r="AW45" s="604"/>
    </row>
    <row r="46" spans="1:49" s="605" customFormat="1" ht="44.25" customHeight="1">
      <c r="A46" s="800">
        <v>32</v>
      </c>
      <c r="B46" s="839">
        <v>998736</v>
      </c>
      <c r="C46" s="839"/>
      <c r="D46" s="941">
        <v>0.18</v>
      </c>
      <c r="E46" s="942" t="s">
        <v>108</v>
      </c>
      <c r="F46" s="973" t="s">
        <v>660</v>
      </c>
      <c r="G46" s="993" t="s">
        <v>207</v>
      </c>
      <c r="H46" s="994">
        <v>2</v>
      </c>
      <c r="I46" s="1011"/>
      <c r="J46" s="945" t="str">
        <f t="shared" si="0"/>
        <v>Included</v>
      </c>
      <c r="K46" s="945">
        <f t="shared" si="1"/>
        <v>0</v>
      </c>
      <c r="L46" s="567"/>
      <c r="M46" s="567"/>
      <c r="N46" s="567">
        <f t="shared" si="2"/>
        <v>0</v>
      </c>
      <c r="O46" s="567">
        <f t="shared" si="3"/>
        <v>0</v>
      </c>
      <c r="P46" s="702"/>
      <c r="Q46" s="702"/>
      <c r="R46" s="702"/>
      <c r="S46" s="702"/>
      <c r="T46" s="604"/>
      <c r="U46" s="604"/>
      <c r="V46" s="604"/>
      <c r="W46" s="604"/>
      <c r="X46" s="604"/>
      <c r="Y46" s="604"/>
      <c r="Z46" s="604"/>
      <c r="AA46" s="604"/>
      <c r="AB46" s="604"/>
      <c r="AC46" s="604"/>
      <c r="AD46" s="604"/>
      <c r="AE46" s="604"/>
      <c r="AF46" s="604"/>
      <c r="AG46" s="661"/>
      <c r="AH46" s="661"/>
      <c r="AI46" s="603"/>
      <c r="AJ46" s="661"/>
      <c r="AK46" s="661"/>
      <c r="AL46" s="604"/>
      <c r="AM46" s="604"/>
      <c r="AN46" s="604"/>
      <c r="AO46" s="604"/>
      <c r="AP46" s="604"/>
      <c r="AQ46" s="604"/>
      <c r="AR46" s="604"/>
      <c r="AS46" s="604"/>
      <c r="AT46" s="604"/>
      <c r="AU46" s="604"/>
      <c r="AV46" s="604"/>
      <c r="AW46" s="604"/>
    </row>
    <row r="47" spans="1:49" s="605" customFormat="1" ht="44.25" customHeight="1">
      <c r="A47" s="800">
        <v>33</v>
      </c>
      <c r="B47" s="839">
        <v>998736</v>
      </c>
      <c r="C47" s="839"/>
      <c r="D47" s="941">
        <v>0.18</v>
      </c>
      <c r="E47" s="942" t="s">
        <v>108</v>
      </c>
      <c r="F47" s="973" t="s">
        <v>636</v>
      </c>
      <c r="G47" s="993" t="s">
        <v>206</v>
      </c>
      <c r="H47" s="994">
        <v>1</v>
      </c>
      <c r="I47" s="1011"/>
      <c r="J47" s="945" t="str">
        <f t="shared" si="0"/>
        <v>Included</v>
      </c>
      <c r="K47" s="945">
        <f t="shared" si="1"/>
        <v>0</v>
      </c>
      <c r="L47" s="567"/>
      <c r="M47" s="567"/>
      <c r="N47" s="567">
        <f t="shared" si="2"/>
        <v>0</v>
      </c>
      <c r="O47" s="567">
        <f t="shared" si="3"/>
        <v>0</v>
      </c>
      <c r="P47" s="702"/>
      <c r="Q47" s="702"/>
      <c r="R47" s="702"/>
      <c r="S47" s="702"/>
      <c r="T47" s="604"/>
      <c r="U47" s="604"/>
      <c r="V47" s="604"/>
      <c r="W47" s="604"/>
      <c r="X47" s="604"/>
      <c r="Y47" s="604"/>
      <c r="Z47" s="604"/>
      <c r="AA47" s="604"/>
      <c r="AB47" s="604"/>
      <c r="AC47" s="604"/>
      <c r="AD47" s="604"/>
      <c r="AE47" s="604"/>
      <c r="AF47" s="604"/>
      <c r="AG47" s="661"/>
      <c r="AH47" s="661"/>
      <c r="AI47" s="603"/>
      <c r="AJ47" s="661"/>
      <c r="AK47" s="661"/>
      <c r="AL47" s="604"/>
      <c r="AM47" s="604"/>
      <c r="AN47" s="604"/>
      <c r="AO47" s="604"/>
      <c r="AP47" s="604"/>
      <c r="AQ47" s="604"/>
      <c r="AR47" s="604"/>
      <c r="AS47" s="604"/>
      <c r="AT47" s="604"/>
      <c r="AU47" s="604"/>
      <c r="AV47" s="604"/>
      <c r="AW47" s="604"/>
    </row>
    <row r="48" spans="1:49" s="605" customFormat="1" ht="44.25" customHeight="1">
      <c r="A48" s="800">
        <v>34</v>
      </c>
      <c r="B48" s="839">
        <v>998736</v>
      </c>
      <c r="C48" s="839"/>
      <c r="D48" s="941">
        <v>0.18</v>
      </c>
      <c r="E48" s="942" t="s">
        <v>108</v>
      </c>
      <c r="F48" s="973" t="s">
        <v>637</v>
      </c>
      <c r="G48" s="993" t="s">
        <v>206</v>
      </c>
      <c r="H48" s="994">
        <v>1</v>
      </c>
      <c r="I48" s="1011"/>
      <c r="J48" s="945" t="str">
        <f t="shared" si="0"/>
        <v>Included</v>
      </c>
      <c r="K48" s="945">
        <f t="shared" si="1"/>
        <v>0</v>
      </c>
      <c r="L48" s="567"/>
      <c r="M48" s="567"/>
      <c r="N48" s="567">
        <f t="shared" si="2"/>
        <v>0</v>
      </c>
      <c r="O48" s="567">
        <f t="shared" si="3"/>
        <v>0</v>
      </c>
      <c r="P48" s="702"/>
      <c r="Q48" s="702"/>
      <c r="R48" s="702"/>
      <c r="S48" s="702"/>
      <c r="T48" s="604"/>
      <c r="U48" s="604"/>
      <c r="V48" s="604"/>
      <c r="W48" s="604"/>
      <c r="X48" s="604"/>
      <c r="Y48" s="604"/>
      <c r="Z48" s="604"/>
      <c r="AA48" s="604"/>
      <c r="AB48" s="604"/>
      <c r="AC48" s="604"/>
      <c r="AD48" s="604"/>
      <c r="AE48" s="604"/>
      <c r="AF48" s="604"/>
      <c r="AG48" s="661"/>
      <c r="AH48" s="661"/>
      <c r="AI48" s="603"/>
      <c r="AJ48" s="661"/>
      <c r="AK48" s="661"/>
      <c r="AL48" s="604"/>
      <c r="AM48" s="604"/>
      <c r="AN48" s="604"/>
      <c r="AO48" s="604"/>
      <c r="AP48" s="604"/>
      <c r="AQ48" s="604"/>
      <c r="AR48" s="604"/>
      <c r="AS48" s="604"/>
      <c r="AT48" s="604"/>
      <c r="AU48" s="604"/>
      <c r="AV48" s="604"/>
      <c r="AW48" s="604"/>
    </row>
    <row r="49" spans="1:49" s="605" customFormat="1" ht="44.25" customHeight="1">
      <c r="A49" s="800">
        <v>35</v>
      </c>
      <c r="B49" s="839">
        <v>998736</v>
      </c>
      <c r="C49" s="839"/>
      <c r="D49" s="941">
        <v>0.18</v>
      </c>
      <c r="E49" s="942" t="s">
        <v>108</v>
      </c>
      <c r="F49" s="973" t="s">
        <v>629</v>
      </c>
      <c r="G49" s="993" t="s">
        <v>207</v>
      </c>
      <c r="H49" s="994">
        <v>1</v>
      </c>
      <c r="I49" s="1011"/>
      <c r="J49" s="945" t="str">
        <f t="shared" si="0"/>
        <v>Included</v>
      </c>
      <c r="K49" s="945">
        <f t="shared" si="1"/>
        <v>0</v>
      </c>
      <c r="L49" s="567"/>
      <c r="M49" s="567"/>
      <c r="N49" s="567">
        <f t="shared" si="2"/>
        <v>0</v>
      </c>
      <c r="O49" s="567">
        <f t="shared" si="3"/>
        <v>0</v>
      </c>
      <c r="P49" s="702"/>
      <c r="Q49" s="702"/>
      <c r="R49" s="702"/>
      <c r="S49" s="702"/>
      <c r="T49" s="604"/>
      <c r="U49" s="604"/>
      <c r="V49" s="604"/>
      <c r="W49" s="604"/>
      <c r="X49" s="604"/>
      <c r="Y49" s="604"/>
      <c r="Z49" s="604"/>
      <c r="AA49" s="604"/>
      <c r="AB49" s="604"/>
      <c r="AC49" s="604"/>
      <c r="AD49" s="604"/>
      <c r="AE49" s="604"/>
      <c r="AF49" s="604"/>
      <c r="AG49" s="661"/>
      <c r="AH49" s="661"/>
      <c r="AI49" s="603"/>
      <c r="AJ49" s="661"/>
      <c r="AK49" s="661"/>
      <c r="AL49" s="604"/>
      <c r="AM49" s="604"/>
      <c r="AN49" s="604"/>
      <c r="AO49" s="604"/>
      <c r="AP49" s="604"/>
      <c r="AQ49" s="604"/>
      <c r="AR49" s="604"/>
      <c r="AS49" s="604"/>
      <c r="AT49" s="604"/>
      <c r="AU49" s="604"/>
      <c r="AV49" s="604"/>
      <c r="AW49" s="604"/>
    </row>
    <row r="50" spans="1:49" s="605" customFormat="1" ht="44.25" customHeight="1">
      <c r="A50" s="800">
        <v>36</v>
      </c>
      <c r="B50" s="839">
        <v>998736</v>
      </c>
      <c r="C50" s="839"/>
      <c r="D50" s="941">
        <v>0.18</v>
      </c>
      <c r="E50" s="942" t="s">
        <v>108</v>
      </c>
      <c r="F50" s="973" t="s">
        <v>630</v>
      </c>
      <c r="G50" s="993" t="s">
        <v>207</v>
      </c>
      <c r="H50" s="994">
        <v>1</v>
      </c>
      <c r="I50" s="1011"/>
      <c r="J50" s="945" t="str">
        <f t="shared" si="0"/>
        <v>Included</v>
      </c>
      <c r="K50" s="945">
        <f t="shared" si="1"/>
        <v>0</v>
      </c>
      <c r="L50" s="567"/>
      <c r="M50" s="567"/>
      <c r="N50" s="567">
        <f t="shared" si="2"/>
        <v>0</v>
      </c>
      <c r="O50" s="567">
        <f t="shared" si="3"/>
        <v>0</v>
      </c>
      <c r="P50" s="702"/>
      <c r="Q50" s="702"/>
      <c r="R50" s="702"/>
      <c r="S50" s="702"/>
      <c r="T50" s="604"/>
      <c r="U50" s="604"/>
      <c r="V50" s="604"/>
      <c r="W50" s="604"/>
      <c r="X50" s="604"/>
      <c r="Y50" s="604"/>
      <c r="Z50" s="604"/>
      <c r="AA50" s="604"/>
      <c r="AB50" s="604"/>
      <c r="AC50" s="604"/>
      <c r="AD50" s="604"/>
      <c r="AE50" s="604"/>
      <c r="AF50" s="604"/>
      <c r="AG50" s="661"/>
      <c r="AH50" s="661"/>
      <c r="AI50" s="603"/>
      <c r="AJ50" s="661"/>
      <c r="AK50" s="661"/>
      <c r="AL50" s="604"/>
      <c r="AM50" s="604"/>
      <c r="AN50" s="604"/>
      <c r="AO50" s="604"/>
      <c r="AP50" s="604"/>
      <c r="AQ50" s="604"/>
      <c r="AR50" s="604"/>
      <c r="AS50" s="604"/>
      <c r="AT50" s="604"/>
      <c r="AU50" s="604"/>
      <c r="AV50" s="604"/>
      <c r="AW50" s="604"/>
    </row>
    <row r="51" spans="1:49" s="605" customFormat="1" ht="44.25" customHeight="1">
      <c r="A51" s="800">
        <v>37</v>
      </c>
      <c r="B51" s="839">
        <v>998736</v>
      </c>
      <c r="C51" s="839"/>
      <c r="D51" s="941">
        <v>0.18</v>
      </c>
      <c r="E51" s="942" t="s">
        <v>108</v>
      </c>
      <c r="F51" s="973" t="s">
        <v>632</v>
      </c>
      <c r="G51" s="993" t="s">
        <v>205</v>
      </c>
      <c r="H51" s="994">
        <v>10</v>
      </c>
      <c r="I51" s="1011"/>
      <c r="J51" s="945" t="str">
        <f t="shared" si="0"/>
        <v>Included</v>
      </c>
      <c r="K51" s="945">
        <f t="shared" si="1"/>
        <v>0</v>
      </c>
      <c r="L51" s="567"/>
      <c r="M51" s="567"/>
      <c r="N51" s="567">
        <f t="shared" si="2"/>
        <v>0</v>
      </c>
      <c r="O51" s="567">
        <f t="shared" si="3"/>
        <v>0</v>
      </c>
      <c r="P51" s="702"/>
      <c r="Q51" s="702"/>
      <c r="R51" s="702"/>
      <c r="S51" s="702"/>
      <c r="T51" s="604"/>
      <c r="U51" s="604"/>
      <c r="V51" s="604"/>
      <c r="W51" s="604"/>
      <c r="X51" s="604"/>
      <c r="Y51" s="604"/>
      <c r="Z51" s="604"/>
      <c r="AA51" s="604"/>
      <c r="AB51" s="604"/>
      <c r="AC51" s="604"/>
      <c r="AD51" s="604"/>
      <c r="AE51" s="604"/>
      <c r="AF51" s="604"/>
      <c r="AG51" s="661"/>
      <c r="AH51" s="661"/>
      <c r="AI51" s="603"/>
      <c r="AJ51" s="661"/>
      <c r="AK51" s="661"/>
      <c r="AL51" s="604"/>
      <c r="AM51" s="604"/>
      <c r="AN51" s="604"/>
      <c r="AO51" s="604"/>
      <c r="AP51" s="604"/>
      <c r="AQ51" s="604"/>
      <c r="AR51" s="604"/>
      <c r="AS51" s="604"/>
      <c r="AT51" s="604"/>
      <c r="AU51" s="604"/>
      <c r="AV51" s="604"/>
      <c r="AW51" s="604"/>
    </row>
    <row r="52" spans="1:49" s="605" customFormat="1" ht="44.25" customHeight="1">
      <c r="A52" s="800">
        <v>38</v>
      </c>
      <c r="B52" s="839">
        <v>998736</v>
      </c>
      <c r="C52" s="839"/>
      <c r="D52" s="941">
        <v>0.18</v>
      </c>
      <c r="E52" s="942" t="s">
        <v>108</v>
      </c>
      <c r="F52" s="973" t="s">
        <v>633</v>
      </c>
      <c r="G52" s="993" t="s">
        <v>205</v>
      </c>
      <c r="H52" s="994">
        <v>20</v>
      </c>
      <c r="I52" s="1011"/>
      <c r="J52" s="945" t="str">
        <f t="shared" si="0"/>
        <v>Included</v>
      </c>
      <c r="K52" s="945">
        <f t="shared" si="1"/>
        <v>0</v>
      </c>
      <c r="L52" s="567"/>
      <c r="M52" s="567"/>
      <c r="N52" s="567">
        <f t="shared" si="2"/>
        <v>0</v>
      </c>
      <c r="O52" s="567">
        <f t="shared" si="3"/>
        <v>0</v>
      </c>
      <c r="P52" s="702"/>
      <c r="Q52" s="702"/>
      <c r="R52" s="702"/>
      <c r="S52" s="702"/>
      <c r="T52" s="604"/>
      <c r="U52" s="604"/>
      <c r="V52" s="604"/>
      <c r="W52" s="604"/>
      <c r="X52" s="604"/>
      <c r="Y52" s="604"/>
      <c r="Z52" s="604"/>
      <c r="AA52" s="604"/>
      <c r="AB52" s="604"/>
      <c r="AC52" s="604"/>
      <c r="AD52" s="604"/>
      <c r="AE52" s="604"/>
      <c r="AF52" s="604"/>
      <c r="AG52" s="661"/>
      <c r="AH52" s="661"/>
      <c r="AI52" s="603"/>
      <c r="AJ52" s="661"/>
      <c r="AK52" s="661"/>
      <c r="AL52" s="604"/>
      <c r="AM52" s="604"/>
      <c r="AN52" s="604"/>
      <c r="AO52" s="604"/>
      <c r="AP52" s="604"/>
      <c r="AQ52" s="604"/>
      <c r="AR52" s="604"/>
      <c r="AS52" s="604"/>
      <c r="AT52" s="604"/>
      <c r="AU52" s="604"/>
      <c r="AV52" s="604"/>
      <c r="AW52" s="604"/>
    </row>
    <row r="53" spans="1:49" s="605" customFormat="1" ht="44.25" customHeight="1">
      <c r="A53" s="800">
        <v>39</v>
      </c>
      <c r="B53" s="839">
        <v>998736</v>
      </c>
      <c r="C53" s="839"/>
      <c r="D53" s="941">
        <v>0.18</v>
      </c>
      <c r="E53" s="942" t="s">
        <v>108</v>
      </c>
      <c r="F53" s="973" t="s">
        <v>634</v>
      </c>
      <c r="G53" s="993" t="s">
        <v>205</v>
      </c>
      <c r="H53" s="994">
        <v>20</v>
      </c>
      <c r="I53" s="1011"/>
      <c r="J53" s="945" t="str">
        <f t="shared" si="0"/>
        <v>Included</v>
      </c>
      <c r="K53" s="945">
        <f t="shared" si="1"/>
        <v>0</v>
      </c>
      <c r="L53" s="567"/>
      <c r="M53" s="567"/>
      <c r="N53" s="567">
        <f t="shared" si="2"/>
        <v>0</v>
      </c>
      <c r="O53" s="567">
        <f t="shared" si="3"/>
        <v>0</v>
      </c>
      <c r="P53" s="702"/>
      <c r="Q53" s="702"/>
      <c r="R53" s="702"/>
      <c r="S53" s="702"/>
      <c r="T53" s="604"/>
      <c r="U53" s="604"/>
      <c r="V53" s="604"/>
      <c r="W53" s="604"/>
      <c r="X53" s="604"/>
      <c r="Y53" s="604"/>
      <c r="Z53" s="604"/>
      <c r="AA53" s="604"/>
      <c r="AB53" s="604"/>
      <c r="AC53" s="604"/>
      <c r="AD53" s="604"/>
      <c r="AE53" s="604"/>
      <c r="AF53" s="604"/>
      <c r="AG53" s="661"/>
      <c r="AH53" s="661"/>
      <c r="AI53" s="603"/>
      <c r="AJ53" s="661"/>
      <c r="AK53" s="661"/>
      <c r="AL53" s="604"/>
      <c r="AM53" s="604"/>
      <c r="AN53" s="604"/>
      <c r="AO53" s="604"/>
      <c r="AP53" s="604"/>
      <c r="AQ53" s="604"/>
      <c r="AR53" s="604"/>
      <c r="AS53" s="604"/>
      <c r="AT53" s="604"/>
      <c r="AU53" s="604"/>
      <c r="AV53" s="604"/>
      <c r="AW53" s="604"/>
    </row>
    <row r="54" spans="1:49" s="605" customFormat="1" ht="44.25" customHeight="1">
      <c r="A54" s="800">
        <v>40</v>
      </c>
      <c r="B54" s="839">
        <v>998736</v>
      </c>
      <c r="C54" s="839"/>
      <c r="D54" s="941">
        <v>0.18</v>
      </c>
      <c r="E54" s="942" t="s">
        <v>108</v>
      </c>
      <c r="F54" s="973" t="s">
        <v>635</v>
      </c>
      <c r="G54" s="993" t="s">
        <v>205</v>
      </c>
      <c r="H54" s="994">
        <v>5</v>
      </c>
      <c r="I54" s="1011"/>
      <c r="J54" s="945" t="str">
        <f t="shared" si="0"/>
        <v>Included</v>
      </c>
      <c r="K54" s="945">
        <f t="shared" si="1"/>
        <v>0</v>
      </c>
      <c r="L54" s="567"/>
      <c r="M54" s="567"/>
      <c r="N54" s="567">
        <f t="shared" si="2"/>
        <v>0</v>
      </c>
      <c r="O54" s="567">
        <f t="shared" si="3"/>
        <v>0</v>
      </c>
      <c r="P54" s="702"/>
      <c r="Q54" s="702"/>
      <c r="R54" s="702"/>
      <c r="S54" s="702"/>
      <c r="T54" s="604"/>
      <c r="U54" s="604"/>
      <c r="V54" s="604"/>
      <c r="W54" s="604"/>
      <c r="X54" s="604"/>
      <c r="Y54" s="604"/>
      <c r="Z54" s="604"/>
      <c r="AA54" s="604"/>
      <c r="AB54" s="604"/>
      <c r="AC54" s="604"/>
      <c r="AD54" s="604"/>
      <c r="AE54" s="604"/>
      <c r="AF54" s="604"/>
      <c r="AG54" s="661"/>
      <c r="AH54" s="661"/>
      <c r="AI54" s="603"/>
      <c r="AJ54" s="661"/>
      <c r="AK54" s="661"/>
      <c r="AL54" s="604"/>
      <c r="AM54" s="604"/>
      <c r="AN54" s="604"/>
      <c r="AO54" s="604"/>
      <c r="AP54" s="604"/>
      <c r="AQ54" s="604"/>
      <c r="AR54" s="604"/>
      <c r="AS54" s="604"/>
      <c r="AT54" s="604"/>
      <c r="AU54" s="604"/>
      <c r="AV54" s="604"/>
      <c r="AW54" s="604"/>
    </row>
    <row r="55" spans="1:49" s="605" customFormat="1" ht="44.25" customHeight="1">
      <c r="A55" s="800">
        <v>41</v>
      </c>
      <c r="B55" s="839">
        <v>998736</v>
      </c>
      <c r="C55" s="839"/>
      <c r="D55" s="941">
        <v>0.18</v>
      </c>
      <c r="E55" s="942" t="s">
        <v>108</v>
      </c>
      <c r="F55" s="973" t="s">
        <v>638</v>
      </c>
      <c r="G55" s="993" t="s">
        <v>680</v>
      </c>
      <c r="H55" s="994">
        <v>6</v>
      </c>
      <c r="I55" s="1011"/>
      <c r="J55" s="945" t="str">
        <f t="shared" si="0"/>
        <v>Included</v>
      </c>
      <c r="K55" s="945">
        <f t="shared" si="1"/>
        <v>0</v>
      </c>
      <c r="L55" s="567"/>
      <c r="M55" s="567"/>
      <c r="N55" s="567">
        <f t="shared" si="2"/>
        <v>0</v>
      </c>
      <c r="O55" s="567">
        <f t="shared" si="3"/>
        <v>0</v>
      </c>
      <c r="P55" s="702"/>
      <c r="Q55" s="702"/>
      <c r="R55" s="702"/>
      <c r="S55" s="702"/>
      <c r="T55" s="604"/>
      <c r="U55" s="604"/>
      <c r="V55" s="604"/>
      <c r="W55" s="604"/>
      <c r="X55" s="604"/>
      <c r="Y55" s="604"/>
      <c r="Z55" s="604"/>
      <c r="AA55" s="604"/>
      <c r="AB55" s="604"/>
      <c r="AC55" s="604"/>
      <c r="AD55" s="604"/>
      <c r="AE55" s="604"/>
      <c r="AF55" s="604"/>
      <c r="AG55" s="661"/>
      <c r="AH55" s="661"/>
      <c r="AI55" s="603"/>
      <c r="AJ55" s="661"/>
      <c r="AK55" s="661"/>
      <c r="AL55" s="604"/>
      <c r="AM55" s="604"/>
      <c r="AN55" s="604"/>
      <c r="AO55" s="604"/>
      <c r="AP55" s="604"/>
      <c r="AQ55" s="604"/>
      <c r="AR55" s="604"/>
      <c r="AS55" s="604"/>
      <c r="AT55" s="604"/>
      <c r="AU55" s="604"/>
      <c r="AV55" s="604"/>
      <c r="AW55" s="604"/>
    </row>
    <row r="56" spans="1:49" s="605" customFormat="1" ht="44.25" customHeight="1">
      <c r="A56" s="800">
        <v>42</v>
      </c>
      <c r="B56" s="839">
        <v>998736</v>
      </c>
      <c r="C56" s="839"/>
      <c r="D56" s="941">
        <v>0.18</v>
      </c>
      <c r="E56" s="942" t="s">
        <v>108</v>
      </c>
      <c r="F56" s="973" t="s">
        <v>639</v>
      </c>
      <c r="G56" s="993" t="s">
        <v>680</v>
      </c>
      <c r="H56" s="994">
        <v>6</v>
      </c>
      <c r="I56" s="1011"/>
      <c r="J56" s="945" t="str">
        <f>IF(I56=0, "Included", IF(ISERROR(H56*I56), I56, H56*I56))</f>
        <v>Included</v>
      </c>
      <c r="K56" s="945">
        <f t="shared" si="1"/>
        <v>0</v>
      </c>
      <c r="L56" s="567"/>
      <c r="M56" s="567"/>
      <c r="N56" s="567">
        <f t="shared" si="2"/>
        <v>0</v>
      </c>
      <c r="O56" s="567">
        <f t="shared" si="3"/>
        <v>0</v>
      </c>
      <c r="P56" s="702"/>
      <c r="Q56" s="702"/>
      <c r="R56" s="702"/>
      <c r="S56" s="702"/>
      <c r="T56" s="604"/>
      <c r="U56" s="604"/>
      <c r="V56" s="604"/>
      <c r="W56" s="604"/>
      <c r="X56" s="604"/>
      <c r="Y56" s="604"/>
      <c r="Z56" s="604"/>
      <c r="AA56" s="604"/>
      <c r="AB56" s="604"/>
      <c r="AC56" s="604"/>
      <c r="AD56" s="604"/>
      <c r="AE56" s="604"/>
      <c r="AF56" s="604"/>
      <c r="AG56" s="661"/>
      <c r="AH56" s="661"/>
      <c r="AI56" s="603"/>
      <c r="AJ56" s="661"/>
      <c r="AK56" s="661"/>
      <c r="AL56" s="604"/>
      <c r="AM56" s="604"/>
      <c r="AN56" s="604"/>
      <c r="AO56" s="604"/>
      <c r="AP56" s="604"/>
      <c r="AQ56" s="604"/>
      <c r="AR56" s="604"/>
      <c r="AS56" s="604"/>
      <c r="AT56" s="604"/>
      <c r="AU56" s="604"/>
      <c r="AV56" s="604"/>
      <c r="AW56" s="604"/>
    </row>
    <row r="57" spans="1:49" s="605" customFormat="1" ht="44.25" customHeight="1">
      <c r="A57" s="800">
        <v>43</v>
      </c>
      <c r="B57" s="839">
        <v>998736</v>
      </c>
      <c r="C57" s="839"/>
      <c r="D57" s="941">
        <v>0.18</v>
      </c>
      <c r="E57" s="942" t="s">
        <v>108</v>
      </c>
      <c r="F57" s="973" t="s">
        <v>640</v>
      </c>
      <c r="G57" s="993" t="s">
        <v>208</v>
      </c>
      <c r="H57" s="994">
        <v>1</v>
      </c>
      <c r="I57" s="1011"/>
      <c r="J57" s="945" t="str">
        <f>IF(I57=0, "Included", IF(ISERROR(H57*I57), I57, H57*I57))</f>
        <v>Included</v>
      </c>
      <c r="K57" s="945">
        <f t="shared" si="1"/>
        <v>0</v>
      </c>
      <c r="L57" s="567"/>
      <c r="M57" s="567"/>
      <c r="N57" s="567">
        <f t="shared" si="2"/>
        <v>0</v>
      </c>
      <c r="O57" s="567">
        <f t="shared" si="3"/>
        <v>0</v>
      </c>
      <c r="P57" s="702"/>
      <c r="Q57" s="702"/>
      <c r="R57" s="702"/>
      <c r="S57" s="702"/>
      <c r="T57" s="604"/>
      <c r="U57" s="604"/>
      <c r="V57" s="604"/>
      <c r="W57" s="604"/>
      <c r="X57" s="604"/>
      <c r="Y57" s="604"/>
      <c r="Z57" s="604"/>
      <c r="AA57" s="604"/>
      <c r="AB57" s="604"/>
      <c r="AC57" s="604"/>
      <c r="AD57" s="604"/>
      <c r="AE57" s="604"/>
      <c r="AF57" s="604"/>
      <c r="AG57" s="661"/>
      <c r="AH57" s="661"/>
      <c r="AI57" s="603"/>
      <c r="AJ57" s="661"/>
      <c r="AK57" s="661"/>
      <c r="AL57" s="604"/>
      <c r="AM57" s="604"/>
      <c r="AN57" s="604"/>
      <c r="AO57" s="604"/>
      <c r="AP57" s="604"/>
      <c r="AQ57" s="604"/>
      <c r="AR57" s="604"/>
      <c r="AS57" s="604"/>
      <c r="AT57" s="604"/>
      <c r="AU57" s="604"/>
      <c r="AV57" s="604"/>
      <c r="AW57" s="604"/>
    </row>
    <row r="58" spans="1:49" s="605" customFormat="1" ht="44.25" customHeight="1">
      <c r="A58" s="800">
        <v>44</v>
      </c>
      <c r="B58" s="839">
        <v>998736</v>
      </c>
      <c r="C58" s="839"/>
      <c r="D58" s="941">
        <v>0.18</v>
      </c>
      <c r="E58" s="942" t="s">
        <v>108</v>
      </c>
      <c r="F58" s="973" t="s">
        <v>641</v>
      </c>
      <c r="G58" s="993" t="s">
        <v>680</v>
      </c>
      <c r="H58" s="994">
        <v>2</v>
      </c>
      <c r="I58" s="1011"/>
      <c r="J58" s="945" t="str">
        <f>IF(I58=0, "Included", IF(ISERROR(H58*I58), I58, H58*I58))</f>
        <v>Included</v>
      </c>
      <c r="K58" s="945">
        <f t="shared" si="1"/>
        <v>0</v>
      </c>
      <c r="L58" s="567"/>
      <c r="M58" s="567"/>
      <c r="N58" s="567">
        <f>IF(I58="Included",0,I58)</f>
        <v>0</v>
      </c>
      <c r="O58" s="567">
        <f t="shared" si="3"/>
        <v>0</v>
      </c>
      <c r="P58" s="702"/>
      <c r="Q58" s="702"/>
      <c r="R58" s="702"/>
      <c r="S58" s="702"/>
      <c r="T58" s="604"/>
      <c r="U58" s="604"/>
      <c r="V58" s="604"/>
      <c r="W58" s="604"/>
      <c r="X58" s="604"/>
      <c r="Y58" s="604"/>
      <c r="Z58" s="604"/>
      <c r="AA58" s="604"/>
      <c r="AB58" s="604"/>
      <c r="AC58" s="604"/>
      <c r="AD58" s="604"/>
      <c r="AE58" s="604"/>
      <c r="AF58" s="604"/>
      <c r="AG58" s="661"/>
      <c r="AH58" s="661"/>
      <c r="AI58" s="603"/>
      <c r="AJ58" s="661"/>
      <c r="AK58" s="661"/>
      <c r="AL58" s="604"/>
      <c r="AM58" s="604"/>
      <c r="AN58" s="604"/>
      <c r="AO58" s="604"/>
      <c r="AP58" s="604"/>
      <c r="AQ58" s="604"/>
      <c r="AR58" s="604"/>
      <c r="AS58" s="604"/>
      <c r="AT58" s="604"/>
      <c r="AU58" s="604"/>
      <c r="AV58" s="604"/>
      <c r="AW58" s="604"/>
    </row>
    <row r="59" spans="1:49" s="605" customFormat="1" ht="63">
      <c r="A59" s="800">
        <v>45</v>
      </c>
      <c r="B59" s="839">
        <v>998736</v>
      </c>
      <c r="C59" s="839"/>
      <c r="D59" s="941">
        <v>0.18</v>
      </c>
      <c r="E59" s="942" t="s">
        <v>108</v>
      </c>
      <c r="F59" s="973" t="s">
        <v>661</v>
      </c>
      <c r="G59" s="993" t="s">
        <v>681</v>
      </c>
      <c r="H59" s="994">
        <v>1108</v>
      </c>
      <c r="I59" s="1011"/>
      <c r="J59" s="945" t="str">
        <f t="shared" ref="J59:J69" si="4">IF(I59=0, "Included", IF(ISERROR(H59*I59), I59, H59*I59))</f>
        <v>Included</v>
      </c>
      <c r="K59" s="945">
        <f t="shared" si="1"/>
        <v>0</v>
      </c>
      <c r="L59" s="567"/>
      <c r="M59" s="567"/>
      <c r="N59" s="567">
        <f t="shared" si="2"/>
        <v>0</v>
      </c>
      <c r="O59" s="567">
        <f t="shared" si="3"/>
        <v>0</v>
      </c>
      <c r="P59" s="702"/>
      <c r="Q59" s="702"/>
      <c r="R59" s="702"/>
      <c r="S59" s="702"/>
      <c r="T59" s="604"/>
      <c r="U59" s="604"/>
      <c r="V59" s="604"/>
      <c r="W59" s="604"/>
      <c r="X59" s="604"/>
      <c r="Y59" s="604"/>
      <c r="Z59" s="604"/>
      <c r="AA59" s="604"/>
      <c r="AB59" s="604"/>
      <c r="AC59" s="604"/>
      <c r="AD59" s="604"/>
      <c r="AE59" s="604"/>
      <c r="AF59" s="604"/>
      <c r="AG59" s="661"/>
      <c r="AH59" s="661"/>
      <c r="AI59" s="603"/>
      <c r="AJ59" s="661"/>
      <c r="AK59" s="661"/>
      <c r="AL59" s="604"/>
      <c r="AM59" s="604"/>
      <c r="AN59" s="604"/>
      <c r="AO59" s="604"/>
      <c r="AP59" s="604"/>
      <c r="AQ59" s="604"/>
      <c r="AR59" s="604"/>
      <c r="AS59" s="604"/>
      <c r="AT59" s="604"/>
      <c r="AU59" s="604"/>
      <c r="AV59" s="604"/>
      <c r="AW59" s="604"/>
    </row>
    <row r="60" spans="1:49" s="605" customFormat="1" ht="63">
      <c r="A60" s="800">
        <v>46</v>
      </c>
      <c r="B60" s="839">
        <v>998736</v>
      </c>
      <c r="C60" s="839"/>
      <c r="D60" s="941">
        <v>0.18</v>
      </c>
      <c r="E60" s="942" t="s">
        <v>108</v>
      </c>
      <c r="F60" s="973" t="s">
        <v>662</v>
      </c>
      <c r="G60" s="993" t="s">
        <v>681</v>
      </c>
      <c r="H60" s="994">
        <v>124</v>
      </c>
      <c r="I60" s="1011"/>
      <c r="J60" s="945" t="str">
        <f t="shared" si="4"/>
        <v>Included</v>
      </c>
      <c r="K60" s="945">
        <f t="shared" si="1"/>
        <v>0</v>
      </c>
      <c r="L60" s="567"/>
      <c r="M60" s="567"/>
      <c r="N60" s="567">
        <f t="shared" si="2"/>
        <v>0</v>
      </c>
      <c r="O60" s="567">
        <f t="shared" si="3"/>
        <v>0</v>
      </c>
      <c r="P60" s="702"/>
      <c r="Q60" s="702"/>
      <c r="R60" s="702"/>
      <c r="S60" s="702"/>
      <c r="T60" s="604"/>
      <c r="U60" s="604"/>
      <c r="V60" s="604"/>
      <c r="W60" s="604"/>
      <c r="X60" s="604"/>
      <c r="Y60" s="604"/>
      <c r="Z60" s="604"/>
      <c r="AA60" s="604"/>
      <c r="AB60" s="604"/>
      <c r="AC60" s="604"/>
      <c r="AD60" s="604"/>
      <c r="AE60" s="604"/>
      <c r="AF60" s="604"/>
      <c r="AG60" s="661"/>
      <c r="AH60" s="661"/>
      <c r="AI60" s="603"/>
      <c r="AJ60" s="661"/>
      <c r="AK60" s="661"/>
      <c r="AL60" s="604"/>
      <c r="AM60" s="604"/>
      <c r="AN60" s="604"/>
      <c r="AO60" s="604"/>
      <c r="AP60" s="604"/>
      <c r="AQ60" s="604"/>
      <c r="AR60" s="604"/>
      <c r="AS60" s="604"/>
      <c r="AT60" s="604"/>
      <c r="AU60" s="604"/>
      <c r="AV60" s="604"/>
      <c r="AW60" s="604"/>
    </row>
    <row r="61" spans="1:49" s="605" customFormat="1" ht="44.25" customHeight="1">
      <c r="A61" s="800">
        <v>47</v>
      </c>
      <c r="B61" s="839">
        <v>998736</v>
      </c>
      <c r="C61" s="839"/>
      <c r="D61" s="941">
        <v>0.18</v>
      </c>
      <c r="E61" s="942" t="s">
        <v>108</v>
      </c>
      <c r="F61" s="973" t="s">
        <v>663</v>
      </c>
      <c r="G61" s="993" t="s">
        <v>681</v>
      </c>
      <c r="H61" s="994">
        <v>200</v>
      </c>
      <c r="I61" s="1011"/>
      <c r="J61" s="945" t="str">
        <f t="shared" si="4"/>
        <v>Included</v>
      </c>
      <c r="K61" s="945">
        <f t="shared" si="1"/>
        <v>0</v>
      </c>
      <c r="L61" s="567"/>
      <c r="M61" s="567"/>
      <c r="N61" s="567">
        <f t="shared" si="2"/>
        <v>0</v>
      </c>
      <c r="O61" s="567">
        <f t="shared" si="3"/>
        <v>0</v>
      </c>
      <c r="P61" s="702"/>
      <c r="Q61" s="702"/>
      <c r="R61" s="702"/>
      <c r="S61" s="702"/>
      <c r="T61" s="604"/>
      <c r="U61" s="604"/>
      <c r="V61" s="604"/>
      <c r="W61" s="604"/>
      <c r="X61" s="604"/>
      <c r="Y61" s="604"/>
      <c r="Z61" s="604"/>
      <c r="AA61" s="604"/>
      <c r="AB61" s="604"/>
      <c r="AC61" s="604"/>
      <c r="AD61" s="604"/>
      <c r="AE61" s="604"/>
      <c r="AF61" s="604"/>
      <c r="AG61" s="661"/>
      <c r="AH61" s="661"/>
      <c r="AI61" s="603"/>
      <c r="AJ61" s="661"/>
      <c r="AK61" s="661"/>
      <c r="AL61" s="604"/>
      <c r="AM61" s="604"/>
      <c r="AN61" s="604"/>
      <c r="AO61" s="604"/>
      <c r="AP61" s="604"/>
      <c r="AQ61" s="604"/>
      <c r="AR61" s="604"/>
      <c r="AS61" s="604"/>
      <c r="AT61" s="604"/>
      <c r="AU61" s="604"/>
      <c r="AV61" s="604"/>
      <c r="AW61" s="604"/>
    </row>
    <row r="62" spans="1:49" s="605" customFormat="1" ht="44.25" customHeight="1">
      <c r="A62" s="800">
        <v>48</v>
      </c>
      <c r="B62" s="839">
        <v>998736</v>
      </c>
      <c r="C62" s="839"/>
      <c r="D62" s="941">
        <v>0.18</v>
      </c>
      <c r="E62" s="942" t="s">
        <v>108</v>
      </c>
      <c r="F62" s="973" t="s">
        <v>664</v>
      </c>
      <c r="G62" s="993" t="s">
        <v>681</v>
      </c>
      <c r="H62" s="994">
        <v>14</v>
      </c>
      <c r="I62" s="1011"/>
      <c r="J62" s="945" t="str">
        <f t="shared" si="4"/>
        <v>Included</v>
      </c>
      <c r="K62" s="945">
        <f t="shared" si="1"/>
        <v>0</v>
      </c>
      <c r="L62" s="567"/>
      <c r="M62" s="567"/>
      <c r="N62" s="567">
        <f t="shared" si="2"/>
        <v>0</v>
      </c>
      <c r="O62" s="567">
        <f t="shared" si="3"/>
        <v>0</v>
      </c>
      <c r="P62" s="702"/>
      <c r="Q62" s="702"/>
      <c r="R62" s="702"/>
      <c r="S62" s="702"/>
      <c r="T62" s="604"/>
      <c r="U62" s="604"/>
      <c r="V62" s="604"/>
      <c r="W62" s="604"/>
      <c r="X62" s="604"/>
      <c r="Y62" s="604"/>
      <c r="Z62" s="604"/>
      <c r="AA62" s="604"/>
      <c r="AB62" s="604"/>
      <c r="AC62" s="604"/>
      <c r="AD62" s="604"/>
      <c r="AE62" s="604"/>
      <c r="AF62" s="604"/>
      <c r="AG62" s="661"/>
      <c r="AH62" s="661"/>
      <c r="AI62" s="603"/>
      <c r="AJ62" s="661"/>
      <c r="AK62" s="661"/>
      <c r="AL62" s="604"/>
      <c r="AM62" s="604"/>
      <c r="AN62" s="604"/>
      <c r="AO62" s="604"/>
      <c r="AP62" s="604"/>
      <c r="AQ62" s="604"/>
      <c r="AR62" s="604"/>
      <c r="AS62" s="604"/>
      <c r="AT62" s="604"/>
      <c r="AU62" s="604"/>
      <c r="AV62" s="604"/>
      <c r="AW62" s="604"/>
    </row>
    <row r="63" spans="1:49" s="605" customFormat="1" ht="44.25" customHeight="1">
      <c r="A63" s="800">
        <v>49</v>
      </c>
      <c r="B63" s="839">
        <v>998736</v>
      </c>
      <c r="C63" s="839"/>
      <c r="D63" s="941">
        <v>0.18</v>
      </c>
      <c r="E63" s="942" t="s">
        <v>108</v>
      </c>
      <c r="F63" s="973" t="s">
        <v>665</v>
      </c>
      <c r="G63" s="993" t="s">
        <v>681</v>
      </c>
      <c r="H63" s="994">
        <v>1</v>
      </c>
      <c r="I63" s="1011"/>
      <c r="J63" s="945" t="str">
        <f t="shared" si="4"/>
        <v>Included</v>
      </c>
      <c r="K63" s="945">
        <f t="shared" si="1"/>
        <v>0</v>
      </c>
      <c r="L63" s="567"/>
      <c r="M63" s="567"/>
      <c r="N63" s="567">
        <f t="shared" si="2"/>
        <v>0</v>
      </c>
      <c r="O63" s="567">
        <f t="shared" si="3"/>
        <v>0</v>
      </c>
      <c r="P63" s="702"/>
      <c r="Q63" s="702"/>
      <c r="R63" s="702"/>
      <c r="S63" s="702"/>
      <c r="T63" s="604"/>
      <c r="U63" s="604"/>
      <c r="V63" s="604"/>
      <c r="W63" s="604"/>
      <c r="X63" s="604"/>
      <c r="Y63" s="604"/>
      <c r="Z63" s="604"/>
      <c r="AA63" s="604"/>
      <c r="AB63" s="604"/>
      <c r="AC63" s="604"/>
      <c r="AD63" s="604"/>
      <c r="AE63" s="604"/>
      <c r="AF63" s="604"/>
      <c r="AG63" s="661"/>
      <c r="AH63" s="661"/>
      <c r="AI63" s="603"/>
      <c r="AJ63" s="661"/>
      <c r="AK63" s="661"/>
      <c r="AL63" s="604"/>
      <c r="AM63" s="604"/>
      <c r="AN63" s="604"/>
      <c r="AO63" s="604"/>
      <c r="AP63" s="604"/>
      <c r="AQ63" s="604"/>
      <c r="AR63" s="604"/>
      <c r="AS63" s="604"/>
      <c r="AT63" s="604"/>
      <c r="AU63" s="604"/>
      <c r="AV63" s="604"/>
      <c r="AW63" s="604"/>
    </row>
    <row r="64" spans="1:49" s="605" customFormat="1" ht="44.25" customHeight="1">
      <c r="A64" s="800">
        <v>50</v>
      </c>
      <c r="B64" s="839">
        <v>998736</v>
      </c>
      <c r="C64" s="839"/>
      <c r="D64" s="941">
        <v>0.18</v>
      </c>
      <c r="E64" s="942" t="s">
        <v>108</v>
      </c>
      <c r="F64" s="973" t="s">
        <v>666</v>
      </c>
      <c r="G64" s="993" t="s">
        <v>681</v>
      </c>
      <c r="H64" s="994">
        <v>324</v>
      </c>
      <c r="I64" s="1011"/>
      <c r="J64" s="945" t="str">
        <f t="shared" si="4"/>
        <v>Included</v>
      </c>
      <c r="K64" s="945">
        <f t="shared" si="1"/>
        <v>0</v>
      </c>
      <c r="L64" s="567"/>
      <c r="M64" s="567"/>
      <c r="N64" s="567">
        <f t="shared" si="2"/>
        <v>0</v>
      </c>
      <c r="O64" s="567">
        <f t="shared" si="3"/>
        <v>0</v>
      </c>
      <c r="P64" s="702"/>
      <c r="Q64" s="702"/>
      <c r="R64" s="702"/>
      <c r="S64" s="702"/>
      <c r="T64" s="604"/>
      <c r="U64" s="604"/>
      <c r="V64" s="604"/>
      <c r="W64" s="604"/>
      <c r="X64" s="604"/>
      <c r="Y64" s="604"/>
      <c r="Z64" s="604"/>
      <c r="AA64" s="604"/>
      <c r="AB64" s="604"/>
      <c r="AC64" s="604"/>
      <c r="AD64" s="604"/>
      <c r="AE64" s="604"/>
      <c r="AF64" s="604"/>
      <c r="AG64" s="661"/>
      <c r="AH64" s="661"/>
      <c r="AI64" s="603"/>
      <c r="AJ64" s="661"/>
      <c r="AK64" s="661"/>
      <c r="AL64" s="604"/>
      <c r="AM64" s="604"/>
      <c r="AN64" s="604"/>
      <c r="AO64" s="604"/>
      <c r="AP64" s="604"/>
      <c r="AQ64" s="604"/>
      <c r="AR64" s="604"/>
      <c r="AS64" s="604"/>
      <c r="AT64" s="604"/>
      <c r="AU64" s="604"/>
      <c r="AV64" s="604"/>
      <c r="AW64" s="604"/>
    </row>
    <row r="65" spans="1:49" s="605" customFormat="1" ht="47.25">
      <c r="A65" s="800">
        <v>51</v>
      </c>
      <c r="B65" s="839">
        <v>998736</v>
      </c>
      <c r="C65" s="839"/>
      <c r="D65" s="941">
        <v>0.18</v>
      </c>
      <c r="E65" s="942" t="s">
        <v>108</v>
      </c>
      <c r="F65" s="973" t="s">
        <v>667</v>
      </c>
      <c r="G65" s="993" t="s">
        <v>681</v>
      </c>
      <c r="H65" s="994">
        <v>198</v>
      </c>
      <c r="I65" s="1011"/>
      <c r="J65" s="945" t="str">
        <f t="shared" si="4"/>
        <v>Included</v>
      </c>
      <c r="K65" s="945">
        <f t="shared" si="1"/>
        <v>0</v>
      </c>
      <c r="L65" s="567"/>
      <c r="M65" s="567"/>
      <c r="N65" s="567">
        <f t="shared" si="2"/>
        <v>0</v>
      </c>
      <c r="O65" s="567">
        <f t="shared" si="3"/>
        <v>0</v>
      </c>
      <c r="P65" s="702"/>
      <c r="Q65" s="702"/>
      <c r="R65" s="702"/>
      <c r="S65" s="702"/>
      <c r="T65" s="604"/>
      <c r="U65" s="604"/>
      <c r="V65" s="604"/>
      <c r="W65" s="604"/>
      <c r="X65" s="604"/>
      <c r="Y65" s="604"/>
      <c r="Z65" s="604"/>
      <c r="AA65" s="604"/>
      <c r="AB65" s="604"/>
      <c r="AC65" s="604"/>
      <c r="AD65" s="604"/>
      <c r="AE65" s="604"/>
      <c r="AF65" s="604"/>
      <c r="AG65" s="661"/>
      <c r="AH65" s="661"/>
      <c r="AI65" s="603"/>
      <c r="AJ65" s="661"/>
      <c r="AK65" s="661"/>
      <c r="AL65" s="604"/>
      <c r="AM65" s="604"/>
      <c r="AN65" s="604"/>
      <c r="AO65" s="604"/>
      <c r="AP65" s="604"/>
      <c r="AQ65" s="604"/>
      <c r="AR65" s="604"/>
      <c r="AS65" s="604"/>
      <c r="AT65" s="604"/>
      <c r="AU65" s="604"/>
      <c r="AV65" s="604"/>
      <c r="AW65" s="604"/>
    </row>
    <row r="66" spans="1:49" s="605" customFormat="1" ht="44.25" customHeight="1">
      <c r="A66" s="800">
        <v>52</v>
      </c>
      <c r="B66" s="839">
        <v>998736</v>
      </c>
      <c r="C66" s="839"/>
      <c r="D66" s="941">
        <v>0.18</v>
      </c>
      <c r="E66" s="942" t="s">
        <v>108</v>
      </c>
      <c r="F66" s="973" t="s">
        <v>668</v>
      </c>
      <c r="G66" s="993" t="s">
        <v>204</v>
      </c>
      <c r="H66" s="994">
        <v>16</v>
      </c>
      <c r="I66" s="1011"/>
      <c r="J66" s="945" t="str">
        <f t="shared" si="4"/>
        <v>Included</v>
      </c>
      <c r="K66" s="945">
        <f t="shared" ref="K66:K77" si="5">O66</f>
        <v>0</v>
      </c>
      <c r="L66" s="567"/>
      <c r="M66" s="567"/>
      <c r="N66" s="567">
        <f t="shared" ref="N66:N77" si="6">IF(J66="Included",0,J66)</f>
        <v>0</v>
      </c>
      <c r="O66" s="567">
        <f t="shared" ref="O66:O77" si="7">IF(E66="confirmed",(N66*D66),(N66*E66))</f>
        <v>0</v>
      </c>
      <c r="P66" s="702"/>
      <c r="Q66" s="702"/>
      <c r="R66" s="702"/>
      <c r="S66" s="702"/>
      <c r="T66" s="604"/>
      <c r="U66" s="604"/>
      <c r="V66" s="604"/>
      <c r="W66" s="604"/>
      <c r="X66" s="604"/>
      <c r="Y66" s="604"/>
      <c r="Z66" s="604"/>
      <c r="AA66" s="604"/>
      <c r="AB66" s="604"/>
      <c r="AC66" s="604"/>
      <c r="AD66" s="604"/>
      <c r="AE66" s="604"/>
      <c r="AF66" s="604"/>
      <c r="AG66" s="661"/>
      <c r="AH66" s="661"/>
      <c r="AI66" s="603"/>
      <c r="AJ66" s="661"/>
      <c r="AK66" s="661"/>
      <c r="AL66" s="604"/>
      <c r="AM66" s="604"/>
      <c r="AN66" s="604"/>
      <c r="AO66" s="604"/>
      <c r="AP66" s="604"/>
      <c r="AQ66" s="604"/>
      <c r="AR66" s="604"/>
      <c r="AS66" s="604"/>
      <c r="AT66" s="604"/>
      <c r="AU66" s="604"/>
      <c r="AV66" s="604"/>
      <c r="AW66" s="604"/>
    </row>
    <row r="67" spans="1:49" s="605" customFormat="1" ht="44.25" customHeight="1">
      <c r="A67" s="800">
        <v>53</v>
      </c>
      <c r="B67" s="839">
        <v>998736</v>
      </c>
      <c r="C67" s="839"/>
      <c r="D67" s="941">
        <v>0.18</v>
      </c>
      <c r="E67" s="942" t="s">
        <v>108</v>
      </c>
      <c r="F67" s="973" t="s">
        <v>669</v>
      </c>
      <c r="G67" s="993" t="s">
        <v>204</v>
      </c>
      <c r="H67" s="994">
        <v>15</v>
      </c>
      <c r="I67" s="1011"/>
      <c r="J67" s="945" t="str">
        <f t="shared" si="4"/>
        <v>Included</v>
      </c>
      <c r="K67" s="945">
        <f t="shared" si="5"/>
        <v>0</v>
      </c>
      <c r="L67" s="567"/>
      <c r="M67" s="567"/>
      <c r="N67" s="567">
        <f t="shared" si="6"/>
        <v>0</v>
      </c>
      <c r="O67" s="567">
        <f t="shared" si="7"/>
        <v>0</v>
      </c>
      <c r="P67" s="702"/>
      <c r="Q67" s="702"/>
      <c r="R67" s="702"/>
      <c r="S67" s="702"/>
      <c r="T67" s="604"/>
      <c r="U67" s="604"/>
      <c r="V67" s="604"/>
      <c r="W67" s="604"/>
      <c r="X67" s="604"/>
      <c r="Y67" s="604"/>
      <c r="Z67" s="604"/>
      <c r="AA67" s="604"/>
      <c r="AB67" s="604"/>
      <c r="AC67" s="604"/>
      <c r="AD67" s="604"/>
      <c r="AE67" s="604"/>
      <c r="AF67" s="604"/>
      <c r="AG67" s="661"/>
      <c r="AH67" s="661"/>
      <c r="AI67" s="603"/>
      <c r="AJ67" s="661"/>
      <c r="AK67" s="661"/>
      <c r="AL67" s="604"/>
      <c r="AM67" s="604"/>
      <c r="AN67" s="604"/>
      <c r="AO67" s="604"/>
      <c r="AP67" s="604"/>
      <c r="AQ67" s="604"/>
      <c r="AR67" s="604"/>
      <c r="AS67" s="604"/>
      <c r="AT67" s="604"/>
      <c r="AU67" s="604"/>
      <c r="AV67" s="604"/>
      <c r="AW67" s="604"/>
    </row>
    <row r="68" spans="1:49" s="605" customFormat="1" ht="44.25" customHeight="1">
      <c r="A68" s="800">
        <v>54</v>
      </c>
      <c r="B68" s="839">
        <v>998736</v>
      </c>
      <c r="C68" s="839"/>
      <c r="D68" s="941">
        <v>0.18</v>
      </c>
      <c r="E68" s="942" t="s">
        <v>108</v>
      </c>
      <c r="F68" s="973" t="s">
        <v>670</v>
      </c>
      <c r="G68" s="993" t="s">
        <v>682</v>
      </c>
      <c r="H68" s="994">
        <v>4320</v>
      </c>
      <c r="I68" s="1011"/>
      <c r="J68" s="945" t="str">
        <f t="shared" si="4"/>
        <v>Included</v>
      </c>
      <c r="K68" s="945">
        <f t="shared" si="5"/>
        <v>0</v>
      </c>
      <c r="L68" s="567"/>
      <c r="M68" s="567"/>
      <c r="N68" s="567">
        <f t="shared" si="6"/>
        <v>0</v>
      </c>
      <c r="O68" s="567">
        <f t="shared" si="7"/>
        <v>0</v>
      </c>
      <c r="P68" s="702"/>
      <c r="Q68" s="702"/>
      <c r="R68" s="702"/>
      <c r="S68" s="702"/>
      <c r="T68" s="604"/>
      <c r="U68" s="604"/>
      <c r="V68" s="604"/>
      <c r="W68" s="604"/>
      <c r="X68" s="604"/>
      <c r="Y68" s="604"/>
      <c r="Z68" s="604"/>
      <c r="AA68" s="604"/>
      <c r="AB68" s="604"/>
      <c r="AC68" s="604"/>
      <c r="AD68" s="604"/>
      <c r="AE68" s="604"/>
      <c r="AF68" s="604"/>
      <c r="AG68" s="661"/>
      <c r="AH68" s="661"/>
      <c r="AI68" s="603"/>
      <c r="AJ68" s="661"/>
      <c r="AK68" s="661"/>
      <c r="AL68" s="604"/>
      <c r="AM68" s="604"/>
      <c r="AN68" s="604"/>
      <c r="AO68" s="604"/>
      <c r="AP68" s="604"/>
      <c r="AQ68" s="604"/>
      <c r="AR68" s="604"/>
      <c r="AS68" s="604"/>
      <c r="AT68" s="604"/>
      <c r="AU68" s="604"/>
      <c r="AV68" s="604"/>
      <c r="AW68" s="604"/>
    </row>
    <row r="69" spans="1:49" s="605" customFormat="1" ht="44.25" customHeight="1">
      <c r="A69" s="800">
        <v>55</v>
      </c>
      <c r="B69" s="839">
        <v>998736</v>
      </c>
      <c r="C69" s="839"/>
      <c r="D69" s="941">
        <v>0.18</v>
      </c>
      <c r="E69" s="942" t="s">
        <v>108</v>
      </c>
      <c r="F69" s="973" t="s">
        <v>671</v>
      </c>
      <c r="G69" s="993" t="s">
        <v>682</v>
      </c>
      <c r="H69" s="994">
        <v>4320</v>
      </c>
      <c r="I69" s="1011"/>
      <c r="J69" s="945" t="str">
        <f t="shared" si="4"/>
        <v>Included</v>
      </c>
      <c r="K69" s="945">
        <f t="shared" si="5"/>
        <v>0</v>
      </c>
      <c r="L69" s="567"/>
      <c r="M69" s="567"/>
      <c r="N69" s="567">
        <f t="shared" si="6"/>
        <v>0</v>
      </c>
      <c r="O69" s="567">
        <f t="shared" si="7"/>
        <v>0</v>
      </c>
      <c r="P69" s="702"/>
      <c r="Q69" s="702"/>
      <c r="R69" s="702"/>
      <c r="S69" s="702"/>
      <c r="T69" s="604"/>
      <c r="U69" s="604"/>
      <c r="V69" s="604"/>
      <c r="W69" s="604"/>
      <c r="X69" s="604"/>
      <c r="Y69" s="604"/>
      <c r="Z69" s="604"/>
      <c r="AA69" s="604"/>
      <c r="AB69" s="604"/>
      <c r="AC69" s="604"/>
      <c r="AD69" s="604"/>
      <c r="AE69" s="604"/>
      <c r="AF69" s="604"/>
      <c r="AG69" s="661"/>
      <c r="AH69" s="661"/>
      <c r="AI69" s="603"/>
      <c r="AJ69" s="661"/>
      <c r="AK69" s="661"/>
      <c r="AL69" s="604"/>
      <c r="AM69" s="604"/>
      <c r="AN69" s="604"/>
      <c r="AO69" s="604"/>
      <c r="AP69" s="604"/>
      <c r="AQ69" s="604"/>
      <c r="AR69" s="604"/>
      <c r="AS69" s="604"/>
      <c r="AT69" s="604"/>
      <c r="AU69" s="604"/>
      <c r="AV69" s="604"/>
      <c r="AW69" s="604"/>
    </row>
    <row r="70" spans="1:49" s="605" customFormat="1" ht="44.25" customHeight="1">
      <c r="A70" s="800">
        <v>56</v>
      </c>
      <c r="B70" s="839">
        <v>998736</v>
      </c>
      <c r="C70" s="839"/>
      <c r="D70" s="941">
        <v>0.18</v>
      </c>
      <c r="E70" s="942" t="s">
        <v>108</v>
      </c>
      <c r="F70" s="973" t="s">
        <v>672</v>
      </c>
      <c r="G70" s="993" t="s">
        <v>682</v>
      </c>
      <c r="H70" s="994">
        <v>400</v>
      </c>
      <c r="I70" s="1011"/>
      <c r="J70" s="945" t="str">
        <f t="shared" ref="J70:J77" si="8">IF(I70=0, "Included", IF(ISERROR(H70*I70), I70, H70*I70))</f>
        <v>Included</v>
      </c>
      <c r="K70" s="945">
        <f t="shared" si="5"/>
        <v>0</v>
      </c>
      <c r="L70" s="567"/>
      <c r="M70" s="567"/>
      <c r="N70" s="567">
        <f t="shared" si="6"/>
        <v>0</v>
      </c>
      <c r="O70" s="567">
        <f t="shared" si="7"/>
        <v>0</v>
      </c>
      <c r="P70" s="702"/>
      <c r="Q70" s="702"/>
      <c r="R70" s="702"/>
      <c r="S70" s="702"/>
      <c r="T70" s="604"/>
      <c r="U70" s="604"/>
      <c r="V70" s="604"/>
      <c r="W70" s="604"/>
      <c r="X70" s="604"/>
      <c r="Y70" s="604"/>
      <c r="Z70" s="604"/>
      <c r="AA70" s="604"/>
      <c r="AB70" s="604"/>
      <c r="AC70" s="604"/>
      <c r="AD70" s="604"/>
      <c r="AE70" s="604"/>
      <c r="AF70" s="604"/>
      <c r="AG70" s="661"/>
      <c r="AH70" s="661"/>
      <c r="AI70" s="603"/>
      <c r="AJ70" s="661"/>
      <c r="AK70" s="661"/>
      <c r="AL70" s="604"/>
      <c r="AM70" s="604"/>
      <c r="AN70" s="604"/>
      <c r="AO70" s="604"/>
      <c r="AP70" s="604"/>
      <c r="AQ70" s="604"/>
      <c r="AR70" s="604"/>
      <c r="AS70" s="604"/>
      <c r="AT70" s="604"/>
      <c r="AU70" s="604"/>
      <c r="AV70" s="604"/>
      <c r="AW70" s="604"/>
    </row>
    <row r="71" spans="1:49" s="605" customFormat="1" ht="63">
      <c r="A71" s="800">
        <v>57</v>
      </c>
      <c r="B71" s="839">
        <v>998736</v>
      </c>
      <c r="C71" s="839"/>
      <c r="D71" s="941">
        <v>0.18</v>
      </c>
      <c r="E71" s="942" t="s">
        <v>108</v>
      </c>
      <c r="F71" s="973" t="s">
        <v>673</v>
      </c>
      <c r="G71" s="993" t="s">
        <v>682</v>
      </c>
      <c r="H71" s="994">
        <v>30</v>
      </c>
      <c r="I71" s="1011"/>
      <c r="J71" s="945" t="str">
        <f t="shared" si="8"/>
        <v>Included</v>
      </c>
      <c r="K71" s="945">
        <f t="shared" si="5"/>
        <v>0</v>
      </c>
      <c r="L71" s="567"/>
      <c r="M71" s="567"/>
      <c r="N71" s="567">
        <f t="shared" si="6"/>
        <v>0</v>
      </c>
      <c r="O71" s="567">
        <f t="shared" si="7"/>
        <v>0</v>
      </c>
      <c r="P71" s="702"/>
      <c r="Q71" s="702"/>
      <c r="R71" s="702"/>
      <c r="S71" s="702"/>
      <c r="T71" s="604"/>
      <c r="U71" s="604"/>
      <c r="V71" s="604"/>
      <c r="W71" s="604"/>
      <c r="X71" s="604"/>
      <c r="Y71" s="604"/>
      <c r="Z71" s="604"/>
      <c r="AA71" s="604"/>
      <c r="AB71" s="604"/>
      <c r="AC71" s="604"/>
      <c r="AD71" s="604"/>
      <c r="AE71" s="604"/>
      <c r="AF71" s="604"/>
      <c r="AG71" s="661"/>
      <c r="AH71" s="661"/>
      <c r="AI71" s="603"/>
      <c r="AJ71" s="661"/>
      <c r="AK71" s="661"/>
      <c r="AL71" s="604"/>
      <c r="AM71" s="604"/>
      <c r="AN71" s="604"/>
      <c r="AO71" s="604"/>
      <c r="AP71" s="604"/>
      <c r="AQ71" s="604"/>
      <c r="AR71" s="604"/>
      <c r="AS71" s="604"/>
      <c r="AT71" s="604"/>
      <c r="AU71" s="604"/>
      <c r="AV71" s="604"/>
      <c r="AW71" s="604"/>
    </row>
    <row r="72" spans="1:49" s="605" customFormat="1" ht="44.25" customHeight="1">
      <c r="A72" s="800">
        <v>58</v>
      </c>
      <c r="B72" s="839">
        <v>998736</v>
      </c>
      <c r="C72" s="839"/>
      <c r="D72" s="941">
        <v>0.18</v>
      </c>
      <c r="E72" s="942" t="s">
        <v>108</v>
      </c>
      <c r="F72" s="973" t="s">
        <v>674</v>
      </c>
      <c r="G72" s="993" t="s">
        <v>683</v>
      </c>
      <c r="H72" s="994">
        <v>300</v>
      </c>
      <c r="I72" s="1011"/>
      <c r="J72" s="945" t="str">
        <f t="shared" si="8"/>
        <v>Included</v>
      </c>
      <c r="K72" s="945">
        <f t="shared" si="5"/>
        <v>0</v>
      </c>
      <c r="L72" s="567"/>
      <c r="M72" s="567"/>
      <c r="N72" s="567">
        <f t="shared" si="6"/>
        <v>0</v>
      </c>
      <c r="O72" s="567">
        <f t="shared" si="7"/>
        <v>0</v>
      </c>
      <c r="P72" s="702"/>
      <c r="Q72" s="702"/>
      <c r="R72" s="702"/>
      <c r="S72" s="702"/>
      <c r="T72" s="604"/>
      <c r="U72" s="604"/>
      <c r="V72" s="604"/>
      <c r="W72" s="604"/>
      <c r="X72" s="604"/>
      <c r="Y72" s="604"/>
      <c r="Z72" s="604"/>
      <c r="AA72" s="604"/>
      <c r="AB72" s="604"/>
      <c r="AC72" s="604"/>
      <c r="AD72" s="604"/>
      <c r="AE72" s="604"/>
      <c r="AF72" s="604"/>
      <c r="AG72" s="661"/>
      <c r="AH72" s="661"/>
      <c r="AI72" s="603"/>
      <c r="AJ72" s="661"/>
      <c r="AK72" s="661"/>
      <c r="AL72" s="604"/>
      <c r="AM72" s="604"/>
      <c r="AN72" s="604"/>
      <c r="AO72" s="604"/>
      <c r="AP72" s="604"/>
      <c r="AQ72" s="604"/>
      <c r="AR72" s="604"/>
      <c r="AS72" s="604"/>
      <c r="AT72" s="604"/>
      <c r="AU72" s="604"/>
      <c r="AV72" s="604"/>
      <c r="AW72" s="604"/>
    </row>
    <row r="73" spans="1:49" s="605" customFormat="1" ht="44.25" customHeight="1">
      <c r="A73" s="800">
        <v>59</v>
      </c>
      <c r="B73" s="839">
        <v>998736</v>
      </c>
      <c r="C73" s="839"/>
      <c r="D73" s="941">
        <v>0.18</v>
      </c>
      <c r="E73" s="942" t="s">
        <v>108</v>
      </c>
      <c r="F73" s="973" t="s">
        <v>675</v>
      </c>
      <c r="G73" s="993" t="s">
        <v>683</v>
      </c>
      <c r="H73" s="994">
        <v>300</v>
      </c>
      <c r="I73" s="1011"/>
      <c r="J73" s="945" t="str">
        <f t="shared" si="8"/>
        <v>Included</v>
      </c>
      <c r="K73" s="945">
        <f t="shared" si="5"/>
        <v>0</v>
      </c>
      <c r="L73" s="567"/>
      <c r="M73" s="567"/>
      <c r="N73" s="567">
        <f t="shared" si="6"/>
        <v>0</v>
      </c>
      <c r="O73" s="567">
        <f t="shared" si="7"/>
        <v>0</v>
      </c>
      <c r="P73" s="702"/>
      <c r="Q73" s="702"/>
      <c r="R73" s="702"/>
      <c r="S73" s="702"/>
      <c r="T73" s="604"/>
      <c r="U73" s="604"/>
      <c r="V73" s="604"/>
      <c r="W73" s="604"/>
      <c r="X73" s="604"/>
      <c r="Y73" s="604"/>
      <c r="Z73" s="604"/>
      <c r="AA73" s="604"/>
      <c r="AB73" s="604"/>
      <c r="AC73" s="604"/>
      <c r="AD73" s="604"/>
      <c r="AE73" s="604"/>
      <c r="AF73" s="604"/>
      <c r="AG73" s="661"/>
      <c r="AH73" s="661"/>
      <c r="AI73" s="603"/>
      <c r="AJ73" s="661"/>
      <c r="AK73" s="661"/>
      <c r="AL73" s="604"/>
      <c r="AM73" s="604"/>
      <c r="AN73" s="604"/>
      <c r="AO73" s="604"/>
      <c r="AP73" s="604"/>
      <c r="AQ73" s="604"/>
      <c r="AR73" s="604"/>
      <c r="AS73" s="604"/>
      <c r="AT73" s="604"/>
      <c r="AU73" s="604"/>
      <c r="AV73" s="604"/>
      <c r="AW73" s="604"/>
    </row>
    <row r="74" spans="1:49" s="605" customFormat="1" ht="63">
      <c r="A74" s="800">
        <v>60</v>
      </c>
      <c r="B74" s="839">
        <v>998736</v>
      </c>
      <c r="C74" s="839"/>
      <c r="D74" s="941">
        <v>0.18</v>
      </c>
      <c r="E74" s="942" t="s">
        <v>108</v>
      </c>
      <c r="F74" s="973" t="s">
        <v>676</v>
      </c>
      <c r="G74" s="993" t="s">
        <v>681</v>
      </c>
      <c r="H74" s="994">
        <v>10</v>
      </c>
      <c r="I74" s="1011"/>
      <c r="J74" s="945" t="str">
        <f t="shared" si="8"/>
        <v>Included</v>
      </c>
      <c r="K74" s="945">
        <f t="shared" si="5"/>
        <v>0</v>
      </c>
      <c r="L74" s="567"/>
      <c r="M74" s="567"/>
      <c r="N74" s="567">
        <f t="shared" si="6"/>
        <v>0</v>
      </c>
      <c r="O74" s="567">
        <f t="shared" si="7"/>
        <v>0</v>
      </c>
      <c r="P74" s="702"/>
      <c r="Q74" s="702"/>
      <c r="R74" s="702"/>
      <c r="S74" s="702"/>
      <c r="T74" s="604"/>
      <c r="U74" s="604"/>
      <c r="V74" s="604"/>
      <c r="W74" s="604"/>
      <c r="X74" s="604"/>
      <c r="Y74" s="604"/>
      <c r="Z74" s="604"/>
      <c r="AA74" s="604"/>
      <c r="AB74" s="604"/>
      <c r="AC74" s="604"/>
      <c r="AD74" s="604"/>
      <c r="AE74" s="604"/>
      <c r="AF74" s="604"/>
      <c r="AG74" s="661"/>
      <c r="AH74" s="661"/>
      <c r="AI74" s="603"/>
      <c r="AJ74" s="661"/>
      <c r="AK74" s="661"/>
      <c r="AL74" s="604"/>
      <c r="AM74" s="604"/>
      <c r="AN74" s="604"/>
      <c r="AO74" s="604"/>
      <c r="AP74" s="604"/>
      <c r="AQ74" s="604"/>
      <c r="AR74" s="604"/>
      <c r="AS74" s="604"/>
      <c r="AT74" s="604"/>
      <c r="AU74" s="604"/>
      <c r="AV74" s="604"/>
      <c r="AW74" s="604"/>
    </row>
    <row r="75" spans="1:49" s="605" customFormat="1" ht="44.25" customHeight="1">
      <c r="A75" s="800">
        <v>61</v>
      </c>
      <c r="B75" s="839">
        <v>998736</v>
      </c>
      <c r="C75" s="839"/>
      <c r="D75" s="941">
        <v>0.18</v>
      </c>
      <c r="E75" s="942" t="s">
        <v>108</v>
      </c>
      <c r="F75" s="973" t="s">
        <v>677</v>
      </c>
      <c r="G75" s="993" t="s">
        <v>683</v>
      </c>
      <c r="H75" s="994">
        <v>20</v>
      </c>
      <c r="I75" s="1011"/>
      <c r="J75" s="945" t="str">
        <f t="shared" si="8"/>
        <v>Included</v>
      </c>
      <c r="K75" s="945">
        <f t="shared" si="5"/>
        <v>0</v>
      </c>
      <c r="L75" s="567"/>
      <c r="M75" s="567"/>
      <c r="N75" s="567">
        <f t="shared" si="6"/>
        <v>0</v>
      </c>
      <c r="O75" s="567">
        <f t="shared" si="7"/>
        <v>0</v>
      </c>
      <c r="P75" s="702"/>
      <c r="Q75" s="702"/>
      <c r="R75" s="702"/>
      <c r="S75" s="702"/>
      <c r="T75" s="604"/>
      <c r="U75" s="604"/>
      <c r="V75" s="604"/>
      <c r="W75" s="604"/>
      <c r="X75" s="604"/>
      <c r="Y75" s="604"/>
      <c r="Z75" s="604"/>
      <c r="AA75" s="604"/>
      <c r="AB75" s="604"/>
      <c r="AC75" s="604"/>
      <c r="AD75" s="604"/>
      <c r="AE75" s="604"/>
      <c r="AF75" s="604"/>
      <c r="AG75" s="661"/>
      <c r="AH75" s="661"/>
      <c r="AI75" s="603"/>
      <c r="AJ75" s="661"/>
      <c r="AK75" s="661"/>
      <c r="AL75" s="604"/>
      <c r="AM75" s="604"/>
      <c r="AN75" s="604"/>
      <c r="AO75" s="604"/>
      <c r="AP75" s="604"/>
      <c r="AQ75" s="604"/>
      <c r="AR75" s="604"/>
      <c r="AS75" s="604"/>
      <c r="AT75" s="604"/>
      <c r="AU75" s="604"/>
      <c r="AV75" s="604"/>
      <c r="AW75" s="604"/>
    </row>
    <row r="76" spans="1:49" s="605" customFormat="1" ht="44.25" customHeight="1">
      <c r="A76" s="800">
        <v>62</v>
      </c>
      <c r="B76" s="839">
        <v>998736</v>
      </c>
      <c r="C76" s="839"/>
      <c r="D76" s="941">
        <v>0.18</v>
      </c>
      <c r="E76" s="942" t="s">
        <v>108</v>
      </c>
      <c r="F76" s="973" t="s">
        <v>678</v>
      </c>
      <c r="G76" s="993" t="s">
        <v>683</v>
      </c>
      <c r="H76" s="994">
        <v>20</v>
      </c>
      <c r="I76" s="1011"/>
      <c r="J76" s="945" t="str">
        <f t="shared" si="8"/>
        <v>Included</v>
      </c>
      <c r="K76" s="945">
        <f t="shared" si="5"/>
        <v>0</v>
      </c>
      <c r="L76" s="567"/>
      <c r="M76" s="567"/>
      <c r="N76" s="567">
        <f t="shared" si="6"/>
        <v>0</v>
      </c>
      <c r="O76" s="567">
        <f t="shared" si="7"/>
        <v>0</v>
      </c>
      <c r="P76" s="702"/>
      <c r="Q76" s="702"/>
      <c r="R76" s="702"/>
      <c r="S76" s="702"/>
      <c r="T76" s="604"/>
      <c r="U76" s="604"/>
      <c r="V76" s="604"/>
      <c r="W76" s="604"/>
      <c r="X76" s="604"/>
      <c r="Y76" s="604"/>
      <c r="Z76" s="604"/>
      <c r="AA76" s="604"/>
      <c r="AB76" s="604"/>
      <c r="AC76" s="604"/>
      <c r="AD76" s="604"/>
      <c r="AE76" s="604"/>
      <c r="AF76" s="604"/>
      <c r="AG76" s="661"/>
      <c r="AH76" s="661"/>
      <c r="AI76" s="603"/>
      <c r="AJ76" s="661"/>
      <c r="AK76" s="661"/>
      <c r="AL76" s="604"/>
      <c r="AM76" s="604"/>
      <c r="AN76" s="604"/>
      <c r="AO76" s="604"/>
      <c r="AP76" s="604"/>
      <c r="AQ76" s="604"/>
      <c r="AR76" s="604"/>
      <c r="AS76" s="604"/>
      <c r="AT76" s="604"/>
      <c r="AU76" s="604"/>
      <c r="AV76" s="604"/>
      <c r="AW76" s="604"/>
    </row>
    <row r="77" spans="1:49" s="605" customFormat="1" ht="44.25" customHeight="1">
      <c r="A77" s="800">
        <v>63</v>
      </c>
      <c r="B77" s="839">
        <v>998736</v>
      </c>
      <c r="C77" s="839"/>
      <c r="D77" s="941">
        <v>0.18</v>
      </c>
      <c r="E77" s="942" t="s">
        <v>108</v>
      </c>
      <c r="F77" s="973" t="s">
        <v>679</v>
      </c>
      <c r="G77" s="993" t="s">
        <v>683</v>
      </c>
      <c r="H77" s="994">
        <v>20</v>
      </c>
      <c r="I77" s="1011"/>
      <c r="J77" s="945" t="str">
        <f t="shared" si="8"/>
        <v>Included</v>
      </c>
      <c r="K77" s="945">
        <f t="shared" si="5"/>
        <v>0</v>
      </c>
      <c r="L77" s="567"/>
      <c r="M77" s="567"/>
      <c r="N77" s="567">
        <f t="shared" si="6"/>
        <v>0</v>
      </c>
      <c r="O77" s="567">
        <f t="shared" si="7"/>
        <v>0</v>
      </c>
      <c r="P77" s="702"/>
      <c r="Q77" s="702"/>
      <c r="R77" s="702"/>
      <c r="S77" s="702"/>
      <c r="T77" s="604"/>
      <c r="U77" s="604"/>
      <c r="V77" s="604"/>
      <c r="W77" s="604"/>
      <c r="X77" s="604"/>
      <c r="Y77" s="604"/>
      <c r="Z77" s="604"/>
      <c r="AA77" s="604"/>
      <c r="AB77" s="604"/>
      <c r="AC77" s="604"/>
      <c r="AD77" s="604"/>
      <c r="AE77" s="604"/>
      <c r="AF77" s="604"/>
      <c r="AG77" s="661"/>
      <c r="AH77" s="661"/>
      <c r="AI77" s="603"/>
      <c r="AJ77" s="661"/>
      <c r="AK77" s="661"/>
      <c r="AL77" s="604"/>
      <c r="AM77" s="604"/>
      <c r="AN77" s="604"/>
      <c r="AO77" s="604"/>
      <c r="AP77" s="604"/>
      <c r="AQ77" s="604"/>
      <c r="AR77" s="604"/>
      <c r="AS77" s="604"/>
      <c r="AT77" s="604"/>
      <c r="AU77" s="604"/>
      <c r="AV77" s="604"/>
      <c r="AW77" s="604"/>
    </row>
    <row r="78" spans="1:49">
      <c r="A78" s="800"/>
      <c r="B78" s="951"/>
      <c r="C78" s="718"/>
      <c r="D78" s="798"/>
      <c r="E78" s="715"/>
      <c r="F78" s="794" t="s">
        <v>209</v>
      </c>
      <c r="G78" s="1004"/>
      <c r="H78" s="1003"/>
      <c r="I78" s="826"/>
      <c r="J78" s="795">
        <f>SUM(J15:J77)</f>
        <v>0</v>
      </c>
      <c r="K78" s="795"/>
      <c r="L78" s="567"/>
      <c r="M78" s="567"/>
      <c r="N78" s="567"/>
      <c r="O78" s="567"/>
      <c r="P78" s="604"/>
      <c r="Q78" s="604"/>
      <c r="R78" s="604"/>
      <c r="S78" s="604"/>
      <c r="T78" s="604"/>
      <c r="AS78" s="1"/>
      <c r="AT78" s="1"/>
      <c r="AU78" s="1"/>
      <c r="AV78" s="1"/>
      <c r="AW78" s="1"/>
    </row>
    <row r="79" spans="1:49">
      <c r="A79" s="800"/>
      <c r="B79" s="951"/>
      <c r="C79" s="718"/>
      <c r="D79" s="798"/>
      <c r="E79" s="715"/>
      <c r="F79" s="794" t="s">
        <v>210</v>
      </c>
      <c r="G79" s="933"/>
      <c r="H79" s="934"/>
      <c r="I79" s="826"/>
      <c r="J79" s="795"/>
      <c r="K79" s="795">
        <f>SUM(K15:K77)</f>
        <v>0</v>
      </c>
      <c r="L79" s="567"/>
      <c r="M79" s="567"/>
      <c r="N79" s="567"/>
      <c r="O79" s="567"/>
      <c r="P79" s="604"/>
      <c r="Q79" s="604"/>
      <c r="R79" s="604"/>
      <c r="S79" s="604"/>
      <c r="T79" s="604"/>
      <c r="AS79" s="1"/>
      <c r="AT79" s="1"/>
      <c r="AU79" s="1"/>
      <c r="AV79" s="1"/>
      <c r="AW79" s="1"/>
    </row>
    <row r="80" spans="1:49">
      <c r="A80" s="863"/>
      <c r="B80" s="864"/>
      <c r="C80" s="865"/>
      <c r="D80" s="865"/>
      <c r="E80" s="865"/>
      <c r="F80" s="864"/>
      <c r="J80" s="804"/>
      <c r="AS80" s="1"/>
      <c r="AT80" s="1"/>
      <c r="AU80" s="1"/>
      <c r="AV80" s="1"/>
      <c r="AW80" s="1"/>
    </row>
    <row r="81" spans="1:49">
      <c r="A81" s="863"/>
      <c r="B81" s="864"/>
      <c r="C81" s="865"/>
      <c r="D81" s="865"/>
      <c r="E81" s="865"/>
      <c r="F81" s="864"/>
      <c r="AS81" s="1"/>
      <c r="AT81" s="1"/>
      <c r="AU81" s="1"/>
      <c r="AV81" s="1"/>
      <c r="AW81" s="1"/>
    </row>
    <row r="82" spans="1:49">
      <c r="A82" s="863"/>
      <c r="B82" s="864"/>
      <c r="C82" s="865"/>
      <c r="D82" s="865"/>
      <c r="E82" s="865"/>
      <c r="F82" s="864"/>
      <c r="AS82" s="1"/>
      <c r="AT82" s="1"/>
      <c r="AU82" s="1"/>
      <c r="AV82" s="1"/>
      <c r="AW82" s="1"/>
    </row>
    <row r="83" spans="1:49">
      <c r="A83" s="863"/>
      <c r="B83" s="864"/>
      <c r="C83" s="865"/>
      <c r="D83" s="865"/>
      <c r="E83" s="865"/>
      <c r="F83" s="864"/>
      <c r="AS83" s="1"/>
      <c r="AT83" s="1"/>
      <c r="AU83" s="1"/>
      <c r="AV83" s="1"/>
      <c r="AW83" s="1"/>
    </row>
    <row r="84" spans="1:49">
      <c r="A84" s="863"/>
      <c r="B84" s="864"/>
      <c r="C84" s="865"/>
      <c r="D84" s="865"/>
      <c r="E84" s="865"/>
      <c r="F84" s="864"/>
      <c r="AS84" s="1"/>
      <c r="AT84" s="1"/>
      <c r="AU84" s="1"/>
      <c r="AV84" s="1"/>
      <c r="AW84" s="1"/>
    </row>
    <row r="85" spans="1:49">
      <c r="A85" s="863"/>
      <c r="B85" s="864"/>
      <c r="C85" s="865"/>
      <c r="D85" s="865"/>
      <c r="E85" s="865"/>
      <c r="F85" s="864"/>
      <c r="AS85" s="1"/>
      <c r="AT85" s="1"/>
      <c r="AU85" s="1"/>
      <c r="AV85" s="1"/>
      <c r="AW85" s="1"/>
    </row>
    <row r="86" spans="1:49">
      <c r="A86" s="863"/>
      <c r="B86" s="864"/>
      <c r="C86" s="865"/>
      <c r="D86" s="865"/>
      <c r="E86" s="865"/>
      <c r="F86" s="864"/>
      <c r="AS86" s="1"/>
      <c r="AT86" s="1"/>
      <c r="AU86" s="1"/>
      <c r="AV86" s="1"/>
      <c r="AW86" s="1"/>
    </row>
    <row r="87" spans="1:49">
      <c r="A87" s="863"/>
      <c r="B87" s="864"/>
      <c r="C87" s="865"/>
      <c r="D87" s="865"/>
      <c r="E87" s="865"/>
      <c r="F87" s="864"/>
      <c r="AS87" s="1"/>
      <c r="AT87" s="1"/>
      <c r="AU87" s="1"/>
      <c r="AV87" s="1"/>
      <c r="AW87" s="1"/>
    </row>
    <row r="88" spans="1:49">
      <c r="A88" s="863"/>
      <c r="B88" s="864"/>
      <c r="C88" s="865"/>
      <c r="D88" s="865"/>
      <c r="E88" s="865"/>
      <c r="F88" s="864"/>
      <c r="AS88" s="1"/>
      <c r="AT88" s="1"/>
      <c r="AU88" s="1"/>
      <c r="AV88" s="1"/>
      <c r="AW88" s="1"/>
    </row>
    <row r="89" spans="1:49">
      <c r="A89" s="863"/>
      <c r="B89" s="864"/>
      <c r="C89" s="865"/>
      <c r="D89" s="865"/>
      <c r="E89" s="865"/>
      <c r="F89" s="864"/>
      <c r="AS89" s="1"/>
      <c r="AT89" s="1"/>
      <c r="AU89" s="1"/>
      <c r="AV89" s="1"/>
      <c r="AW89" s="1"/>
    </row>
    <row r="90" spans="1:49">
      <c r="A90" s="863"/>
      <c r="B90" s="864"/>
      <c r="C90" s="865"/>
      <c r="D90" s="865"/>
      <c r="E90" s="865"/>
      <c r="F90" s="864"/>
      <c r="AS90" s="1"/>
      <c r="AT90" s="1"/>
      <c r="AU90" s="1"/>
      <c r="AV90" s="1"/>
      <c r="AW90" s="1"/>
    </row>
    <row r="91" spans="1:49">
      <c r="A91" s="863"/>
      <c r="B91" s="864"/>
      <c r="C91" s="865"/>
      <c r="D91" s="865"/>
      <c r="E91" s="865"/>
      <c r="F91" s="864"/>
      <c r="AS91" s="1"/>
      <c r="AT91" s="1"/>
      <c r="AU91" s="1"/>
      <c r="AV91" s="1"/>
      <c r="AW91" s="1"/>
    </row>
    <row r="92" spans="1:49">
      <c r="A92" s="863"/>
      <c r="B92" s="864"/>
      <c r="C92" s="865"/>
      <c r="D92" s="865"/>
      <c r="E92" s="865"/>
      <c r="F92" s="864"/>
      <c r="AS92" s="1"/>
      <c r="AT92" s="1"/>
      <c r="AU92" s="1"/>
      <c r="AV92" s="1"/>
      <c r="AW92" s="1"/>
    </row>
    <row r="93" spans="1:49">
      <c r="A93" s="863"/>
      <c r="B93" s="864"/>
      <c r="C93" s="865"/>
      <c r="D93" s="865"/>
      <c r="E93" s="865"/>
      <c r="F93" s="864"/>
      <c r="AS93" s="1"/>
      <c r="AT93" s="1"/>
      <c r="AU93" s="1"/>
      <c r="AV93" s="1"/>
      <c r="AW93" s="1"/>
    </row>
    <row r="94" spans="1:49">
      <c r="A94" s="863"/>
      <c r="B94" s="864"/>
      <c r="C94" s="865"/>
      <c r="D94" s="865"/>
      <c r="E94" s="865"/>
      <c r="F94" s="864"/>
      <c r="AS94" s="1"/>
      <c r="AT94" s="1"/>
      <c r="AU94" s="1"/>
      <c r="AV94" s="1"/>
      <c r="AW94" s="1"/>
    </row>
    <row r="95" spans="1:49">
      <c r="A95" s="863"/>
      <c r="B95" s="864"/>
      <c r="C95" s="865"/>
      <c r="D95" s="865"/>
      <c r="E95" s="865"/>
      <c r="F95" s="864"/>
      <c r="AS95" s="1"/>
      <c r="AT95" s="1"/>
      <c r="AU95" s="1"/>
      <c r="AV95" s="1"/>
      <c r="AW95" s="1"/>
    </row>
    <row r="96" spans="1:49">
      <c r="A96" s="863"/>
      <c r="B96" s="864"/>
      <c r="C96" s="865"/>
      <c r="D96" s="865"/>
      <c r="E96" s="865"/>
      <c r="F96" s="864"/>
      <c r="AS96" s="1"/>
      <c r="AT96" s="1"/>
      <c r="AU96" s="1"/>
      <c r="AV96" s="1"/>
      <c r="AW96" s="1"/>
    </row>
    <row r="97" spans="1:49">
      <c r="A97" s="863"/>
      <c r="B97" s="864"/>
      <c r="C97" s="865"/>
      <c r="D97" s="865"/>
      <c r="E97" s="865"/>
      <c r="F97" s="864"/>
      <c r="AS97" s="1"/>
      <c r="AT97" s="1"/>
      <c r="AU97" s="1"/>
      <c r="AV97" s="1"/>
      <c r="AW97" s="1"/>
    </row>
    <row r="98" spans="1:49">
      <c r="A98" s="863"/>
      <c r="B98" s="864"/>
      <c r="C98" s="865"/>
      <c r="D98" s="865"/>
      <c r="E98" s="865"/>
      <c r="F98" s="864"/>
      <c r="AS98" s="1"/>
      <c r="AT98" s="1"/>
      <c r="AU98" s="1"/>
      <c r="AV98" s="1"/>
      <c r="AW98" s="1"/>
    </row>
    <row r="99" spans="1:49">
      <c r="A99" s="863"/>
      <c r="B99" s="864"/>
      <c r="C99" s="865"/>
      <c r="D99" s="865"/>
      <c r="E99" s="865"/>
      <c r="F99" s="864"/>
      <c r="AS99" s="1"/>
      <c r="AT99" s="1"/>
      <c r="AU99" s="1"/>
      <c r="AV99" s="1"/>
      <c r="AW99" s="1"/>
    </row>
    <row r="100" spans="1:49">
      <c r="A100" s="863"/>
      <c r="B100" s="864"/>
      <c r="C100" s="865"/>
      <c r="D100" s="865"/>
      <c r="E100" s="865"/>
      <c r="F100" s="864"/>
      <c r="AS100" s="1"/>
      <c r="AT100" s="1"/>
      <c r="AU100" s="1"/>
      <c r="AV100" s="1"/>
      <c r="AW100" s="1"/>
    </row>
    <row r="101" spans="1:49">
      <c r="A101" s="863"/>
      <c r="B101" s="864"/>
      <c r="C101" s="865"/>
      <c r="D101" s="865"/>
      <c r="E101" s="865"/>
      <c r="F101" s="864"/>
      <c r="AS101" s="1"/>
      <c r="AT101" s="1"/>
      <c r="AU101" s="1"/>
      <c r="AV101" s="1"/>
      <c r="AW101" s="1"/>
    </row>
    <row r="102" spans="1:49">
      <c r="A102" s="863"/>
      <c r="B102" s="864"/>
      <c r="C102" s="865"/>
      <c r="D102" s="865"/>
      <c r="E102" s="865"/>
      <c r="F102" s="864"/>
      <c r="AS102" s="1"/>
      <c r="AT102" s="1"/>
      <c r="AU102" s="1"/>
      <c r="AV102" s="1"/>
      <c r="AW102" s="1"/>
    </row>
    <row r="103" spans="1:49">
      <c r="A103" s="863"/>
      <c r="B103" s="864"/>
      <c r="C103" s="865"/>
      <c r="D103" s="865"/>
      <c r="E103" s="865"/>
      <c r="F103" s="864"/>
      <c r="AS103" s="1"/>
      <c r="AT103" s="1"/>
      <c r="AU103" s="1"/>
      <c r="AV103" s="1"/>
      <c r="AW103" s="1"/>
    </row>
  </sheetData>
  <sheetProtection algorithmName="SHA-512" hashValue="1x1XnteiUFDGxjd+ouIyOoe0Kdt5wWTdfx1RfGAREQKAUERP9guDtBGXLa6z80PHp727+gBRl59dqrZt6YqYYA==" saltValue="7VU3Zro5faiQA+eSWlKdvQ==" spinCount="100000" sheet="1" formatColumns="0" formatRows="0"/>
  <customSheetViews>
    <customSheetView guid="{9154002C-6C58-44C9-AE93-0E761C3D01F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Antiqua,Bold"&amp;10Schedule-3/ Page &amp;P of &amp;N</oddFooter>
      </headerFooter>
    </customSheetView>
    <customSheetView guid="{B835C05C-B615-4DCB-982D-4519616B3CD8}"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Antiqua,Bold"&amp;10Schedule-3/ Page &amp;P of &amp;N</oddFooter>
      </headerFooter>
    </customSheetView>
    <customSheetView guid="{E97134B6-5E8D-4951-8DA0-73D06553236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Antiqua,Bold"&amp;10Schedule-3/ Page &amp;P of &amp;N</oddFooter>
      </headerFooter>
    </customSheetView>
    <customSheetView guid="{D0757F9E-DF41-4B40-A5E5-F4F8FDD8D61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Antiqua,Bold"&amp;10Schedule-3/ Page &amp;P of &amp;N</oddFooter>
      </headerFooter>
    </customSheetView>
    <customSheetView guid="{EE46BCD1-F715-4FA9-A5FC-1B125AD601E0}"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Antiqua,Bold"&amp;10Schedule-3/ Page &amp;P of &amp;N</oddFooter>
      </headerFooter>
    </customSheetView>
    <customSheetView guid="{4AA1107B-A795-4744-B566-827168772C7A}"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Antiqua,Bold"&amp;10Schedule-3/ Page &amp;P of &amp;N</oddFooter>
      </headerFooter>
    </customSheetView>
    <customSheetView guid="{B23AD343-29DA-4CE0-BD10-47BF44F3782F}"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Antiqua,Bold"&amp;10Schedule-3/ Page &amp;P of &amp;N</oddFooter>
      </headerFooter>
    </customSheetView>
    <customSheetView guid="{ECE9294F-C910-4036-88BC-B1F2176FB0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Antiqua,Bold"&amp;10Schedule-3/ Page &amp;P of &amp;N</oddFooter>
      </headerFooter>
    </customSheetView>
    <customSheetView guid="{27A45B7A-04F2-4516-B80B-5ED0825D4ED3}" scale="80" hiddenColumns="1" state="hidden" topLeftCell="A49">
      <selection activeCell="A4" sqref="A4:F4"/>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Antiqua,Bold"&amp;10Schedule-3/ Page &amp;P of &amp;N</oddFooter>
      </headerFooter>
    </customSheetView>
    <customSheetView guid="{E9F4E142-7D26-464D-BECA-4F3806DB1FE1}"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Antiqua,Bold"&amp;10Schedule-3/ Page &amp;P of &amp;N</oddFooter>
      </headerFooter>
    </customSheetView>
    <customSheetView guid="{A7DBDDEF-9245-44C6-9EBF-032DB6E1C0A2}"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Antiqua,Bold"&amp;10Schedule-3/ Page &amp;P of &amp;N</oddFooter>
      </headerFooter>
    </customSheetView>
    <customSheetView guid="{7487ED9F-BBED-4B2A-9631-22F1A430946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Antiqua,Bold"&amp;10Schedule-3/ Page &amp;P of &amp;N</oddFooter>
      </headerFooter>
    </customSheetView>
    <customSheetView guid="{B3CE7B10-A914-4559-A6DA-AED8C22AFD6D}"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Antiqua,Bold"&amp;10Schedule-3/ Page &amp;P of &amp;N</oddFooter>
      </headerFooter>
    </customSheetView>
    <customSheetView guid="{D53177B2-31EC-4222-B97A-A37DCFD9E45B}"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Antiqua,Bold"&amp;10Schedule-3/ Page &amp;P of &amp;N</oddFooter>
      </headerFooter>
    </customSheetView>
    <customSheetView guid="{223BC0FC-814D-40F0-9795-CE82A16FF3A5}"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Antiqua,Bold"&amp;10Schedule-3/ Page &amp;P of &amp;N</oddFooter>
      </headerFooter>
    </customSheetView>
    <customSheetView guid="{E81F0721-C35D-4189-B675-E46A21339863}"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Antiqua,Bold"&amp;10Schedule-3/ Page &amp;P of &amp;N</oddFooter>
      </headerFooter>
    </customSheetView>
    <customSheetView guid="{17F5C48B-526E-48D2-9F97-823D578F9893}"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Antiqua,Bold"&amp;10Schedule-3/ Page &amp;P of &amp;N</oddFooter>
      </headerFooter>
    </customSheetView>
    <customSheetView guid="{9AABADBB-0C61-4F6E-8EBA-FB1F391DCDF7}" scale="80" hiddenColumns="1" state="hidden" topLeftCell="A74">
      <selection activeCell="F74" sqref="F74"/>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Antiqua,Bold"&amp;10Schedule-3/ Page &amp;P of &amp;N</oddFooter>
      </headerFooter>
    </customSheetView>
  </customSheetViews>
  <mergeCells count="14">
    <mergeCell ref="A1:K1"/>
    <mergeCell ref="A3:K3"/>
    <mergeCell ref="A4:K4"/>
    <mergeCell ref="B11:D11"/>
    <mergeCell ref="H7:J7"/>
    <mergeCell ref="H8:J8"/>
    <mergeCell ref="H9:J9"/>
    <mergeCell ref="H10:J10"/>
    <mergeCell ref="H11:J11"/>
    <mergeCell ref="AB13:AC13"/>
    <mergeCell ref="AE13:AF13"/>
    <mergeCell ref="A7:D7"/>
    <mergeCell ref="B10:D10"/>
    <mergeCell ref="F13:K13"/>
  </mergeCells>
  <phoneticPr fontId="28" type="noConversion"/>
  <conditionalFormatting sqref="B15:C77 E15:E79 C78:C79">
    <cfRule type="expression" dxfId="10" priority="3018" stopIfTrue="1">
      <formula>A15&gt;0</formula>
    </cfRule>
  </conditionalFormatting>
  <conditionalFormatting sqref="I78:I79">
    <cfRule type="expression" dxfId="9" priority="1" stopIfTrue="1">
      <formula>H78&gt;0</formula>
    </cfRule>
  </conditionalFormatting>
  <dataValidations count="4">
    <dataValidation operator="greaterThan" allowBlank="1" showInputMessage="1" showErrorMessage="1" error="Enter only Numeric Value greater than zero or leave the cell blank !" sqref="E14 C14" xr:uid="{A76EAC2E-7CC9-440F-9094-0EAC4E403A49}"/>
    <dataValidation type="decimal" operator="greaterThan" allowBlank="1" showInputMessage="1" showErrorMessage="1" error="Enter only Numeric Value greater than zero or leave the cell blank !" sqref="I78:I79" xr:uid="{3245F42B-9A88-4652-A40C-2C998333D09C}">
      <formula1>0</formula1>
    </dataValidation>
    <dataValidation operator="greaterThan" allowBlank="1" showInputMessage="1" showErrorMessage="1" sqref="B15:C15 C16:C56 C58:C79" xr:uid="{01B2EC7A-24A4-45B3-A192-C999ECD3CC44}"/>
    <dataValidation type="list" operator="greaterThan" allowBlank="1" showInputMessage="1" showErrorMessage="1" error="Enter only Numeric Value greater than zero or leave the cell blank !" sqref="E15:E79" xr:uid="{40FDC4A1-2244-4290-8689-0B75731AD8AC}">
      <formula1>"confirmed,0%,5%,12%,18%,28%"</formula1>
    </dataValidation>
  </dataValidations>
  <printOptions horizontalCentered="1"/>
  <pageMargins left="0.51181102362204722" right="0.27559055118110237" top="0.43307086614173229" bottom="0.47244094488188981" header="0.27559055118110237" footer="0.27559055118110237"/>
  <pageSetup paperSize="9" scale="70" orientation="landscape" horizontalDpi="300" verticalDpi="300" r:id="rId19"/>
  <headerFooter alignWithMargins="0">
    <oddHeader>&amp;C&amp;"Aptos"&amp;12&amp;KFF0000 डेटा वर्गीकरण : नियंत्रित/CONTROLLED&amp;1#_x000D_&amp;G</oddHeader>
    <oddFooter>&amp;R&amp;"Book Antiqua,Bold"&amp;10Schedule-3/ Page &amp;P of &amp;N</oddFooter>
  </headerFooter>
  <rowBreaks count="1" manualBreakCount="1">
    <brk id="40" max="11" man="1"/>
  </rowBreaks>
  <legacyDrawingHF r:id="rId2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indexed="11"/>
  </sheetPr>
  <dimension ref="A1:H22"/>
  <sheetViews>
    <sheetView view="pageBreakPreview" topLeftCell="A7" zoomScaleSheetLayoutView="100" workbookViewId="0">
      <selection activeCell="E26" sqref="E26"/>
    </sheetView>
  </sheetViews>
  <sheetFormatPr defaultColWidth="9" defaultRowHeight="13.5"/>
  <cols>
    <col min="1" max="1" width="11.375" style="96" customWidth="1"/>
    <col min="2" max="2" width="49.5" style="96" customWidth="1"/>
    <col min="3" max="3" width="7.625" style="96" customWidth="1"/>
    <col min="4" max="4" width="7.875" style="96" customWidth="1"/>
    <col min="5" max="5" width="17.625" style="96" customWidth="1"/>
    <col min="6" max="6" width="17" style="96" customWidth="1"/>
    <col min="7" max="8" width="9" style="84"/>
    <col min="9" max="16384" width="9" style="85"/>
  </cols>
  <sheetData>
    <row r="1" spans="1:6" ht="18" customHeight="1">
      <c r="A1" s="79" t="str">
        <f>Cover!B3</f>
        <v>Ref. No:  SRTS-II/C&amp;M/WC-4777/2026
SPECIFICATION No.: SR2/NT/W-AIS/DOM/C00/26/04775</v>
      </c>
      <c r="B1" s="80"/>
      <c r="C1" s="81"/>
      <c r="D1" s="81"/>
      <c r="E1" s="82"/>
      <c r="F1" s="83" t="s">
        <v>233</v>
      </c>
    </row>
    <row r="2" spans="1:6" ht="18" customHeight="1">
      <c r="A2" s="66"/>
      <c r="B2" s="86"/>
      <c r="C2" s="87"/>
      <c r="D2" s="87"/>
      <c r="E2" s="34"/>
      <c r="F2" s="34"/>
    </row>
    <row r="3" spans="1:6" ht="93.75" customHeight="1">
      <c r="A3" s="1151" t="str">
        <f>Cover!$B$2</f>
        <v>“Construction of Two nos. of 230kV bays for TANTRANSCO at 400kV Pugalur HVAC POWERGRID S/S” under consultancy services to TANTRANSCO”</v>
      </c>
      <c r="B3" s="1151"/>
      <c r="C3" s="1151"/>
      <c r="D3" s="1151"/>
      <c r="E3" s="1151"/>
      <c r="F3" s="1151"/>
    </row>
    <row r="4" spans="1:6" ht="21.95" customHeight="1">
      <c r="A4" s="1152" t="s">
        <v>234</v>
      </c>
      <c r="B4" s="1152"/>
      <c r="C4" s="1152"/>
      <c r="D4" s="1152"/>
      <c r="E4" s="1152"/>
      <c r="F4" s="1152"/>
    </row>
    <row r="5" spans="1:6" ht="18" customHeight="1">
      <c r="A5" s="88"/>
      <c r="B5" s="89"/>
      <c r="C5" s="88"/>
      <c r="D5" s="88"/>
      <c r="E5" s="88"/>
      <c r="F5" s="88"/>
    </row>
    <row r="6" spans="1:6" ht="18" customHeight="1">
      <c r="A6" s="31" t="str">
        <f>'Sch-1.'!A7</f>
        <v>Bidder’s Name and Address (Lead Partner) :</v>
      </c>
      <c r="B6" s="32"/>
      <c r="C6" s="32"/>
      <c r="D6" s="32"/>
      <c r="E6" s="62" t="s">
        <v>81</v>
      </c>
      <c r="F6" s="34"/>
    </row>
    <row r="7" spans="1:6" ht="36" customHeight="1">
      <c r="A7" s="1145" t="str">
        <f>'Sch-1.'!A9</f>
        <v/>
      </c>
      <c r="B7" s="1145"/>
      <c r="C7" s="1145"/>
      <c r="D7" s="1145"/>
      <c r="E7" s="61" t="str">
        <f>'Sch-1.'!I9</f>
        <v>C&amp;M Department</v>
      </c>
      <c r="F7" s="34"/>
    </row>
    <row r="8" spans="1:6" ht="18" customHeight="1">
      <c r="A8" s="31" t="s">
        <v>84</v>
      </c>
      <c r="B8" s="1146" t="str">
        <f>IF('Sch-1.'!C10=0, "", 'Sch-1.'!C10)</f>
        <v xml:space="preserve">  </v>
      </c>
      <c r="C8" s="1146"/>
      <c r="D8" s="1146"/>
      <c r="E8" s="61" t="str">
        <f>'Sch-1.'!I10</f>
        <v>Power Grid Corporation of India Ltd.,</v>
      </c>
      <c r="F8" s="34"/>
    </row>
    <row r="9" spans="1:6" ht="18" customHeight="1">
      <c r="A9" s="31" t="s">
        <v>86</v>
      </c>
      <c r="B9" s="1146" t="str">
        <f>IF('Sch-1.'!C11=0, "", 'Sch-1.'!C11)</f>
        <v/>
      </c>
      <c r="C9" s="1146"/>
      <c r="D9" s="1146"/>
      <c r="E9" s="61" t="str">
        <f>'Sch-1.'!I11</f>
        <v>SR-II,RHQ</v>
      </c>
      <c r="F9" s="34"/>
    </row>
    <row r="10" spans="1:6" ht="18" customHeight="1">
      <c r="A10" s="32"/>
      <c r="B10" s="1146" t="str">
        <f>IF('Sch-1.'!C12=0, "", 'Sch-1.'!C12)</f>
        <v/>
      </c>
      <c r="C10" s="1146"/>
      <c r="D10" s="1146"/>
      <c r="E10" s="61" t="str">
        <f>'Sch-1.'!I12</f>
        <v>Singanayakanahalli,Yelahanka</v>
      </c>
      <c r="F10" s="34"/>
    </row>
    <row r="11" spans="1:6" ht="18" customHeight="1">
      <c r="A11" s="32"/>
      <c r="B11" s="1146" t="str">
        <f>IF('Sch-1.'!C13=0, "", 'Sch-1.'!C13)</f>
        <v/>
      </c>
      <c r="C11" s="1146"/>
      <c r="D11" s="1146"/>
      <c r="E11" s="61" t="str">
        <f>'Sch-1.'!I13</f>
        <v>Bangalore -560064</v>
      </c>
      <c r="F11" s="34"/>
    </row>
    <row r="12" spans="1:6" ht="18" customHeight="1">
      <c r="A12" s="33"/>
      <c r="B12" s="172"/>
      <c r="C12" s="172"/>
      <c r="D12" s="172"/>
      <c r="E12" s="32"/>
      <c r="F12" s="34"/>
    </row>
    <row r="13" spans="1:6" ht="26.25" customHeight="1">
      <c r="A13" s="90"/>
      <c r="B13" s="91"/>
      <c r="C13" s="90"/>
      <c r="D13" s="90"/>
      <c r="E13" s="90"/>
      <c r="F13" s="90"/>
    </row>
    <row r="14" spans="1:6" ht="27.75" customHeight="1">
      <c r="A14" s="92" t="s">
        <v>235</v>
      </c>
      <c r="B14" s="91"/>
      <c r="C14" s="90"/>
      <c r="D14" s="90"/>
      <c r="E14" s="90"/>
      <c r="F14" s="90"/>
    </row>
    <row r="15" spans="1:6" ht="15">
      <c r="A15" s="1153" t="s">
        <v>236</v>
      </c>
      <c r="B15" s="1153"/>
      <c r="C15" s="1153"/>
      <c r="D15" s="1153"/>
      <c r="E15" s="1153"/>
      <c r="F15" s="1153"/>
    </row>
    <row r="16" spans="1:6" ht="19.5" customHeight="1">
      <c r="A16" s="590"/>
      <c r="B16" s="591"/>
      <c r="C16" s="469"/>
      <c r="D16" s="470"/>
      <c r="E16" s="464"/>
      <c r="F16" s="463"/>
    </row>
    <row r="17" spans="1:6" ht="16.5">
      <c r="A17" s="590"/>
      <c r="B17" s="592"/>
      <c r="C17" s="469"/>
      <c r="D17" s="470"/>
      <c r="E17" s="464"/>
      <c r="F17" s="463"/>
    </row>
    <row r="18" spans="1:6" ht="21" customHeight="1">
      <c r="A18" s="590"/>
      <c r="B18" s="592"/>
      <c r="C18" s="469"/>
      <c r="D18" s="470"/>
      <c r="E18" s="464"/>
      <c r="F18" s="463"/>
    </row>
    <row r="19" spans="1:6" ht="33.6" customHeight="1">
      <c r="A19" s="472"/>
      <c r="B19" s="473" t="s">
        <v>237</v>
      </c>
      <c r="C19" s="473"/>
      <c r="D19" s="473"/>
      <c r="E19" s="473"/>
      <c r="F19" s="475">
        <f>SUM(F17:F18)</f>
        <v>0</v>
      </c>
    </row>
    <row r="20" spans="1:6" ht="33.6" customHeight="1">
      <c r="A20" s="93" t="s">
        <v>157</v>
      </c>
      <c r="B20" s="106" t="s">
        <v>238</v>
      </c>
      <c r="C20" s="1150" t="s">
        <v>159</v>
      </c>
      <c r="D20" s="1150"/>
      <c r="E20" s="768" t="s">
        <v>56</v>
      </c>
      <c r="F20" s="768"/>
    </row>
    <row r="21" spans="1:6" ht="33.6" customHeight="1">
      <c r="A21" s="87" t="s">
        <v>158</v>
      </c>
      <c r="B21" s="86" t="s">
        <v>56</v>
      </c>
      <c r="C21" s="1150" t="s">
        <v>160</v>
      </c>
      <c r="D21" s="1150"/>
      <c r="E21" s="293" t="s">
        <v>56</v>
      </c>
      <c r="F21" s="293"/>
    </row>
    <row r="22" spans="1:6" ht="33.6" customHeight="1">
      <c r="A22" s="87"/>
      <c r="B22" s="86"/>
      <c r="C22" s="34"/>
      <c r="D22" s="87"/>
      <c r="E22" s="177"/>
      <c r="F22" s="95"/>
    </row>
  </sheetData>
  <sheetProtection formatColumns="0" formatRows="0" selectLockedCells="1" selectUnlockedCells="1"/>
  <customSheetViews>
    <customSheetView guid="{9154002C-6C58-44C9-AE93-0E761C3D01FD}" showPageBreaks="1" printArea="1" state="hidden" view="pageBreakPreview">
      <selection activeCell="E26" sqref="E26"/>
      <pageMargins left="0" right="0" top="0" bottom="0" header="0" footer="0"/>
      <pageSetup scale="95" orientation="landscape" r:id="rId1"/>
      <headerFooter alignWithMargins="0">
        <oddFooter>&amp;R&amp;"Book Antiqua,Bold"&amp;10Schedule-4/ Page &amp;P of &amp;N</oddFooter>
      </headerFooter>
    </customSheetView>
    <customSheetView guid="{B835C05C-B615-4DCB-982D-4519616B3CD8}" topLeftCell="A4">
      <selection activeCell="G14" sqref="G14"/>
      <pageMargins left="0" right="0" top="0" bottom="0" header="0" footer="0"/>
      <pageSetup scale="95" orientation="portrait" r:id="rId2"/>
      <headerFooter alignWithMargins="0">
        <oddFooter>&amp;R&amp;"Book Antiqua,Bold"&amp;10Schedule-4/ Page &amp;P of &amp;N</oddFooter>
      </headerFooter>
    </customSheetView>
    <customSheetView guid="{E97134B6-5E8D-4951-8DA0-73D065532361}">
      <selection activeCell="G14" sqref="G14"/>
      <pageMargins left="0" right="0" top="0" bottom="0" header="0" footer="0"/>
      <pageSetup scale="95" orientation="portrait" r:id="rId3"/>
      <headerFooter alignWithMargins="0">
        <oddFooter>&amp;R&amp;"Book Antiqua,Bold"&amp;10Schedule-4/ Page &amp;P of &amp;N</oddFooter>
      </headerFooter>
    </customSheetView>
    <customSheetView guid="{D0757F9E-DF41-4B40-A5E5-F4F8FDD8D61D}" topLeftCell="A4">
      <selection activeCell="G14" sqref="G14"/>
      <pageMargins left="0" right="0" top="0" bottom="0" header="0" footer="0"/>
      <pageSetup scale="95" orientation="portrait" r:id="rId4"/>
      <headerFooter alignWithMargins="0">
        <oddFooter>&amp;R&amp;"Book Antiqua,Bold"&amp;10Schedule-4/ Page &amp;P of &amp;N</oddFooter>
      </headerFooter>
    </customSheetView>
    <customSheetView guid="{EE46BCD1-F715-4FA9-A5FC-1B125AD601E0}" topLeftCell="A7">
      <selection activeCell="C24" sqref="C24"/>
      <pageMargins left="0" right="0" top="0" bottom="0" header="0" footer="0"/>
      <pageSetup scale="95" orientation="portrait" r:id="rId5"/>
      <headerFooter alignWithMargins="0">
        <oddFooter>&amp;R&amp;"Book Antiqua,Bold"&amp;10Schedule-4/ Page &amp;P of &amp;N</oddFooter>
      </headerFooter>
    </customSheetView>
    <customSheetView guid="{4AA1107B-A795-4744-B566-827168772C7A}" topLeftCell="A7">
      <selection activeCell="C24" sqref="C24"/>
      <pageMargins left="0" right="0" top="0" bottom="0" header="0" footer="0"/>
      <pageSetup scale="95" orientation="portrait" r:id="rId6"/>
      <headerFooter alignWithMargins="0">
        <oddFooter>&amp;R&amp;"Book Antiqua,Bold"&amp;10Schedule-4/ Page &amp;P of &amp;N</oddFooter>
      </headerFooter>
    </customSheetView>
    <customSheetView guid="{B23AD343-29DA-4CE0-BD10-47BF44F3782F}">
      <selection activeCell="G8" sqref="G8"/>
      <pageMargins left="0" right="0" top="0" bottom="0" header="0" footer="0"/>
      <pageSetup scale="95" orientation="portrait" r:id="rId7"/>
      <headerFooter alignWithMargins="0">
        <oddFooter>&amp;R&amp;"Book Antiqua,Bold"&amp;10Schedule-4/ Page &amp;P of &amp;N</oddFooter>
      </headerFooter>
    </customSheetView>
    <customSheetView guid="{ECE9294F-C910-4036-88BC-B1F2176FB06B}">
      <selection activeCell="K7" sqref="K7"/>
      <pageMargins left="0" right="0" top="0" bottom="0" header="0" footer="0"/>
      <pageSetup scale="95" orientation="portrait" r:id="rId8"/>
      <headerFooter alignWithMargins="0">
        <oddFooter>&amp;R&amp;"Book Antiqua,Bold"&amp;10Schedule-4/ Page &amp;P of &amp;N</oddFooter>
      </headerFooter>
    </customSheetView>
    <customSheetView guid="{4F65FF32-EC61-4022-A399-2986D7B6B8B3}" showRuler="0">
      <pageMargins left="0" right="0" top="0" bottom="0" header="0" footer="0"/>
      <pageSetup scale="95" orientation="portrait" r:id="rId9"/>
      <headerFooter alignWithMargins="0">
        <oddFooter>&amp;R&amp;"Book Antiqua,Bold"&amp;10Schedule-4/ Page &amp;P of &amp;N</oddFooter>
      </headerFooter>
    </customSheetView>
    <customSheetView guid="{01ACF2E1-8E61-4459-ABC1-B6C183DEED61}" showRuler="0">
      <pageMargins left="0" right="0" top="0" bottom="0" header="0" footer="0"/>
      <pageSetup scale="95" orientation="portrait" r:id="rId10"/>
      <headerFooter alignWithMargins="0">
        <oddFooter>&amp;R&amp;"Book Antiqua,Bold"&amp;10Schedule-4/ Page &amp;P of &amp;N</oddFooter>
      </headerFooter>
    </customSheetView>
    <customSheetView guid="{14D7F02E-BCCA-4517-ABC7-537FF4AEB67A}">
      <selection activeCell="B18" sqref="B18:E18"/>
      <pageMargins left="0" right="0" top="0" bottom="0" header="0" footer="0"/>
      <pageSetup scale="95" orientation="portrait" r:id="rId11"/>
      <headerFooter alignWithMargins="0">
        <oddFooter>&amp;R&amp;"Book Antiqua,Bold"&amp;10Schedule-4/ Page &amp;P of &amp;N</oddFooter>
      </headerFooter>
    </customSheetView>
    <customSheetView guid="{27A45B7A-04F2-4516-B80B-5ED0825D4ED3}">
      <selection activeCell="E20" sqref="E20"/>
      <pageMargins left="0" right="0" top="0" bottom="0" header="0" footer="0"/>
      <pageSetup scale="95" orientation="portrait" r:id="rId12"/>
      <headerFooter alignWithMargins="0">
        <oddFooter>&amp;R&amp;"Book Antiqua,Bold"&amp;10Schedule-4/ Page &amp;P of &amp;N</oddFooter>
      </headerFooter>
    </customSheetView>
    <customSheetView guid="{E9F4E142-7D26-464D-BECA-4F3806DB1FE1}">
      <selection activeCell="G8" sqref="G8"/>
      <pageMargins left="0" right="0" top="0" bottom="0" header="0" footer="0"/>
      <pageSetup scale="95" orientation="portrait" r:id="rId13"/>
      <headerFooter alignWithMargins="0">
        <oddFooter>&amp;R&amp;"Book Antiqua,Bold"&amp;10Schedule-4/ Page &amp;P of &amp;N</oddFooter>
      </headerFooter>
    </customSheetView>
    <customSheetView guid="{A7DBDDEF-9245-44C6-9EBF-032DB6E1C0A2}" topLeftCell="A10">
      <selection activeCell="D17" sqref="D17"/>
      <pageMargins left="0" right="0" top="0" bottom="0" header="0" footer="0"/>
      <pageSetup scale="95" orientation="portrait" r:id="rId14"/>
      <headerFooter alignWithMargins="0">
        <oddFooter>&amp;R&amp;"Book Antiqua,Bold"&amp;10Schedule-4/ Page &amp;P of &amp;N</oddFooter>
      </headerFooter>
    </customSheetView>
    <customSheetView guid="{7487ED9F-BBED-4B2A-9631-22F1A430946B}" topLeftCell="A10">
      <selection activeCell="C24" sqref="C24"/>
      <pageMargins left="0" right="0" top="0" bottom="0" header="0" footer="0"/>
      <pageSetup scale="95" orientation="portrait" r:id="rId15"/>
      <headerFooter alignWithMargins="0">
        <oddFooter>&amp;R&amp;"Book Antiqua,Bold"&amp;10Schedule-4/ Page &amp;P of &amp;N</oddFooter>
      </headerFooter>
    </customSheetView>
    <customSheetView guid="{B3CE7B10-A914-4559-A6DA-AED8C22AFD6D}" topLeftCell="A4">
      <selection activeCell="G14" sqref="G14"/>
      <pageMargins left="0" right="0" top="0" bottom="0" header="0" footer="0"/>
      <pageSetup scale="95" orientation="portrait" r:id="rId16"/>
      <headerFooter alignWithMargins="0">
        <oddFooter>&amp;R&amp;"Book Antiqua,Bold"&amp;10Schedule-4/ Page &amp;P of &amp;N</oddFooter>
      </headerFooter>
    </customSheetView>
    <customSheetView guid="{D53177B2-31EC-4222-B97A-A37DCFD9E45B}">
      <selection activeCell="G14" sqref="G14"/>
      <pageMargins left="0" right="0" top="0" bottom="0" header="0" footer="0"/>
      <pageSetup scale="95" orientation="portrait" r:id="rId17"/>
      <headerFooter alignWithMargins="0">
        <oddFooter>&amp;R&amp;"Book Antiqua,Bold"&amp;10Schedule-4/ Page &amp;P of &amp;N</oddFooter>
      </headerFooter>
    </customSheetView>
    <customSheetView guid="{223BC0FC-814D-40F0-9795-CE82A16FF3A5}" topLeftCell="A8">
      <selection activeCell="G14" sqref="G14"/>
      <pageMargins left="0" right="0" top="0" bottom="0" header="0" footer="0"/>
      <pageSetup scale="95" orientation="portrait" r:id="rId18"/>
      <headerFooter alignWithMargins="0">
        <oddFooter>&amp;R&amp;"Book Antiqua,Bold"&amp;10Schedule-4/ Page &amp;P of &amp;N</oddFooter>
      </headerFooter>
    </customSheetView>
    <customSheetView guid="{E81F0721-C35D-4189-B675-E46A21339863}" showPageBreaks="1" printArea="1" view="pageBreakPreview" topLeftCell="A7">
      <selection activeCell="E26" sqref="E26"/>
      <pageMargins left="0" right="0" top="0" bottom="0" header="0" footer="0"/>
      <pageSetup scale="95" orientation="landscape" r:id="rId19"/>
      <headerFooter alignWithMargins="0">
        <oddFooter>&amp;R&amp;"Book Antiqua,Bold"&amp;10Schedule-4/ Page &amp;P of &amp;N</oddFooter>
      </headerFooter>
    </customSheetView>
    <customSheetView guid="{17F5C48B-526E-48D2-9F97-823D578F9893}" showPageBreaks="1" printArea="1" view="pageBreakPreview" topLeftCell="A7">
      <selection activeCell="E26" sqref="E26"/>
      <pageMargins left="0" right="0" top="0" bottom="0" header="0" footer="0"/>
      <pageSetup scale="95" orientation="landscape" r:id="rId20"/>
      <headerFooter alignWithMargins="0">
        <oddFooter>&amp;R&amp;"Book Antiqua,Bold"&amp;10Schedule-4/ Page &amp;P of &amp;N</oddFooter>
      </headerFooter>
    </customSheetView>
    <customSheetView guid="{9AABADBB-0C61-4F6E-8EBA-FB1F391DCDF7}" showPageBreaks="1" printArea="1" state="hidden" view="pageBreakPreview">
      <selection activeCell="E26" sqref="E26"/>
      <pageMargins left="0" right="0" top="0" bottom="0" header="0" footer="0"/>
      <pageSetup scale="95" orientation="landscape" r:id="rId21"/>
      <headerFooter alignWithMargins="0">
        <oddFooter>&amp;R&amp;"Book Antiqua,Bold"&amp;10Schedule-4/ Page &amp;P of &amp;N</oddFooter>
      </headerFooter>
    </customSheetView>
  </customSheetViews>
  <mergeCells count="10">
    <mergeCell ref="C20:D20"/>
    <mergeCell ref="C21:D21"/>
    <mergeCell ref="A3:F3"/>
    <mergeCell ref="A4:F4"/>
    <mergeCell ref="B8:D8"/>
    <mergeCell ref="B9:D9"/>
    <mergeCell ref="B10:D10"/>
    <mergeCell ref="A15:F15"/>
    <mergeCell ref="B11:D11"/>
    <mergeCell ref="A7:D7"/>
  </mergeCells>
  <phoneticPr fontId="4" type="noConversion"/>
  <conditionalFormatting sqref="E16:E18">
    <cfRule type="expression" dxfId="8" priority="1" stopIfTrue="1">
      <formula>D16&gt;0</formula>
    </cfRule>
  </conditionalFormatting>
  <dataValidations count="1">
    <dataValidation type="decimal" operator="greaterThan" allowBlank="1" showInputMessage="1" showErrorMessage="1" error="Enter only Numeric Value greater than zero or leave the cell blank !" sqref="E16:E18" xr:uid="{00000000-0002-0000-0A00-000000000000}">
      <formula1>0</formula1>
    </dataValidation>
  </dataValidations>
  <pageMargins left="0.72" right="0.51" top="0.52" bottom="1" header="0.33" footer="0.5"/>
  <pageSetup scale="95" orientation="landscape" r:id="rId22"/>
  <headerFooter alignWithMargins="0">
    <oddHeader>&amp;C&amp;"Aptos"&amp;12&amp;KFF0000 डेटा वर्गीकरण : नियंत्रित/CONTROLLED&amp;1#_x000D_&amp;G</oddHeader>
    <oddFooter>&amp;R&amp;"Book Antiqua,Bold"&amp;10Schedule-4/ Page &amp;P of &amp;N</oddFooter>
  </headerFooter>
  <drawing r:id="rId23"/>
  <legacyDrawingHF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33"/>
  </sheetPr>
  <dimension ref="A1:X69"/>
  <sheetViews>
    <sheetView view="pageBreakPreview" zoomScale="80" zoomScaleSheetLayoutView="80" workbookViewId="0">
      <selection activeCell="D19" sqref="D19"/>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6" width="10" style="150" customWidth="1"/>
    <col min="7" max="7" width="29.875" style="150" customWidth="1"/>
    <col min="8" max="8" width="10" style="150" customWidth="1"/>
    <col min="9" max="9" width="12.25" style="150" hidden="1" customWidth="1"/>
    <col min="10" max="10" width="12.625" style="150" hidden="1" customWidth="1"/>
    <col min="11" max="11" width="15" style="150" hidden="1" customWidth="1"/>
    <col min="12" max="13" width="10" style="150" hidden="1" customWidth="1"/>
    <col min="14" max="14" width="18.625" style="150" hidden="1" customWidth="1"/>
    <col min="15" max="15" width="16" style="150" hidden="1" customWidth="1"/>
    <col min="16" max="16" width="10" style="150" hidden="1" customWidth="1"/>
    <col min="17" max="17" width="10" style="150" customWidth="1"/>
    <col min="18" max="18" width="10" style="38" customWidth="1"/>
    <col min="19" max="24" width="10" style="150" customWidth="1"/>
    <col min="25" max="16384" width="10" style="38"/>
  </cols>
  <sheetData>
    <row r="1" spans="1:15" ht="27.75" customHeight="1">
      <c r="A1" s="58" t="str">
        <f>Cover!B3</f>
        <v>Ref. No:  SRTS-II/C&amp;M/WC-4777/2026
SPECIFICATION No.: SR2/NT/W-AIS/DOM/C00/26/04775</v>
      </c>
      <c r="B1" s="59"/>
      <c r="C1" s="60"/>
      <c r="D1" s="60"/>
      <c r="E1" s="7" t="s">
        <v>239</v>
      </c>
    </row>
    <row r="2" spans="1:15" ht="22.5" customHeight="1">
      <c r="A2" s="3"/>
      <c r="B2" s="12"/>
      <c r="C2" s="5"/>
      <c r="D2" s="5"/>
      <c r="E2" s="1"/>
      <c r="F2" s="185"/>
    </row>
    <row r="3" spans="1:15" ht="57" customHeight="1">
      <c r="A3" s="1164" t="str">
        <f>Cover!$B$2</f>
        <v>“Construction of Two nos. of 230kV bays for TANTRANSCO at 400kV Pugalur HVAC POWERGRID S/S” under consultancy services to TANTRANSCO”</v>
      </c>
      <c r="B3" s="1164"/>
      <c r="C3" s="1164"/>
      <c r="D3" s="1164"/>
      <c r="E3" s="1164"/>
    </row>
    <row r="4" spans="1:15" ht="21.95" customHeight="1">
      <c r="A4" s="1168" t="s">
        <v>240</v>
      </c>
      <c r="B4" s="1168"/>
      <c r="C4" s="1168"/>
      <c r="D4" s="1168"/>
      <c r="E4" s="1168"/>
    </row>
    <row r="5" spans="1:15" ht="12" customHeight="1">
      <c r="A5" s="44"/>
      <c r="B5" s="39"/>
      <c r="C5" s="39"/>
      <c r="D5" s="39"/>
      <c r="E5" s="39"/>
    </row>
    <row r="6" spans="1:15" ht="18" customHeight="1">
      <c r="A6" s="31" t="str">
        <f>'Sch-1.'!A7</f>
        <v>Bidder’s Name and Address (Lead Partner) :</v>
      </c>
      <c r="D6" s="63" t="s">
        <v>81</v>
      </c>
    </row>
    <row r="7" spans="1:15" ht="18" customHeight="1">
      <c r="A7" s="31"/>
      <c r="D7" s="63" t="str">
        <f>+'Sch-1 '!H7</f>
        <v>General Manager,</v>
      </c>
    </row>
    <row r="8" spans="1:15" ht="18" customHeight="1">
      <c r="A8" s="171" t="str">
        <f>'Sch-1.'!A9</f>
        <v/>
      </c>
      <c r="D8" s="64" t="str">
        <f>'Sch-1.'!I9</f>
        <v>C&amp;M Department</v>
      </c>
    </row>
    <row r="9" spans="1:15" ht="18" customHeight="1">
      <c r="A9" s="42" t="s">
        <v>241</v>
      </c>
      <c r="B9" s="1167" t="str">
        <f>IF('Sch-1.'!C10=0, "", 'Sch-1.'!C10)</f>
        <v xml:space="preserve">  </v>
      </c>
      <c r="C9" s="1167"/>
      <c r="D9" s="64" t="str">
        <f>'Sch-1.'!I10</f>
        <v>Power Grid Corporation of India Ltd.,</v>
      </c>
    </row>
    <row r="10" spans="1:15" ht="18" customHeight="1">
      <c r="A10" s="42" t="s">
        <v>242</v>
      </c>
      <c r="B10" s="1167" t="str">
        <f>IF('Sch-1.'!C11=0, "", 'Sch-1.'!C11)</f>
        <v/>
      </c>
      <c r="C10" s="1167"/>
      <c r="D10" s="64" t="str">
        <f>'Sch-1.'!I11</f>
        <v>SR-II,RHQ</v>
      </c>
    </row>
    <row r="11" spans="1:15" ht="18" customHeight="1">
      <c r="A11" s="43"/>
      <c r="B11" s="1167" t="str">
        <f>IF('Sch-1.'!C12=0, "", 'Sch-1.'!C12)</f>
        <v/>
      </c>
      <c r="C11" s="1167"/>
      <c r="D11" s="64" t="str">
        <f>'Sch-1.'!I12</f>
        <v>Singanayakanahalli,Yelahanka</v>
      </c>
    </row>
    <row r="12" spans="1:15" ht="18" customHeight="1">
      <c r="A12" s="43"/>
      <c r="B12" s="1167" t="str">
        <f>IF('Sch-1.'!C13=0, "", 'Sch-1.'!C13)</f>
        <v/>
      </c>
      <c r="C12" s="1167"/>
      <c r="D12" s="64" t="str">
        <f>'Sch-1.'!I13</f>
        <v>Bangalore -560064</v>
      </c>
    </row>
    <row r="13" spans="1:15" ht="8.1" customHeight="1"/>
    <row r="14" spans="1:15">
      <c r="A14" s="74" t="s">
        <v>243</v>
      </c>
      <c r="B14" s="1158" t="s">
        <v>244</v>
      </c>
      <c r="C14" s="1159"/>
      <c r="D14" s="1165" t="s">
        <v>245</v>
      </c>
      <c r="E14" s="1166"/>
      <c r="I14" s="1154" t="s">
        <v>246</v>
      </c>
      <c r="J14" s="1154"/>
      <c r="K14" s="1154"/>
      <c r="M14" s="1154" t="s">
        <v>247</v>
      </c>
      <c r="N14" s="1154"/>
      <c r="O14" s="1154"/>
    </row>
    <row r="15" spans="1:15" ht="25.5" customHeight="1">
      <c r="A15" s="45" t="s">
        <v>248</v>
      </c>
      <c r="B15" s="1156" t="s">
        <v>249</v>
      </c>
      <c r="C15" s="1157"/>
      <c r="D15" s="1160">
        <f>+'Sch-1 '!K73</f>
        <v>0</v>
      </c>
      <c r="E15" s="1161"/>
      <c r="I15" s="257" t="s">
        <v>250</v>
      </c>
      <c r="K15" s="258">
        <f>IF(ISERROR(ROUND((#REF!+#REF!)*#REF!,0)),0, ROUND((#REF!+#REF!)*#REF!,0))</f>
        <v>0</v>
      </c>
      <c r="M15" s="257" t="s">
        <v>250</v>
      </c>
      <c r="O15" s="258">
        <f>IF(ISERROR(ROUND((#REF!+#REF!)*#REF!,0)),0, ROUND((#REF!+#REF!)*#REF!,0))</f>
        <v>0</v>
      </c>
    </row>
    <row r="16" spans="1:15" ht="29.25" customHeight="1">
      <c r="A16" s="806" t="s">
        <v>251</v>
      </c>
      <c r="B16" s="1156" t="s">
        <v>252</v>
      </c>
      <c r="C16" s="1157"/>
      <c r="D16" s="1160">
        <f>+'Sch-3'!K79</f>
        <v>0</v>
      </c>
      <c r="E16" s="1162"/>
      <c r="I16" s="257"/>
      <c r="K16" s="258"/>
      <c r="M16" s="257"/>
      <c r="O16" s="258"/>
    </row>
    <row r="17" spans="1:15" ht="43.5" customHeight="1">
      <c r="A17" s="802"/>
      <c r="B17" s="1155" t="s">
        <v>253</v>
      </c>
      <c r="C17" s="1155"/>
      <c r="D17" s="1163">
        <f>SUM(D15:E16)</f>
        <v>0</v>
      </c>
      <c r="E17" s="1163"/>
      <c r="I17" s="150" t="s">
        <v>254</v>
      </c>
      <c r="K17" s="259" t="e">
        <f>#REF!+K15+#REF!</f>
        <v>#REF!</v>
      </c>
      <c r="M17" s="150" t="s">
        <v>255</v>
      </c>
      <c r="O17" s="259" t="e">
        <f>#REF!+O15+#REF!</f>
        <v>#REF!</v>
      </c>
    </row>
    <row r="18" spans="1:15" ht="18" customHeight="1">
      <c r="B18" s="48"/>
      <c r="C18" s="48"/>
      <c r="D18" s="49"/>
      <c r="E18" s="49"/>
    </row>
    <row r="19" spans="1:15" ht="30" customHeight="1">
      <c r="A19" s="35" t="s">
        <v>256</v>
      </c>
      <c r="B19" s="105" t="str">
        <f>IF('Sch-1.'!B57=0,"", 'Sch-1.'!B57)</f>
        <v>--2025</v>
      </c>
      <c r="C19" s="36" t="s">
        <v>159</v>
      </c>
      <c r="D19" s="99" t="str">
        <f>IF('Sch-1.'!I58=0,"",'Sch-1.'!I58)</f>
        <v xml:space="preserve"> </v>
      </c>
      <c r="F19" s="260"/>
    </row>
    <row r="20" spans="1:15" ht="30" customHeight="1">
      <c r="A20" s="35" t="s">
        <v>257</v>
      </c>
      <c r="B20" s="98" t="str">
        <f>IF('Sch-1.'!B58=0,"", 'Sch-1.'!B58)</f>
        <v xml:space="preserve"> </v>
      </c>
      <c r="C20" s="36" t="s">
        <v>160</v>
      </c>
      <c r="D20" s="99" t="str">
        <f>IF('Sch-1.'!I59=0,"",'Sch-1.'!I59)</f>
        <v/>
      </c>
      <c r="F20" s="260"/>
    </row>
    <row r="21" spans="1:15" ht="30" customHeight="1">
      <c r="A21" s="191"/>
      <c r="B21" s="190"/>
      <c r="C21" s="36"/>
      <c r="D21" s="150"/>
      <c r="E21" s="150"/>
      <c r="F21" s="260"/>
    </row>
    <row r="22" spans="1:15" ht="33" customHeight="1">
      <c r="A22" s="191"/>
      <c r="B22" s="190"/>
      <c r="C22" s="185"/>
      <c r="D22" s="198"/>
      <c r="E22" s="210"/>
      <c r="F22" s="260"/>
    </row>
    <row r="23" spans="1:15" ht="21.95" customHeight="1">
      <c r="A23" s="211"/>
      <c r="B23" s="211"/>
      <c r="C23" s="211"/>
      <c r="D23" s="211"/>
      <c r="E23" s="212"/>
    </row>
    <row r="24" spans="1:15" ht="21.95" customHeight="1">
      <c r="A24" s="211"/>
      <c r="B24" s="211"/>
      <c r="C24" s="211"/>
      <c r="D24" s="211"/>
      <c r="E24" s="212"/>
    </row>
    <row r="25" spans="1:15" ht="21.95" customHeight="1">
      <c r="A25" s="211"/>
      <c r="B25" s="211"/>
      <c r="C25" s="211"/>
      <c r="D25" s="211"/>
      <c r="E25" s="212"/>
    </row>
    <row r="26" spans="1:15" ht="21.95" customHeight="1">
      <c r="A26" s="211"/>
      <c r="B26" s="211"/>
      <c r="C26" s="211"/>
      <c r="D26" s="211"/>
      <c r="E26" s="212"/>
    </row>
    <row r="27" spans="1:15" ht="21.95" customHeight="1">
      <c r="A27" s="211"/>
      <c r="B27" s="211"/>
      <c r="C27" s="211"/>
      <c r="D27" s="211"/>
      <c r="E27" s="212"/>
    </row>
    <row r="28" spans="1:15" ht="21.95" customHeight="1">
      <c r="A28" s="211"/>
      <c r="B28" s="211"/>
      <c r="C28" s="211"/>
      <c r="D28" s="211"/>
      <c r="E28" s="212"/>
    </row>
    <row r="29" spans="1:15" ht="24.95" customHeight="1">
      <c r="A29" s="210"/>
      <c r="B29" s="210"/>
      <c r="C29" s="210"/>
      <c r="D29" s="210"/>
      <c r="E29" s="210"/>
    </row>
    <row r="30" spans="1:15" ht="24.95" customHeight="1">
      <c r="A30" s="210"/>
      <c r="B30" s="210"/>
      <c r="C30" s="210"/>
      <c r="D30" s="210"/>
      <c r="E30" s="210"/>
    </row>
    <row r="31" spans="1:15" ht="24.95" customHeight="1">
      <c r="A31" s="210"/>
      <c r="B31" s="210"/>
      <c r="C31" s="210"/>
      <c r="D31" s="210"/>
      <c r="E31" s="210"/>
    </row>
    <row r="32" spans="1:15" ht="24.95" customHeight="1">
      <c r="A32" s="210"/>
      <c r="B32" s="210"/>
      <c r="C32" s="210"/>
      <c r="D32" s="210"/>
      <c r="E32" s="210"/>
    </row>
    <row r="33" spans="1:5" ht="24.95" customHeight="1">
      <c r="A33" s="210"/>
      <c r="B33" s="210"/>
      <c r="C33" s="210"/>
      <c r="D33" s="210"/>
      <c r="E33" s="210"/>
    </row>
    <row r="34" spans="1:5" ht="24.95" customHeight="1">
      <c r="A34" s="210"/>
      <c r="B34" s="210"/>
      <c r="C34" s="210"/>
      <c r="D34" s="210"/>
      <c r="E34" s="210"/>
    </row>
    <row r="35" spans="1:5" ht="24.95" customHeight="1">
      <c r="A35" s="210"/>
      <c r="B35" s="210"/>
      <c r="C35" s="210"/>
      <c r="D35" s="210"/>
      <c r="E35" s="210"/>
    </row>
    <row r="36" spans="1:5" ht="24.95" customHeight="1">
      <c r="A36" s="210"/>
      <c r="B36" s="210"/>
      <c r="C36" s="210"/>
      <c r="D36" s="210"/>
      <c r="E36" s="210"/>
    </row>
    <row r="37" spans="1:5" ht="24.95" customHeight="1">
      <c r="A37" s="210"/>
      <c r="B37" s="210"/>
      <c r="C37" s="210"/>
      <c r="D37" s="210"/>
      <c r="E37" s="210"/>
    </row>
    <row r="38" spans="1:5" ht="24.95" customHeight="1">
      <c r="A38" s="210"/>
      <c r="B38" s="210"/>
      <c r="C38" s="210"/>
      <c r="D38" s="210"/>
      <c r="E38" s="210"/>
    </row>
    <row r="39" spans="1:5" ht="24.95" customHeight="1">
      <c r="A39" s="210"/>
      <c r="B39" s="210"/>
      <c r="C39" s="210"/>
      <c r="D39" s="210"/>
      <c r="E39" s="210"/>
    </row>
    <row r="40" spans="1:5" ht="24.95" customHeight="1">
      <c r="A40" s="210"/>
      <c r="B40" s="210"/>
      <c r="C40" s="210"/>
      <c r="D40" s="210"/>
      <c r="E40" s="210"/>
    </row>
    <row r="41" spans="1:5" ht="24.95" customHeight="1">
      <c r="A41" s="210"/>
      <c r="B41" s="210"/>
      <c r="C41" s="210"/>
      <c r="D41" s="210"/>
      <c r="E41" s="210"/>
    </row>
    <row r="42" spans="1:5" ht="24.95" customHeight="1">
      <c r="A42" s="210"/>
      <c r="B42" s="210"/>
      <c r="C42" s="210"/>
      <c r="D42" s="210"/>
      <c r="E42" s="210"/>
    </row>
    <row r="43" spans="1:5" ht="24.95" customHeight="1">
      <c r="A43" s="210"/>
      <c r="B43" s="210"/>
      <c r="C43" s="210"/>
      <c r="D43" s="210"/>
      <c r="E43" s="210"/>
    </row>
    <row r="44" spans="1:5" ht="24.95" customHeight="1">
      <c r="A44" s="210"/>
      <c r="B44" s="210"/>
      <c r="C44" s="210"/>
      <c r="D44" s="210"/>
      <c r="E44" s="210"/>
    </row>
    <row r="45" spans="1:5" ht="24.95" customHeight="1">
      <c r="A45" s="210"/>
      <c r="B45" s="210"/>
      <c r="C45" s="210"/>
      <c r="D45" s="210"/>
      <c r="E45" s="210"/>
    </row>
    <row r="46" spans="1:5" ht="24.95" customHeight="1">
      <c r="A46" s="210"/>
      <c r="B46" s="210"/>
      <c r="C46" s="210"/>
      <c r="D46" s="210"/>
      <c r="E46" s="210"/>
    </row>
    <row r="47" spans="1:5" ht="24.95" customHeight="1">
      <c r="A47" s="210"/>
      <c r="B47" s="210"/>
      <c r="C47" s="210"/>
      <c r="D47" s="210"/>
      <c r="E47" s="210"/>
    </row>
    <row r="48" spans="1:5" ht="24.95" customHeight="1">
      <c r="A48" s="210"/>
      <c r="B48" s="210"/>
      <c r="C48" s="210"/>
      <c r="D48" s="210"/>
      <c r="E48" s="210"/>
    </row>
    <row r="49" spans="1:5" ht="24.95" customHeight="1">
      <c r="A49" s="210"/>
      <c r="B49" s="210"/>
      <c r="C49" s="210"/>
      <c r="D49" s="210"/>
      <c r="E49" s="210"/>
    </row>
    <row r="50" spans="1:5" ht="24.95" customHeight="1">
      <c r="A50" s="210"/>
      <c r="B50" s="210"/>
      <c r="C50" s="210"/>
      <c r="D50" s="210"/>
      <c r="E50" s="210"/>
    </row>
    <row r="51" spans="1:5" ht="24.95" customHeight="1">
      <c r="A51" s="210"/>
      <c r="B51" s="210"/>
      <c r="C51" s="210"/>
      <c r="D51" s="210"/>
      <c r="E51" s="210"/>
    </row>
    <row r="52" spans="1:5">
      <c r="A52" s="210"/>
      <c r="B52" s="210"/>
      <c r="C52" s="210"/>
      <c r="D52" s="210"/>
      <c r="E52" s="210"/>
    </row>
    <row r="53" spans="1:5">
      <c r="A53" s="210"/>
      <c r="B53" s="210"/>
      <c r="C53" s="210"/>
      <c r="D53" s="210"/>
      <c r="E53" s="210"/>
    </row>
    <row r="54" spans="1:5">
      <c r="A54" s="210"/>
      <c r="B54" s="210"/>
      <c r="C54" s="210"/>
      <c r="D54" s="210"/>
      <c r="E54" s="210"/>
    </row>
    <row r="55" spans="1:5">
      <c r="A55" s="210"/>
      <c r="B55" s="210"/>
      <c r="C55" s="210"/>
      <c r="D55" s="210"/>
      <c r="E55" s="210"/>
    </row>
    <row r="56" spans="1:5">
      <c r="A56" s="210"/>
      <c r="B56" s="210"/>
      <c r="C56" s="210"/>
      <c r="D56" s="210"/>
      <c r="E56" s="210"/>
    </row>
    <row r="57" spans="1:5">
      <c r="A57" s="210"/>
      <c r="B57" s="210"/>
      <c r="C57" s="210"/>
      <c r="D57" s="210"/>
      <c r="E57" s="210"/>
    </row>
    <row r="58" spans="1:5">
      <c r="A58" s="210"/>
      <c r="B58" s="210"/>
      <c r="C58" s="210"/>
      <c r="D58" s="210"/>
      <c r="E58" s="210"/>
    </row>
    <row r="59" spans="1:5">
      <c r="A59" s="210"/>
      <c r="B59" s="210"/>
      <c r="C59" s="210"/>
      <c r="D59" s="210"/>
      <c r="E59" s="210"/>
    </row>
    <row r="60" spans="1:5">
      <c r="A60" s="210"/>
      <c r="B60" s="210"/>
      <c r="C60" s="210"/>
      <c r="D60" s="210"/>
      <c r="E60" s="210"/>
    </row>
    <row r="61" spans="1:5">
      <c r="A61" s="210"/>
      <c r="B61" s="210"/>
      <c r="C61" s="210"/>
      <c r="D61" s="210"/>
      <c r="E61" s="210"/>
    </row>
    <row r="62" spans="1:5">
      <c r="A62" s="210"/>
      <c r="B62" s="210"/>
      <c r="C62" s="210"/>
      <c r="D62" s="210"/>
      <c r="E62" s="210"/>
    </row>
    <row r="63" spans="1:5">
      <c r="A63" s="210"/>
      <c r="B63" s="210"/>
      <c r="C63" s="210"/>
      <c r="D63" s="210"/>
      <c r="E63" s="210"/>
    </row>
    <row r="64" spans="1:5">
      <c r="A64" s="210"/>
      <c r="B64" s="210"/>
      <c r="C64" s="210"/>
      <c r="D64" s="210"/>
      <c r="E64" s="210"/>
    </row>
    <row r="65" spans="1:5">
      <c r="A65" s="210"/>
      <c r="B65" s="210"/>
      <c r="C65" s="210"/>
      <c r="D65" s="210"/>
      <c r="E65" s="210"/>
    </row>
    <row r="66" spans="1:5">
      <c r="A66" s="210"/>
      <c r="B66" s="210"/>
      <c r="C66" s="210"/>
      <c r="D66" s="210"/>
      <c r="E66" s="210"/>
    </row>
    <row r="67" spans="1:5">
      <c r="A67" s="210"/>
      <c r="B67" s="210"/>
      <c r="C67" s="210"/>
      <c r="D67" s="210"/>
      <c r="E67" s="210"/>
    </row>
    <row r="68" spans="1:5">
      <c r="A68" s="210"/>
      <c r="B68" s="210"/>
      <c r="C68" s="210"/>
      <c r="D68" s="210"/>
      <c r="E68" s="210"/>
    </row>
    <row r="69" spans="1:5">
      <c r="A69" s="210"/>
      <c r="B69" s="210"/>
      <c r="C69" s="210"/>
      <c r="D69" s="210"/>
      <c r="E69" s="210"/>
    </row>
  </sheetData>
  <sheetProtection algorithmName="SHA-512" hashValue="lgxWHeg1OZOlqehbxye0AxroNYDMEUZtDZ5dJsp0lm10WaLW0lFRtYOp15wqr+6L3jM8l8esoEBlg7T7d+QzQA==" saltValue="XVvgSjwqYQBJENZAwtYcDw==" spinCount="100000" sheet="1" objects="1" scenarios="1" formatColumns="0" formatRows="0"/>
  <dataConsolidate/>
  <customSheetViews>
    <customSheetView guid="{9154002C-6C58-44C9-AE93-0E761C3D01FD}" showPageBreaks="1" printArea="1" hiddenRows="1" hiddenColumns="1" view="pageBreakPreview">
      <selection activeCell="B24" sqref="B24"/>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B835C05C-B615-4DCB-982D-4519616B3CD8}" hiddenColumns="1" topLeftCell="A22">
      <selection activeCell="C26" sqref="C26"/>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E97134B6-5E8D-4951-8DA0-73D065532361}" hiddenColumns="1">
      <selection activeCell="C21" sqref="C21"/>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D0757F9E-DF41-4B40-A5E5-F4F8FDD8D61D}" hiddenColumns="1" topLeftCell="A15">
      <selection activeCell="D15" sqref="D15:E16"/>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EE46BCD1-F715-4FA9-A5FC-1B125AD601E0}" hiddenColumns="1" topLeftCell="A4">
      <selection activeCell="C16" sqref="C16"/>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4AA1107B-A795-4744-B566-827168772C7A}" hiddenColumns="1" topLeftCell="A22">
      <selection activeCell="C26" sqref="C26"/>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B23AD343-29DA-4CE0-BD10-47BF44F3782F}" hiddenColumns="1" topLeftCell="A22">
      <selection activeCell="D31" sqref="D31:E32"/>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ECE9294F-C910-4036-88BC-B1F2176FB06B}" hiddenColumns="1">
      <selection activeCell="D15" sqref="D15:E16"/>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4F65FF32-EC61-4022-A399-2986D7B6B8B3}" scale="90" hiddenColumns="1" showRuler="0">
      <selection activeCell="D15" sqref="D15:E16"/>
      <pageMargins left="0" right="0" top="0" bottom="0" header="0" footer="0"/>
      <printOptions horizontalCentered="1"/>
      <pageSetup paperSize="9" scale="77" fitToHeight="0" orientation="portrait" r:id="rId9"/>
      <headerFooter alignWithMargins="0">
        <oddFooter>&amp;R&amp;"Book Antiqua,Bold"&amp;10Schedule-5/ Page &amp;P of &amp;N</oddFooter>
      </headerFooter>
    </customSheetView>
    <customSheetView guid="{01ACF2E1-8E61-4459-ABC1-B6C183DEED61}" scale="90" showRuler="0">
      <selection activeCell="D34" sqref="D34:E34"/>
      <pageMargins left="0" right="0" top="0" bottom="0" header="0" footer="0"/>
      <printOptions horizontalCentered="1"/>
      <pageSetup paperSize="9" scale="77" fitToHeight="0" orientation="portrait" r:id="rId10"/>
      <headerFooter alignWithMargins="0">
        <oddFooter>&amp;R&amp;"Book Antiqua,Bold"&amp;10Schedule-5/ Page &amp;P of &amp;N</oddFooter>
      </headerFooter>
    </customSheetView>
    <customSheetView guid="{14D7F02E-BCCA-4517-ABC7-537FF4AEB67A}" scale="90" hiddenColumns="1">
      <selection activeCell="D36" sqref="D36:E38"/>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27A45B7A-04F2-4516-B80B-5ED0825D4ED3}" hiddenColumns="1">
      <selection activeCell="C35" sqref="C35"/>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E9F4E142-7D26-464D-BECA-4F3806DB1FE1}" hiddenColumns="1" topLeftCell="A22">
      <selection activeCell="D31" sqref="D31:E32"/>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A7DBDDEF-9245-44C6-9EBF-032DB6E1C0A2}" hiddenColumns="1" topLeftCell="A22">
      <selection activeCell="C26" sqref="C26"/>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7487ED9F-BBED-4B2A-9631-22F1A430946B}" hiddenColumns="1">
      <selection activeCell="C26" sqref="C26"/>
      <pageMargins left="0" right="0" top="0" bottom="0" header="0" footer="0"/>
      <printOptions horizontalCentered="1"/>
      <pageSetup paperSize="9" scale="90" fitToHeight="0" orientation="portrait" r:id="rId15"/>
      <headerFooter alignWithMargins="0">
        <oddFooter>&amp;R&amp;"Book Antiqua,Bold"&amp;10Schedule-5/ Page &amp;P of &amp;N</oddFooter>
      </headerFooter>
    </customSheetView>
    <customSheetView guid="{B3CE7B10-A914-4559-A6DA-AED8C22AFD6D}" hiddenColumns="1" topLeftCell="A16">
      <selection activeCell="D23" sqref="D23:E26"/>
      <pageMargins left="0" right="0" top="0" bottom="0" header="0" footer="0"/>
      <printOptions horizontalCentered="1"/>
      <pageSetup paperSize="9" scale="90" fitToHeight="0" orientation="portrait" r:id="rId16"/>
      <headerFooter alignWithMargins="0">
        <oddFooter>&amp;R&amp;"Book Antiqua,Bold"&amp;10Schedule-5/ Page &amp;P of &amp;N</oddFooter>
      </headerFooter>
    </customSheetView>
    <customSheetView guid="{D53177B2-31EC-4222-B97A-A37DCFD9E45B}" hiddenColumns="1">
      <selection activeCell="C21" sqref="C21"/>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223BC0FC-814D-40F0-9795-CE82A16FF3A5}" hiddenColumns="1" topLeftCell="A7">
      <selection activeCell="C21" sqref="C21"/>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 guid="{E81F0721-C35D-4189-B675-E46A21339863}" showPageBreaks="1" printArea="1" hiddenColumns="1" view="pageBreakPreview" topLeftCell="A4">
      <selection activeCell="B15" sqref="B15:C15"/>
      <pageMargins left="0" right="0" top="0" bottom="0" header="0" footer="0"/>
      <printOptions horizontalCentered="1"/>
      <pageSetup paperSize="9" scale="90" fitToHeight="0" orientation="portrait" r:id="rId19"/>
      <headerFooter alignWithMargins="0">
        <oddFooter>&amp;R&amp;"Book Antiqua,Bold"&amp;10Schedule-5/ Page &amp;P of &amp;N</oddFooter>
      </headerFooter>
    </customSheetView>
    <customSheetView guid="{17F5C48B-526E-48D2-9F97-823D578F9893}" showPageBreaks="1" printArea="1" hiddenColumns="1" view="pageBreakPreview" topLeftCell="A4">
      <selection activeCell="B15" sqref="B15:C15"/>
      <pageMargins left="0" right="0" top="0" bottom="0" header="0" footer="0"/>
      <printOptions horizontalCentered="1"/>
      <pageSetup paperSize="9" scale="90" fitToHeight="0" orientation="portrait" r:id="rId20"/>
      <headerFooter alignWithMargins="0">
        <oddFooter>&amp;R&amp;"Book Antiqua,Bold"&amp;10Schedule-5/ Page &amp;P of &amp;N</oddFooter>
      </headerFooter>
    </customSheetView>
    <customSheetView guid="{9AABADBB-0C61-4F6E-8EBA-FB1F391DCDF7}" showPageBreaks="1" printArea="1" hiddenRows="1" hiddenColumns="1" view="pageBreakPreview">
      <selection activeCell="B24" sqref="B24"/>
      <pageMargins left="0" right="0" top="0" bottom="0" header="0" footer="0"/>
      <printOptions horizontalCentered="1"/>
      <pageSetup paperSize="9" scale="90" fitToHeight="0" orientation="portrait" r:id="rId21"/>
      <headerFooter alignWithMargins="0">
        <oddFooter>&amp;R&amp;"Book Antiqua,Bold"&amp;10Schedule-5/ Page &amp;P of &amp;N</oddFooter>
      </headerFooter>
    </customSheetView>
  </customSheetViews>
  <mergeCells count="16">
    <mergeCell ref="A3:E3"/>
    <mergeCell ref="D14:E14"/>
    <mergeCell ref="B9:C9"/>
    <mergeCell ref="B11:C11"/>
    <mergeCell ref="A4:E4"/>
    <mergeCell ref="B12:C12"/>
    <mergeCell ref="B10:C10"/>
    <mergeCell ref="M14:O14"/>
    <mergeCell ref="I14:K14"/>
    <mergeCell ref="B17:C17"/>
    <mergeCell ref="B15:C15"/>
    <mergeCell ref="B14:C14"/>
    <mergeCell ref="B16:C16"/>
    <mergeCell ref="D15:E15"/>
    <mergeCell ref="D16:E16"/>
    <mergeCell ref="D17:E17"/>
  </mergeCells>
  <phoneticPr fontId="3" type="noConversion"/>
  <printOptions horizontalCentered="1"/>
  <pageMargins left="0.31" right="0.25" top="0.52" bottom="0.67" header="0.23" footer="0.24"/>
  <pageSetup paperSize="9" scale="90" fitToHeight="0" orientation="portrait" r:id="rId22"/>
  <headerFooter alignWithMargins="0">
    <oddHeader>&amp;C&amp;"Aptos"&amp;12&amp;KFF0000 डेटा वर्गीकरण : नियंत्रित/CONTROLLED&amp;1#_x000D_&amp;G</oddHeader>
    <oddFooter>&amp;R&amp;"Book Antiqua,Bold"&amp;10Schedule-5/ Page &amp;P of &amp;N</oddFooter>
  </headerFooter>
  <drawing r:id="rId23"/>
  <legacyDrawingHF r:id="rId2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0">
    <tabColor indexed="33"/>
  </sheetPr>
  <dimension ref="A1:K71"/>
  <sheetViews>
    <sheetView view="pageBreakPreview" zoomScaleNormal="90" zoomScaleSheetLayoutView="100" workbookViewId="0">
      <selection activeCell="D15" sqref="D15:E15"/>
    </sheetView>
  </sheetViews>
  <sheetFormatPr defaultColWidth="10" defaultRowHeight="16.5"/>
  <cols>
    <col min="1" max="1" width="10.375" style="41" customWidth="1"/>
    <col min="2" max="2" width="40.875" style="41" customWidth="1"/>
    <col min="3" max="3" width="17.5" style="41" customWidth="1"/>
    <col min="4" max="4" width="20.5" style="41" customWidth="1"/>
    <col min="5" max="5" width="20" style="41" customWidth="1"/>
    <col min="6" max="11" width="10" style="150" customWidth="1"/>
    <col min="12" max="16384" width="10" style="38"/>
  </cols>
  <sheetData>
    <row r="1" spans="1:6" ht="18" customHeight="1">
      <c r="A1" s="58" t="str">
        <f>Cover!B3</f>
        <v>Ref. No:  SRTS-II/C&amp;M/WC-4777/2026
SPECIFICATION No.: SR2/NT/W-AIS/DOM/C00/26/04775</v>
      </c>
      <c r="B1" s="59"/>
      <c r="C1" s="60"/>
      <c r="D1" s="60"/>
      <c r="E1" s="7" t="s">
        <v>239</v>
      </c>
    </row>
    <row r="2" spans="1:6" ht="8.1" customHeight="1">
      <c r="A2" s="3"/>
      <c r="B2" s="12"/>
      <c r="C2" s="5"/>
      <c r="D2" s="5"/>
      <c r="E2" s="1"/>
      <c r="F2" s="185"/>
    </row>
    <row r="3" spans="1:6" ht="39.950000000000003" customHeight="1">
      <c r="A3" s="1183" t="str">
        <f>Cover!$B$2</f>
        <v>“Construction of Two nos. of 230kV bays for TANTRANSCO at 400kV Pugalur HVAC POWERGRID S/S” under consultancy services to TANTRANSCO”</v>
      </c>
      <c r="B3" s="1183"/>
      <c r="C3" s="1183"/>
      <c r="D3" s="1183"/>
      <c r="E3" s="1183"/>
    </row>
    <row r="4" spans="1:6" ht="21.95" customHeight="1">
      <c r="A4" s="1168" t="s">
        <v>258</v>
      </c>
      <c r="B4" s="1168"/>
      <c r="C4" s="1168"/>
      <c r="D4" s="1168"/>
      <c r="E4" s="1168"/>
    </row>
    <row r="5" spans="1:6" ht="12" customHeight="1">
      <c r="A5" s="44"/>
      <c r="B5" s="39"/>
      <c r="C5" s="39"/>
      <c r="D5" s="39"/>
      <c r="E5" s="39"/>
    </row>
    <row r="6" spans="1:6" ht="18" customHeight="1">
      <c r="A6" s="31" t="str">
        <f>'Sch-1.'!A7</f>
        <v>Bidder’s Name and Address (Lead Partner) :</v>
      </c>
      <c r="D6" s="63" t="s">
        <v>81</v>
      </c>
    </row>
    <row r="7" spans="1:6" ht="18" customHeight="1">
      <c r="A7" s="171" t="str">
        <f>'Sch-1.'!A9</f>
        <v/>
      </c>
      <c r="D7" s="64" t="str">
        <f>'Sch-1.'!I9</f>
        <v>C&amp;M Department</v>
      </c>
    </row>
    <row r="8" spans="1:6" ht="18" customHeight="1">
      <c r="A8" s="42" t="s">
        <v>241</v>
      </c>
      <c r="B8" s="1167" t="str">
        <f>IF('Sch-1.'!C10=0, "", 'Sch-1.'!C10)</f>
        <v xml:space="preserve">  </v>
      </c>
      <c r="C8" s="1167"/>
      <c r="D8" s="64" t="str">
        <f>'Sch-1.'!I10</f>
        <v>Power Grid Corporation of India Ltd.,</v>
      </c>
    </row>
    <row r="9" spans="1:6" ht="18" customHeight="1">
      <c r="A9" s="42" t="s">
        <v>242</v>
      </c>
      <c r="B9" s="1167" t="str">
        <f>IF('Sch-1.'!C11=0, "", 'Sch-1.'!C11)</f>
        <v/>
      </c>
      <c r="C9" s="1167"/>
      <c r="D9" s="64" t="str">
        <f>'Sch-1.'!I11</f>
        <v>SR-II,RHQ</v>
      </c>
    </row>
    <row r="10" spans="1:6" ht="18" customHeight="1">
      <c r="A10" s="43"/>
      <c r="B10" s="1167" t="str">
        <f>IF('Sch-1.'!C12=0, "", 'Sch-1.'!C12)</f>
        <v/>
      </c>
      <c r="C10" s="1167"/>
      <c r="D10" s="64" t="str">
        <f>'Sch-1.'!I12</f>
        <v>Singanayakanahalli,Yelahanka</v>
      </c>
    </row>
    <row r="11" spans="1:6" ht="18" customHeight="1">
      <c r="A11" s="43"/>
      <c r="B11" s="1167" t="str">
        <f>IF('Sch-1.'!C13=0, "", 'Sch-1.'!C13)</f>
        <v/>
      </c>
      <c r="C11" s="1167"/>
      <c r="D11" s="64" t="str">
        <f>'Sch-1.'!I13</f>
        <v>Bangalore -560064</v>
      </c>
    </row>
    <row r="12" spans="1:6" ht="8.1" customHeight="1"/>
    <row r="13" spans="1:6" ht="21.95" customHeight="1">
      <c r="A13" s="74" t="s">
        <v>243</v>
      </c>
      <c r="B13" s="1158" t="s">
        <v>244</v>
      </c>
      <c r="C13" s="1159"/>
      <c r="D13" s="1165" t="s">
        <v>245</v>
      </c>
      <c r="E13" s="1166"/>
    </row>
    <row r="14" spans="1:6" ht="18" customHeight="1">
      <c r="A14" s="45" t="s">
        <v>248</v>
      </c>
      <c r="B14" s="1156" t="s">
        <v>259</v>
      </c>
      <c r="C14" s="1157"/>
      <c r="D14" s="1160" t="e">
        <f>'Sch-1.'!#REF!*(1-Discount!O18)</f>
        <v>#REF!</v>
      </c>
      <c r="E14" s="1161"/>
    </row>
    <row r="15" spans="1:6" ht="75.75" customHeight="1">
      <c r="A15" s="46"/>
      <c r="B15" s="1181" t="s">
        <v>260</v>
      </c>
      <c r="C15" s="1182"/>
      <c r="D15" s="1174"/>
      <c r="E15" s="1175"/>
    </row>
    <row r="16" spans="1:6" ht="18" customHeight="1">
      <c r="A16" s="45" t="s">
        <v>251</v>
      </c>
      <c r="B16" s="1156" t="s">
        <v>261</v>
      </c>
      <c r="C16" s="1176"/>
      <c r="D16" s="1160" t="e">
        <f>'Sch-1 '!#REF!*(1-Discount!O20)</f>
        <v>#REF!</v>
      </c>
      <c r="E16" s="1161"/>
    </row>
    <row r="17" spans="1:6" ht="38.25" customHeight="1">
      <c r="A17" s="46"/>
      <c r="B17" s="1181" t="s">
        <v>262</v>
      </c>
      <c r="C17" s="1182"/>
      <c r="D17" s="1174"/>
      <c r="E17" s="1175"/>
    </row>
    <row r="18" spans="1:6" ht="18" customHeight="1">
      <c r="A18" s="1169"/>
      <c r="B18" s="1170" t="s">
        <v>263</v>
      </c>
      <c r="C18" s="1171"/>
      <c r="D18" s="1179" t="e">
        <f>D14+D16</f>
        <v>#REF!</v>
      </c>
      <c r="E18" s="1180"/>
    </row>
    <row r="19" spans="1:6" ht="23.25" customHeight="1">
      <c r="A19" s="1169"/>
      <c r="B19" s="1172"/>
      <c r="C19" s="1173"/>
      <c r="D19" s="1177"/>
      <c r="E19" s="1178"/>
    </row>
    <row r="20" spans="1:6" ht="18" customHeight="1">
      <c r="B20" s="48"/>
      <c r="C20" s="48"/>
      <c r="D20" s="49"/>
      <c r="E20" s="49"/>
    </row>
    <row r="21" spans="1:6" ht="30" customHeight="1">
      <c r="A21" s="35" t="s">
        <v>256</v>
      </c>
      <c r="B21" s="105" t="str">
        <f>IF('Sch-1.'!B57=0,"", 'Sch-1.'!B57)</f>
        <v>--2025</v>
      </c>
      <c r="C21" s="36" t="s">
        <v>159</v>
      </c>
      <c r="D21" s="99" t="str">
        <f>IF('Sch-1.'!I58=0,"",'Sch-1.'!I58)</f>
        <v xml:space="preserve"> </v>
      </c>
      <c r="F21" s="260"/>
    </row>
    <row r="22" spans="1:6" ht="30" customHeight="1">
      <c r="A22" s="35" t="s">
        <v>257</v>
      </c>
      <c r="B22" s="98" t="str">
        <f>IF('Sch-1.'!B58=0,"", 'Sch-1.'!B58)</f>
        <v xml:space="preserve"> </v>
      </c>
      <c r="C22" s="36" t="s">
        <v>160</v>
      </c>
      <c r="D22" s="99" t="str">
        <f>IF('Sch-1.'!I59=0,"",'Sch-1.'!I59)</f>
        <v/>
      </c>
      <c r="F22" s="260"/>
    </row>
    <row r="23" spans="1:6" ht="30" customHeight="1">
      <c r="A23" s="191"/>
      <c r="B23" s="190"/>
      <c r="C23" s="36"/>
      <c r="D23" s="150"/>
      <c r="E23" s="150"/>
      <c r="F23" s="260"/>
    </row>
    <row r="24" spans="1:6" ht="33" customHeight="1">
      <c r="A24" s="191"/>
      <c r="B24" s="190"/>
      <c r="C24" s="185"/>
      <c r="D24" s="198"/>
      <c r="E24" s="210"/>
      <c r="F24" s="260"/>
    </row>
    <row r="25" spans="1:6" ht="21.95" customHeight="1">
      <c r="A25" s="211"/>
      <c r="B25" s="211"/>
      <c r="C25" s="211"/>
      <c r="D25" s="211"/>
      <c r="E25" s="212"/>
    </row>
    <row r="26" spans="1:6" ht="21.95" customHeight="1">
      <c r="A26" s="211"/>
      <c r="B26" s="211"/>
      <c r="C26" s="211"/>
      <c r="D26" s="211"/>
      <c r="E26" s="212"/>
    </row>
    <row r="27" spans="1:6" ht="21.95" customHeight="1">
      <c r="A27" s="211"/>
      <c r="B27" s="211"/>
      <c r="C27" s="211"/>
      <c r="D27" s="211"/>
      <c r="E27" s="212"/>
    </row>
    <row r="28" spans="1:6" ht="21.95" customHeight="1">
      <c r="A28" s="211"/>
      <c r="B28" s="211"/>
      <c r="C28" s="211"/>
      <c r="D28" s="211"/>
      <c r="E28" s="212"/>
    </row>
    <row r="29" spans="1:6" ht="21.95" customHeight="1">
      <c r="A29" s="211"/>
      <c r="B29" s="211"/>
      <c r="C29" s="211"/>
      <c r="D29" s="211"/>
      <c r="E29" s="212"/>
    </row>
    <row r="30" spans="1:6" ht="21.95" customHeight="1">
      <c r="A30" s="211"/>
      <c r="B30" s="211"/>
      <c r="C30" s="211"/>
      <c r="D30" s="211"/>
      <c r="E30" s="212"/>
    </row>
    <row r="31" spans="1:6" ht="24.95" customHeight="1">
      <c r="A31" s="210"/>
      <c r="B31" s="210"/>
      <c r="C31" s="210"/>
      <c r="D31" s="210"/>
      <c r="E31" s="210"/>
    </row>
    <row r="32" spans="1:6" ht="24.95" customHeight="1">
      <c r="A32" s="210"/>
      <c r="B32" s="210"/>
      <c r="C32" s="210"/>
      <c r="D32" s="210"/>
      <c r="E32" s="210"/>
    </row>
    <row r="33" spans="1:5" ht="24.95" customHeight="1">
      <c r="A33" s="210"/>
      <c r="B33" s="210"/>
      <c r="C33" s="210"/>
      <c r="D33" s="210"/>
      <c r="E33" s="210"/>
    </row>
    <row r="34" spans="1:5" ht="24.95" customHeight="1">
      <c r="A34" s="210"/>
      <c r="B34" s="210"/>
      <c r="C34" s="210"/>
      <c r="D34" s="210"/>
      <c r="E34" s="210"/>
    </row>
    <row r="35" spans="1:5" ht="24.95" customHeight="1">
      <c r="A35" s="210"/>
      <c r="B35" s="210"/>
      <c r="C35" s="210"/>
      <c r="D35" s="210"/>
      <c r="E35" s="210"/>
    </row>
    <row r="36" spans="1:5" ht="24.95" customHeight="1">
      <c r="A36" s="210"/>
      <c r="B36" s="210"/>
      <c r="C36" s="210"/>
      <c r="D36" s="210"/>
      <c r="E36" s="210"/>
    </row>
    <row r="37" spans="1:5" ht="24.95" customHeight="1">
      <c r="A37" s="210"/>
      <c r="B37" s="210"/>
      <c r="C37" s="210"/>
      <c r="D37" s="210"/>
      <c r="E37" s="210"/>
    </row>
    <row r="38" spans="1:5" ht="24.95" customHeight="1">
      <c r="A38" s="210"/>
      <c r="B38" s="210"/>
      <c r="C38" s="210"/>
      <c r="D38" s="210"/>
      <c r="E38" s="210"/>
    </row>
    <row r="39" spans="1:5" ht="24.95" customHeight="1">
      <c r="A39" s="210"/>
      <c r="B39" s="210"/>
      <c r="C39" s="210"/>
      <c r="D39" s="210"/>
      <c r="E39" s="210"/>
    </row>
    <row r="40" spans="1:5" ht="24.95" customHeight="1">
      <c r="A40" s="210"/>
      <c r="B40" s="210"/>
      <c r="C40" s="210"/>
      <c r="D40" s="210"/>
      <c r="E40" s="210"/>
    </row>
    <row r="41" spans="1:5" ht="24.95" customHeight="1">
      <c r="A41" s="210"/>
      <c r="B41" s="210"/>
      <c r="C41" s="210"/>
      <c r="D41" s="210"/>
      <c r="E41" s="210"/>
    </row>
    <row r="42" spans="1:5" ht="24.95" customHeight="1">
      <c r="A42" s="210"/>
      <c r="B42" s="210"/>
      <c r="C42" s="210"/>
      <c r="D42" s="210"/>
      <c r="E42" s="210"/>
    </row>
    <row r="43" spans="1:5" ht="24.95" customHeight="1">
      <c r="A43" s="210"/>
      <c r="B43" s="210"/>
      <c r="C43" s="210"/>
      <c r="D43" s="210"/>
      <c r="E43" s="210"/>
    </row>
    <row r="44" spans="1:5" ht="24.95" customHeight="1">
      <c r="A44" s="210"/>
      <c r="B44" s="210"/>
      <c r="C44" s="210"/>
      <c r="D44" s="210"/>
      <c r="E44" s="210"/>
    </row>
    <row r="45" spans="1:5" ht="24.95" customHeight="1">
      <c r="A45" s="210"/>
      <c r="B45" s="210"/>
      <c r="C45" s="210"/>
      <c r="D45" s="210"/>
      <c r="E45" s="210"/>
    </row>
    <row r="46" spans="1:5" ht="24.95" customHeight="1">
      <c r="A46" s="210"/>
      <c r="B46" s="210"/>
      <c r="C46" s="210"/>
      <c r="D46" s="210"/>
      <c r="E46" s="210"/>
    </row>
    <row r="47" spans="1:5" ht="24.95" customHeight="1">
      <c r="A47" s="210"/>
      <c r="B47" s="210"/>
      <c r="C47" s="210"/>
      <c r="D47" s="210"/>
      <c r="E47" s="210"/>
    </row>
    <row r="48" spans="1:5" ht="24.95" customHeight="1">
      <c r="A48" s="210"/>
      <c r="B48" s="210"/>
      <c r="C48" s="210"/>
      <c r="D48" s="210"/>
      <c r="E48" s="210"/>
    </row>
    <row r="49" spans="1:5" ht="24.95" customHeight="1">
      <c r="A49" s="210"/>
      <c r="B49" s="210"/>
      <c r="C49" s="210"/>
      <c r="D49" s="210"/>
      <c r="E49" s="210"/>
    </row>
    <row r="50" spans="1:5" ht="24.95" customHeight="1">
      <c r="A50" s="210"/>
      <c r="B50" s="210"/>
      <c r="C50" s="210"/>
      <c r="D50" s="210"/>
      <c r="E50" s="210"/>
    </row>
    <row r="51" spans="1:5" ht="24.95" customHeight="1">
      <c r="A51" s="210"/>
      <c r="B51" s="210"/>
      <c r="C51" s="210"/>
      <c r="D51" s="210"/>
      <c r="E51" s="210"/>
    </row>
    <row r="52" spans="1:5" ht="24.95" customHeight="1">
      <c r="A52" s="210"/>
      <c r="B52" s="210"/>
      <c r="C52" s="210"/>
      <c r="D52" s="210"/>
      <c r="E52" s="210"/>
    </row>
    <row r="53" spans="1:5" ht="24.95" customHeight="1">
      <c r="A53" s="210"/>
      <c r="B53" s="210"/>
      <c r="C53" s="210"/>
      <c r="D53" s="210"/>
      <c r="E53" s="210"/>
    </row>
    <row r="54" spans="1:5">
      <c r="A54" s="210"/>
      <c r="B54" s="210"/>
      <c r="C54" s="210"/>
      <c r="D54" s="210"/>
      <c r="E54" s="210"/>
    </row>
    <row r="55" spans="1:5">
      <c r="A55" s="210"/>
      <c r="B55" s="210"/>
      <c r="C55" s="210"/>
      <c r="D55" s="210"/>
      <c r="E55" s="210"/>
    </row>
    <row r="56" spans="1:5">
      <c r="A56" s="210"/>
      <c r="B56" s="210"/>
      <c r="C56" s="210"/>
      <c r="D56" s="210"/>
      <c r="E56" s="210"/>
    </row>
    <row r="57" spans="1:5">
      <c r="A57" s="210"/>
      <c r="B57" s="210"/>
      <c r="C57" s="210"/>
      <c r="D57" s="210"/>
      <c r="E57" s="210"/>
    </row>
    <row r="58" spans="1:5">
      <c r="A58" s="210"/>
      <c r="B58" s="210"/>
      <c r="C58" s="210"/>
      <c r="D58" s="210"/>
      <c r="E58" s="210"/>
    </row>
    <row r="59" spans="1:5">
      <c r="A59" s="210"/>
      <c r="B59" s="210"/>
      <c r="C59" s="210"/>
      <c r="D59" s="210"/>
      <c r="E59" s="210"/>
    </row>
    <row r="60" spans="1:5">
      <c r="A60" s="210"/>
      <c r="B60" s="210"/>
      <c r="C60" s="210"/>
      <c r="D60" s="210"/>
      <c r="E60" s="210"/>
    </row>
    <row r="61" spans="1:5">
      <c r="A61" s="210"/>
      <c r="B61" s="210"/>
      <c r="C61" s="210"/>
      <c r="D61" s="210"/>
      <c r="E61" s="210"/>
    </row>
    <row r="62" spans="1:5">
      <c r="A62" s="210"/>
      <c r="B62" s="210"/>
      <c r="C62" s="210"/>
      <c r="D62" s="210"/>
      <c r="E62" s="210"/>
    </row>
    <row r="63" spans="1:5">
      <c r="A63" s="210"/>
      <c r="B63" s="210"/>
      <c r="C63" s="210"/>
      <c r="D63" s="210"/>
      <c r="E63" s="210"/>
    </row>
    <row r="64" spans="1:5">
      <c r="A64" s="210"/>
      <c r="B64" s="210"/>
      <c r="C64" s="210"/>
      <c r="D64" s="210"/>
      <c r="E64" s="210"/>
    </row>
    <row r="65" spans="1:5">
      <c r="A65" s="210"/>
      <c r="B65" s="210"/>
      <c r="C65" s="210"/>
      <c r="D65" s="210"/>
      <c r="E65" s="210"/>
    </row>
    <row r="66" spans="1:5">
      <c r="A66" s="210"/>
      <c r="B66" s="210"/>
      <c r="C66" s="210"/>
      <c r="D66" s="210"/>
      <c r="E66" s="210"/>
    </row>
    <row r="67" spans="1:5">
      <c r="A67" s="210"/>
      <c r="B67" s="210"/>
      <c r="C67" s="210"/>
      <c r="D67" s="210"/>
      <c r="E67" s="210"/>
    </row>
    <row r="68" spans="1:5">
      <c r="A68" s="210"/>
      <c r="B68" s="210"/>
      <c r="C68" s="210"/>
      <c r="D68" s="210"/>
      <c r="E68" s="210"/>
    </row>
    <row r="69" spans="1:5">
      <c r="A69" s="210"/>
      <c r="B69" s="210"/>
      <c r="C69" s="210"/>
      <c r="D69" s="210"/>
      <c r="E69" s="210"/>
    </row>
    <row r="70" spans="1:5">
      <c r="A70" s="210"/>
      <c r="B70" s="210"/>
      <c r="C70" s="210"/>
      <c r="D70" s="210"/>
      <c r="E70" s="210"/>
    </row>
    <row r="71" spans="1:5">
      <c r="A71" s="210"/>
      <c r="B71" s="210"/>
      <c r="C71" s="210"/>
      <c r="D71" s="210"/>
      <c r="E71" s="210"/>
    </row>
  </sheetData>
  <sheetProtection sheet="1" formatColumns="0" formatRows="0" selectLockedCells="1"/>
  <dataConsolidate/>
  <customSheetViews>
    <customSheetView guid="{9154002C-6C58-44C9-AE93-0E761C3D01FD}" showPageBreaks="1" printArea="1" state="hidden" view="pageBreakPreview" topLeftCell="A7">
      <selection activeCell="D15" sqref="D15:E15"/>
      <pageMargins left="0" right="0" top="0" bottom="0" header="0" footer="0"/>
      <printOptions horizontalCentered="1"/>
      <pageSetup paperSize="9" scale="90" fitToHeight="0" orientation="portrait" r:id="rId1"/>
      <headerFooter alignWithMargins="0">
        <oddFooter>&amp;R&amp;"Book Antiqua,Bold"&amp;10Schedule-5/ Page &amp;P of &amp;N</oddFooter>
      </headerFooter>
    </customSheetView>
    <customSheetView guid="{B835C05C-B615-4DCB-982D-4519616B3CD8}" scale="90" state="hidden">
      <selection activeCell="D15" sqref="D15:E16"/>
      <pageMargins left="0" right="0" top="0" bottom="0" header="0" footer="0"/>
      <printOptions horizontalCentered="1"/>
      <pageSetup paperSize="9" scale="90" fitToHeight="0" orientation="portrait" r:id="rId2"/>
      <headerFooter alignWithMargins="0">
        <oddFooter>&amp;R&amp;"Book Antiqua,Bold"&amp;10Schedule-5/ Page &amp;P of &amp;N</oddFooter>
      </headerFooter>
    </customSheetView>
    <customSheetView guid="{E97134B6-5E8D-4951-8DA0-73D065532361}" scale="90" state="hidden">
      <selection activeCell="D15" sqref="D15:E16"/>
      <pageMargins left="0" right="0" top="0" bottom="0" header="0" footer="0"/>
      <printOptions horizontalCentered="1"/>
      <pageSetup paperSize="9" scale="90" fitToHeight="0" orientation="portrait" r:id="rId3"/>
      <headerFooter alignWithMargins="0">
        <oddFooter>&amp;R&amp;"Book Antiqua,Bold"&amp;10Schedule-5/ Page &amp;P of &amp;N</oddFooter>
      </headerFooter>
    </customSheetView>
    <customSheetView guid="{D0757F9E-DF41-4B40-A5E5-F4F8FDD8D61D}" scale="90" state="hidden" topLeftCell="A13">
      <selection activeCell="D15" sqref="D15:E16"/>
      <pageMargins left="0" right="0" top="0" bottom="0" header="0" footer="0"/>
      <printOptions horizontalCentered="1"/>
      <pageSetup paperSize="9" scale="90" fitToHeight="0" orientation="portrait" r:id="rId4"/>
      <headerFooter alignWithMargins="0">
        <oddFooter>&amp;R&amp;"Book Antiqua,Bold"&amp;10Schedule-5/ Page &amp;P of &amp;N</oddFooter>
      </headerFooter>
    </customSheetView>
    <customSheetView guid="{EE46BCD1-F715-4FA9-A5FC-1B125AD601E0}" scale="90" state="hidden" topLeftCell="A13">
      <selection activeCell="A3" sqref="A3:E3"/>
      <pageMargins left="0" right="0" top="0" bottom="0" header="0" footer="0"/>
      <printOptions horizontalCentered="1"/>
      <pageSetup paperSize="9" scale="90" fitToHeight="0" orientation="portrait" r:id="rId5"/>
      <headerFooter alignWithMargins="0">
        <oddFooter>&amp;R&amp;"Book Antiqua,Bold"&amp;10Schedule-5/ Page &amp;P of &amp;N</oddFooter>
      </headerFooter>
    </customSheetView>
    <customSheetView guid="{4AA1107B-A795-4744-B566-827168772C7A}" scale="90" state="hidden" topLeftCell="A13">
      <selection activeCell="A3" sqref="A3:E3"/>
      <pageMargins left="0" right="0" top="0" bottom="0" header="0" footer="0"/>
      <printOptions horizontalCentered="1"/>
      <pageSetup paperSize="9" scale="90" fitToHeight="0" orientation="portrait" r:id="rId6"/>
      <headerFooter alignWithMargins="0">
        <oddFooter>&amp;R&amp;"Book Antiqua,Bold"&amp;10Schedule-5/ Page &amp;P of &amp;N</oddFooter>
      </headerFooter>
    </customSheetView>
    <customSheetView guid="{B23AD343-29DA-4CE0-BD10-47BF44F3782F}" scale="90" state="hidden" topLeftCell="A13">
      <selection activeCell="A3" sqref="A3:E3"/>
      <pageMargins left="0" right="0" top="0" bottom="0" header="0" footer="0"/>
      <printOptions horizontalCentered="1"/>
      <pageSetup paperSize="9" scale="90" fitToHeight="0" orientation="portrait" r:id="rId7"/>
      <headerFooter alignWithMargins="0">
        <oddFooter>&amp;R&amp;"Book Antiqua,Bold"&amp;10Schedule-5/ Page &amp;P of &amp;N</oddFooter>
      </headerFooter>
    </customSheetView>
    <customSheetView guid="{ECE9294F-C910-4036-88BC-B1F2176FB06B}" scale="90" state="hidden" topLeftCell="A13">
      <selection activeCell="A3" sqref="A3:E3"/>
      <pageMargins left="0" right="0" top="0" bottom="0" header="0" footer="0"/>
      <printOptions horizontalCentered="1"/>
      <pageSetup paperSize="9" scale="90" fitToHeight="0" orientation="portrait" r:id="rId8"/>
      <headerFooter alignWithMargins="0">
        <oddFooter>&amp;R&amp;"Book Antiqua,Bold"&amp;10Schedule-5/ Page &amp;P of &amp;N</oddFooter>
      </headerFooter>
    </customSheetView>
    <customSheetView guid="{27A45B7A-04F2-4516-B80B-5ED0825D4ED3}" scale="90" state="hidden" topLeftCell="A10">
      <selection activeCell="D18" sqref="D18:E21"/>
      <pageMargins left="0" right="0" top="0" bottom="0" header="0" footer="0"/>
      <printOptions horizontalCentered="1"/>
      <pageSetup paperSize="9" scale="90" fitToHeight="0" orientation="portrait" r:id="rId9"/>
      <headerFooter alignWithMargins="0">
        <oddFooter>&amp;R&amp;"Book Antiqua,Bold"&amp;10Schedule-5/ Page &amp;P of &amp;N</oddFooter>
      </headerFooter>
    </customSheetView>
    <customSheetView guid="{E9F4E142-7D26-464D-BECA-4F3806DB1FE1}" scale="90" state="hidden" topLeftCell="A13">
      <selection activeCell="A3" sqref="A3:E3"/>
      <pageMargins left="0" right="0" top="0" bottom="0" header="0" footer="0"/>
      <printOptions horizontalCentered="1"/>
      <pageSetup paperSize="9" scale="90" fitToHeight="0" orientation="portrait" r:id="rId10"/>
      <headerFooter alignWithMargins="0">
        <oddFooter>&amp;R&amp;"Book Antiqua,Bold"&amp;10Schedule-5/ Page &amp;P of &amp;N</oddFooter>
      </headerFooter>
    </customSheetView>
    <customSheetView guid="{A7DBDDEF-9245-44C6-9EBF-032DB6E1C0A2}" scale="90" state="hidden" topLeftCell="A13">
      <selection activeCell="A3" sqref="A3:E3"/>
      <pageMargins left="0" right="0" top="0" bottom="0" header="0" footer="0"/>
      <printOptions horizontalCentered="1"/>
      <pageSetup paperSize="9" scale="90" fitToHeight="0" orientation="portrait" r:id="rId11"/>
      <headerFooter alignWithMargins="0">
        <oddFooter>&amp;R&amp;"Book Antiqua,Bold"&amp;10Schedule-5/ Page &amp;P of &amp;N</oddFooter>
      </headerFooter>
    </customSheetView>
    <customSheetView guid="{7487ED9F-BBED-4B2A-9631-22F1A430946B}" scale="90" state="hidden" topLeftCell="A13">
      <selection activeCell="A3" sqref="A3:E3"/>
      <pageMargins left="0" right="0" top="0" bottom="0" header="0" footer="0"/>
      <printOptions horizontalCentered="1"/>
      <pageSetup paperSize="9" scale="90" fitToHeight="0" orientation="portrait" r:id="rId12"/>
      <headerFooter alignWithMargins="0">
        <oddFooter>&amp;R&amp;"Book Antiqua,Bold"&amp;10Schedule-5/ Page &amp;P of &amp;N</oddFooter>
      </headerFooter>
    </customSheetView>
    <customSheetView guid="{B3CE7B10-A914-4559-A6DA-AED8C22AFD6D}" scale="90" state="hidden" topLeftCell="A13">
      <selection activeCell="D15" sqref="D15:E16"/>
      <pageMargins left="0" right="0" top="0" bottom="0" header="0" footer="0"/>
      <printOptions horizontalCentered="1"/>
      <pageSetup paperSize="9" scale="90" fitToHeight="0" orientation="portrait" r:id="rId13"/>
      <headerFooter alignWithMargins="0">
        <oddFooter>&amp;R&amp;"Book Antiqua,Bold"&amp;10Schedule-5/ Page &amp;P of &amp;N</oddFooter>
      </headerFooter>
    </customSheetView>
    <customSheetView guid="{D53177B2-31EC-4222-B97A-A37DCFD9E45B}" scale="90" state="hidden">
      <selection activeCell="D15" sqref="D15:E16"/>
      <pageMargins left="0" right="0" top="0" bottom="0" header="0" footer="0"/>
      <printOptions horizontalCentered="1"/>
      <pageSetup paperSize="9" scale="90" fitToHeight="0" orientation="portrait" r:id="rId14"/>
      <headerFooter alignWithMargins="0">
        <oddFooter>&amp;R&amp;"Book Antiqua,Bold"&amp;10Schedule-5/ Page &amp;P of &amp;N</oddFooter>
      </headerFooter>
    </customSheetView>
    <customSheetView guid="{223BC0FC-814D-40F0-9795-CE82A16FF3A5}" scale="90" state="hidden">
      <selection activeCell="D15" sqref="D15:E16"/>
      <pageMargins left="0" right="0" top="0" bottom="0" header="0" footer="0"/>
      <printOptions horizontalCentered="1"/>
      <pageSetup paperSize="9" scale="90" fitToHeight="0" orientation="portrait" r:id="rId15"/>
      <headerFooter alignWithMargins="0">
        <oddFooter>&amp;R&amp;"Book Antiqua,Bold"&amp;10Schedule-5/ Page &amp;P of &amp;N</oddFooter>
      </headerFooter>
    </customSheetView>
    <customSheetView guid="{E81F0721-C35D-4189-B675-E46A21339863}" showPageBreaks="1" printArea="1" state="hidden" view="pageBreakPreview" topLeftCell="A7">
      <selection activeCell="D15" sqref="D15:E15"/>
      <pageMargins left="0" right="0" top="0" bottom="0" header="0" footer="0"/>
      <printOptions horizontalCentered="1"/>
      <pageSetup paperSize="9" scale="90" fitToHeight="0" orientation="portrait" r:id="rId16"/>
      <headerFooter alignWithMargins="0">
        <oddFooter>&amp;R&amp;"Book Antiqua,Bold"&amp;10Schedule-5/ Page &amp;P of &amp;N</oddFooter>
      </headerFooter>
    </customSheetView>
    <customSheetView guid="{17F5C48B-526E-48D2-9F97-823D578F9893}" showPageBreaks="1" printArea="1" state="hidden" view="pageBreakPreview" topLeftCell="A7">
      <selection activeCell="D15" sqref="D15:E15"/>
      <pageMargins left="0" right="0" top="0" bottom="0" header="0" footer="0"/>
      <printOptions horizontalCentered="1"/>
      <pageSetup paperSize="9" scale="90" fitToHeight="0" orientation="portrait" r:id="rId17"/>
      <headerFooter alignWithMargins="0">
        <oddFooter>&amp;R&amp;"Book Antiqua,Bold"&amp;10Schedule-5/ Page &amp;P of &amp;N</oddFooter>
      </headerFooter>
    </customSheetView>
    <customSheetView guid="{9AABADBB-0C61-4F6E-8EBA-FB1F391DCDF7}" showPageBreaks="1" printArea="1" state="hidden" view="pageBreakPreview" topLeftCell="A7">
      <selection activeCell="D15" sqref="D15:E15"/>
      <pageMargins left="0" right="0" top="0" bottom="0" header="0" footer="0"/>
      <printOptions horizontalCentered="1"/>
      <pageSetup paperSize="9" scale="90" fitToHeight="0" orientation="portrait" r:id="rId18"/>
      <headerFooter alignWithMargins="0">
        <oddFooter>&amp;R&amp;"Book Antiqua,Bold"&amp;10Schedule-5/ Page &amp;P of &amp;N</oddFooter>
      </headerFooter>
    </customSheetView>
  </customSheetViews>
  <mergeCells count="21">
    <mergeCell ref="B15:C15"/>
    <mergeCell ref="D15:E15"/>
    <mergeCell ref="B13:C13"/>
    <mergeCell ref="D14:E14"/>
    <mergeCell ref="A3:E3"/>
    <mergeCell ref="A4:E4"/>
    <mergeCell ref="B8:C8"/>
    <mergeCell ref="B9:C9"/>
    <mergeCell ref="B14:C14"/>
    <mergeCell ref="D13:E13"/>
    <mergeCell ref="B11:C11"/>
    <mergeCell ref="B10:C10"/>
    <mergeCell ref="A18:A19"/>
    <mergeCell ref="B18:C18"/>
    <mergeCell ref="B19:C19"/>
    <mergeCell ref="D17:E17"/>
    <mergeCell ref="B16:C16"/>
    <mergeCell ref="D19:E19"/>
    <mergeCell ref="D18:E18"/>
    <mergeCell ref="D16:E16"/>
    <mergeCell ref="B17:C17"/>
  </mergeCells>
  <phoneticPr fontId="28" type="noConversion"/>
  <dataValidations xWindow="962" yWindow="443" count="2">
    <dataValidation allowBlank="1" showInputMessage="1" showErrorMessage="1" prompt="You may write remarks regarding Sales Tax here." sqref="D17:E17" xr:uid="{00000000-0002-0000-0C00-000000000000}"/>
    <dataValidation allowBlank="1" showInputMessage="1" showErrorMessage="1" prompt="You may write remarks regarding Excise Duty here." sqref="D15" xr:uid="{00000000-0002-0000-0C00-000001000000}"/>
  </dataValidations>
  <printOptions horizontalCentered="1"/>
  <pageMargins left="0.31" right="0.25" top="0.52" bottom="0.67" header="0.23" footer="0.24"/>
  <pageSetup paperSize="9" scale="90" fitToHeight="0" orientation="portrait" r:id="rId19"/>
  <headerFooter alignWithMargins="0">
    <oddHeader>&amp;C&amp;"Aptos"&amp;12&amp;KFF0000 डेटा वर्गीकरण : नियंत्रित/CONTROLLED&amp;1#_x000D_&amp;G</oddHeader>
    <oddFooter>&amp;R&amp;"Book Antiqua,Bold"&amp;10Schedule-5/ Page &amp;P of &amp;N</oddFooter>
  </headerFooter>
  <drawing r:id="rId20"/>
  <legacyDrawingHF r:id="rId2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F34"/>
  <sheetViews>
    <sheetView tabSelected="1" view="pageBreakPreview" topLeftCell="A2" zoomScaleSheetLayoutView="100" workbookViewId="0">
      <selection activeCell="D11" sqref="D11"/>
    </sheetView>
  </sheetViews>
  <sheetFormatPr defaultColWidth="10" defaultRowHeight="16.5"/>
  <cols>
    <col min="1" max="1" width="10.625" style="41" customWidth="1"/>
    <col min="2" max="2" width="27.5" style="41" customWidth="1"/>
    <col min="3" max="3" width="21" style="41" customWidth="1"/>
    <col min="4" max="4" width="30.875" style="41" customWidth="1"/>
    <col min="5" max="16384" width="10" style="38"/>
  </cols>
  <sheetData>
    <row r="1" spans="1:6" ht="39" customHeight="1">
      <c r="A1" s="1192" t="str">
        <f>Cover!B3</f>
        <v>Ref. No:  SRTS-II/C&amp;M/WC-4777/2026
SPECIFICATION No.: SR2/NT/W-AIS/DOM/C00/26/04775</v>
      </c>
      <c r="B1" s="1192"/>
      <c r="C1" s="1192"/>
      <c r="D1" s="83" t="s">
        <v>264</v>
      </c>
    </row>
    <row r="2" spans="1:6" ht="18" customHeight="1">
      <c r="A2" s="66"/>
      <c r="B2" s="86"/>
      <c r="C2" s="34"/>
      <c r="D2" s="34"/>
    </row>
    <row r="3" spans="1:6" ht="37.5" customHeight="1">
      <c r="A3" s="1164" t="str">
        <f>Cover!$B$2</f>
        <v>“Construction of Two nos. of 230kV bays for TANTRANSCO at 400kV Pugalur HVAC POWERGRID S/S” under consultancy services to TANTRANSCO”</v>
      </c>
      <c r="B3" s="1164"/>
      <c r="C3" s="1164"/>
      <c r="D3" s="1164"/>
      <c r="E3" s="51"/>
      <c r="F3" s="51"/>
    </row>
    <row r="4" spans="1:6" ht="21.95" customHeight="1">
      <c r="A4" s="1168" t="s">
        <v>265</v>
      </c>
      <c r="B4" s="1168"/>
      <c r="C4" s="1168"/>
      <c r="D4" s="1168"/>
    </row>
    <row r="5" spans="1:6" ht="18" customHeight="1">
      <c r="A5" s="40"/>
    </row>
    <row r="6" spans="1:6" ht="18" customHeight="1">
      <c r="A6" s="31" t="str">
        <f>'Sch-1.'!A7</f>
        <v>Bidder’s Name and Address (Lead Partner) :</v>
      </c>
      <c r="D6" s="63" t="s">
        <v>81</v>
      </c>
    </row>
    <row r="7" spans="1:6" ht="18" customHeight="1">
      <c r="A7" s="31"/>
      <c r="D7" s="63" t="str">
        <f>+'Sch-1 '!H7</f>
        <v>General Manager,</v>
      </c>
    </row>
    <row r="8" spans="1:6" ht="15.75" customHeight="1">
      <c r="A8" s="1194" t="str">
        <f>'Sch-1.'!A9</f>
        <v/>
      </c>
      <c r="B8" s="1194"/>
      <c r="C8" s="1194"/>
      <c r="D8" s="64" t="str">
        <f>'Sch-1.'!I9</f>
        <v>C&amp;M Department</v>
      </c>
    </row>
    <row r="9" spans="1:6" ht="28.5" customHeight="1">
      <c r="A9" s="42" t="s">
        <v>241</v>
      </c>
      <c r="B9" s="1167" t="str">
        <f>IF('Sch-1.'!C10=0, "", 'Sch-1.'!C10)</f>
        <v xml:space="preserve">  </v>
      </c>
      <c r="C9" s="1167"/>
      <c r="D9" s="967" t="str">
        <f>'Sch-1.'!I10</f>
        <v>Power Grid Corporation of India Ltd.,</v>
      </c>
    </row>
    <row r="10" spans="1:6" ht="18" customHeight="1">
      <c r="A10" s="42" t="s">
        <v>242</v>
      </c>
      <c r="B10" s="1167" t="str">
        <f>IF('Sch-1.'!C11=0, "", 'Sch-1.'!C11)</f>
        <v/>
      </c>
      <c r="C10" s="1167"/>
      <c r="D10" s="64" t="str">
        <f>'Sch-1.'!I11</f>
        <v>SR-II,RHQ</v>
      </c>
    </row>
    <row r="11" spans="1:6" ht="18" customHeight="1">
      <c r="A11" s="43"/>
      <c r="B11" s="1167" t="str">
        <f>IF('Sch-1.'!C12=0, "", 'Sch-1.'!C12)</f>
        <v/>
      </c>
      <c r="C11" s="1167"/>
      <c r="D11" s="64" t="str">
        <f>'Sch-1.'!I12</f>
        <v>Singanayakanahalli,Yelahanka</v>
      </c>
    </row>
    <row r="12" spans="1:6" ht="18" customHeight="1">
      <c r="A12" s="43"/>
      <c r="B12" s="1167" t="str">
        <f>IF('Sch-1.'!C13=0, "", 'Sch-1.'!C13)</f>
        <v/>
      </c>
      <c r="C12" s="1167"/>
      <c r="D12" s="64" t="str">
        <f>'Sch-1.'!I13</f>
        <v>Bangalore -560064</v>
      </c>
    </row>
    <row r="13" spans="1:6" ht="18" customHeight="1">
      <c r="A13" s="52"/>
      <c r="B13" s="52"/>
      <c r="C13" s="52"/>
      <c r="D13" s="63"/>
    </row>
    <row r="14" spans="1:6" ht="21.95" customHeight="1">
      <c r="A14" s="53" t="s">
        <v>243</v>
      </c>
      <c r="B14" s="1165" t="s">
        <v>196</v>
      </c>
      <c r="C14" s="1166"/>
      <c r="D14" s="54" t="s">
        <v>245</v>
      </c>
    </row>
    <row r="15" spans="1:6" ht="24" customHeight="1">
      <c r="A15" s="45" t="s">
        <v>248</v>
      </c>
      <c r="B15" s="1184" t="s">
        <v>266</v>
      </c>
      <c r="C15" s="1184"/>
      <c r="D15" s="1189">
        <f>+'Sch-1 '!J72</f>
        <v>0</v>
      </c>
    </row>
    <row r="16" spans="1:6">
      <c r="A16" s="55"/>
      <c r="B16" s="1185" t="s">
        <v>267</v>
      </c>
      <c r="C16" s="1186"/>
      <c r="D16" s="1190"/>
    </row>
    <row r="17" spans="1:6" ht="25.5" customHeight="1">
      <c r="A17" s="45" t="s">
        <v>251</v>
      </c>
      <c r="B17" s="1184" t="s">
        <v>268</v>
      </c>
      <c r="C17" s="1184"/>
      <c r="D17" s="1189">
        <f>'Sch-2'!J71</f>
        <v>0</v>
      </c>
    </row>
    <row r="18" spans="1:6" ht="31.5" customHeight="1">
      <c r="A18" s="55"/>
      <c r="B18" s="1191" t="s">
        <v>269</v>
      </c>
      <c r="C18" s="1186"/>
      <c r="D18" s="1190"/>
    </row>
    <row r="19" spans="1:6" ht="21.95" customHeight="1">
      <c r="A19" s="45" t="s">
        <v>270</v>
      </c>
      <c r="B19" s="1184" t="s">
        <v>271</v>
      </c>
      <c r="C19" s="1184"/>
      <c r="D19" s="1189">
        <f>+'Sch-3'!J78</f>
        <v>0</v>
      </c>
    </row>
    <row r="20" spans="1:6">
      <c r="A20" s="55"/>
      <c r="B20" s="1185" t="s">
        <v>272</v>
      </c>
      <c r="C20" s="1186"/>
      <c r="D20" s="1190"/>
    </row>
    <row r="21" spans="1:6" ht="15.75" hidden="1">
      <c r="A21" s="45" t="s">
        <v>273</v>
      </c>
      <c r="B21" s="1184" t="s">
        <v>274</v>
      </c>
      <c r="C21" s="1184"/>
      <c r="D21" s="792">
        <f>'Sch-4'!F19</f>
        <v>0</v>
      </c>
    </row>
    <row r="22" spans="1:6" hidden="1">
      <c r="A22" s="55"/>
      <c r="B22" s="1191" t="s">
        <v>275</v>
      </c>
      <c r="C22" s="1186"/>
      <c r="D22" s="55"/>
    </row>
    <row r="23" spans="1:6" ht="25.5" customHeight="1">
      <c r="A23" s="45" t="s">
        <v>273</v>
      </c>
      <c r="B23" s="1184" t="s">
        <v>276</v>
      </c>
      <c r="C23" s="1184"/>
      <c r="D23" s="1189">
        <f>+'Sch-5'!D17</f>
        <v>0</v>
      </c>
    </row>
    <row r="24" spans="1:6" ht="21" customHeight="1">
      <c r="A24" s="55"/>
      <c r="B24" s="1185" t="s">
        <v>277</v>
      </c>
      <c r="C24" s="1186"/>
      <c r="D24" s="1190"/>
    </row>
    <row r="25" spans="1:6" ht="21.95" hidden="1" customHeight="1">
      <c r="A25" s="45" t="s">
        <v>278</v>
      </c>
      <c r="B25" s="1184" t="s">
        <v>279</v>
      </c>
      <c r="C25" s="1184"/>
      <c r="D25" s="242">
        <f>'Sch-7'!F20</f>
        <v>0</v>
      </c>
    </row>
    <row r="26" spans="1:6" ht="35.1" hidden="1" customHeight="1">
      <c r="A26" s="55"/>
      <c r="B26" s="1191" t="s">
        <v>280</v>
      </c>
      <c r="C26" s="1186"/>
      <c r="D26" s="47"/>
    </row>
    <row r="27" spans="1:6" ht="24" customHeight="1">
      <c r="A27" s="1169"/>
      <c r="B27" s="1193" t="s">
        <v>281</v>
      </c>
      <c r="C27" s="1193"/>
      <c r="D27" s="1187">
        <f>+D15+D17+D19+D23</f>
        <v>0</v>
      </c>
    </row>
    <row r="28" spans="1:6" ht="21" customHeight="1">
      <c r="A28" s="1169"/>
      <c r="B28" s="1193"/>
      <c r="C28" s="1193"/>
      <c r="D28" s="1188"/>
    </row>
    <row r="29" spans="1:6" ht="18.75" customHeight="1">
      <c r="A29" s="75"/>
      <c r="B29" s="76"/>
      <c r="C29" s="76"/>
      <c r="D29" s="77"/>
    </row>
    <row r="30" spans="1:6" ht="27.95" customHeight="1">
      <c r="A30" s="93" t="s">
        <v>157</v>
      </c>
      <c r="B30" s="107" t="str">
        <f>IF('Sch-1.'!B57=0,"", 'Sch-1.'!B57)</f>
        <v>--2025</v>
      </c>
      <c r="C30" s="94" t="s">
        <v>159</v>
      </c>
      <c r="D30" s="103" t="str">
        <f>IF('Sch-1.'!I58=0,"",'Sch-1.'!I58)</f>
        <v xml:space="preserve"> </v>
      </c>
      <c r="F30" s="95"/>
    </row>
    <row r="31" spans="1:6" ht="27.95" customHeight="1">
      <c r="A31" s="93" t="s">
        <v>158</v>
      </c>
      <c r="B31" s="107" t="str">
        <f>IF('Sch-1.'!B58=0,"", 'Sch-1.'!B58)</f>
        <v xml:space="preserve"> </v>
      </c>
      <c r="C31" s="94" t="s">
        <v>160</v>
      </c>
      <c r="D31" s="103" t="str">
        <f>IF('Sch-1.'!I59=0,"",'Sch-1.'!I59)</f>
        <v/>
      </c>
      <c r="F31" s="66"/>
    </row>
    <row r="32" spans="1:6" ht="27.95" customHeight="1">
      <c r="A32" s="87"/>
      <c r="B32" s="86"/>
      <c r="C32" s="94"/>
      <c r="F32" s="66"/>
    </row>
    <row r="33" spans="1:6" ht="30" customHeight="1">
      <c r="A33" s="87"/>
      <c r="B33" s="86"/>
      <c r="C33" s="94"/>
      <c r="D33" s="87"/>
      <c r="F33" s="95"/>
    </row>
    <row r="34" spans="1:6" ht="30" customHeight="1">
      <c r="A34" s="50"/>
      <c r="B34" s="50"/>
      <c r="C34" s="56"/>
      <c r="E34" s="57"/>
    </row>
  </sheetData>
  <sheetProtection algorithmName="SHA-512" hashValue="xkvONKPcWot+vJA1nSUAsadpjl0EMph0Vgt3w10lAyophR8Ky3TLWyHl1TYIpyXE78d2DnL7pbqqnt7dyqaTXw==" saltValue="ZVl4CPB7FOreU1csGEn++A==" spinCount="100000" sheet="1" objects="1" scenarios="1" formatColumns="0" formatRows="0"/>
  <customSheetViews>
    <customSheetView guid="{9154002C-6C58-44C9-AE93-0E761C3D01FD}" showPageBreaks="1" printArea="1" hiddenRows="1" view="pageBreakPreview" topLeftCell="A10">
      <selection activeCell="F31" sqref="F31"/>
      <pageMargins left="0" right="0" top="0" bottom="0" header="0" footer="0"/>
      <printOptions horizontalCentered="1"/>
      <pageSetup paperSize="9" fitToHeight="0" orientation="portrait" r:id="rId1"/>
      <headerFooter alignWithMargins="0">
        <oddFooter>&amp;R&amp;"Book Antiqua,Bold"&amp;10Schedule-6/ Page &amp;P of &amp;N</oddFooter>
      </headerFooter>
    </customSheetView>
    <customSheetView guid="{B835C05C-B615-4DCB-982D-4519616B3CD8}" showPageBreaks="1" printArea="1" view="pageBreakPreview" topLeftCell="A17">
      <selection activeCell="D9" sqref="D9"/>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E97134B6-5E8D-4951-8DA0-73D065532361}" showPageBreaks="1" printArea="1" view="pageBreakPreview" topLeftCell="A7">
      <selection activeCell="D9" sqref="D9"/>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D0757F9E-DF41-4B40-A5E5-F4F8FDD8D61D}" showPageBreaks="1" printArea="1" view="pageBreakPreview" topLeftCell="A22">
      <selection activeCell="D9" sqref="D9"/>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EE46BCD1-F715-4FA9-A5FC-1B125AD601E0}" showPageBreaks="1" printArea="1" view="pageBreakPreview">
      <selection activeCell="D9" sqref="D9"/>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4AA1107B-A795-4744-B566-827168772C7A}" showPageBreaks="1" printArea="1" view="pageBreakPreview" topLeftCell="A4">
      <selection activeCell="D22" sqref="D22"/>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B23AD343-29DA-4CE0-BD10-47BF44F3782F}" topLeftCell="A7">
      <selection activeCell="G8" sqref="G8"/>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4F65FF32-EC61-4022-A399-2986D7B6B8B3}" showRuler="0">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01ACF2E1-8E61-4459-ABC1-B6C183DEED61}" showRuler="0">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14D7F02E-BCCA-4517-ABC7-537FF4AEB67A}">
      <selection activeCell="A4" sqref="A4:D4"/>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E9F4E142-7D26-464D-BECA-4F3806DB1FE1}" topLeftCell="A7">
      <selection activeCell="G8" sqref="G8"/>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A7DBDDEF-9245-44C6-9EBF-032DB6E1C0A2}" showPageBreaks="1" printArea="1" view="pageBreakPreview">
      <selection activeCell="D22" sqref="D22"/>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7487ED9F-BBED-4B2A-9631-22F1A430946B}" showPageBreaks="1" printArea="1" view="pageBreakPreview" topLeftCell="A4">
      <selection activeCell="D22" sqref="D22"/>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B3CE7B10-A914-4559-A6DA-AED8C22AFD6D}" showPageBreaks="1" printArea="1" view="pageBreakPreview" topLeftCell="A22">
      <selection activeCell="D9" sqref="D9"/>
      <pageMargins left="0" right="0" top="0" bottom="0" header="0" footer="0"/>
      <printOptions horizontalCentered="1"/>
      <pageSetup paperSize="9" fitToHeight="0" orientation="portrait" r:id="rId16"/>
      <headerFooter alignWithMargins="0">
        <oddFooter>&amp;R&amp;"Book Antiqua,Bold"&amp;10Schedule-6/ Page &amp;P of &amp;N</oddFooter>
      </headerFooter>
    </customSheetView>
    <customSheetView guid="{D53177B2-31EC-4222-B97A-A37DCFD9E45B}" showPageBreaks="1" printArea="1" view="pageBreakPreview" topLeftCell="A7">
      <selection activeCell="D9" sqref="D9"/>
      <pageMargins left="0" right="0" top="0" bottom="0" header="0" footer="0"/>
      <printOptions horizontalCentered="1"/>
      <pageSetup paperSize="9" fitToHeight="0" orientation="portrait" r:id="rId17"/>
      <headerFooter alignWithMargins="0">
        <oddFooter>&amp;R&amp;"Book Antiqua,Bold"&amp;10Schedule-6/ Page &amp;P of &amp;N</oddFooter>
      </headerFooter>
    </customSheetView>
    <customSheetView guid="{223BC0FC-814D-40F0-9795-CE82A16FF3A5}" showPageBreaks="1" printArea="1" view="pageBreakPreview" topLeftCell="A13">
      <selection activeCell="D9" sqref="D9"/>
      <pageMargins left="0" right="0" top="0" bottom="0" header="0" footer="0"/>
      <printOptions horizontalCentered="1"/>
      <pageSetup paperSize="9" fitToHeight="0" orientation="portrait" r:id="rId18"/>
      <headerFooter alignWithMargins="0">
        <oddFooter>&amp;R&amp;"Book Antiqua,Bold"&amp;10Schedule-6/ Page &amp;P of &amp;N</oddFooter>
      </headerFooter>
    </customSheetView>
    <customSheetView guid="{E81F0721-C35D-4189-B675-E46A21339863}" showPageBreaks="1" printArea="1" view="pageBreakPreview" topLeftCell="A10">
      <selection activeCell="D19" sqref="D19"/>
      <pageMargins left="0" right="0" top="0" bottom="0" header="0" footer="0"/>
      <printOptions horizontalCentered="1"/>
      <pageSetup paperSize="9" fitToHeight="0" orientation="portrait" r:id="rId19"/>
      <headerFooter alignWithMargins="0">
        <oddFooter>&amp;R&amp;"Book Antiqua,Bold"&amp;10Schedule-6/ Page &amp;P of &amp;N</oddFooter>
      </headerFooter>
    </customSheetView>
    <customSheetView guid="{17F5C48B-526E-48D2-9F97-823D578F9893}" showPageBreaks="1" printArea="1" view="pageBreakPreview" topLeftCell="A16">
      <selection activeCell="D19" sqref="D19"/>
      <pageMargins left="0" right="0" top="0" bottom="0" header="0" footer="0"/>
      <printOptions horizontalCentered="1"/>
      <pageSetup paperSize="9" fitToHeight="0" orientation="portrait" r:id="rId20"/>
      <headerFooter alignWithMargins="0">
        <oddFooter>&amp;R&amp;"Book Antiqua,Bold"&amp;10Schedule-6/ Page &amp;P of &amp;N</oddFooter>
      </headerFooter>
    </customSheetView>
    <customSheetView guid="{9AABADBB-0C61-4F6E-8EBA-FB1F391DCDF7}" showPageBreaks="1" printArea="1" hiddenRows="1" view="pageBreakPreview" topLeftCell="A10">
      <selection activeCell="F31" sqref="F31"/>
      <pageMargins left="0" right="0" top="0" bottom="0" header="0" footer="0"/>
      <printOptions horizontalCentered="1"/>
      <pageSetup paperSize="9" fitToHeight="0" orientation="portrait" r:id="rId21"/>
      <headerFooter alignWithMargins="0">
        <oddFooter>&amp;R&amp;"Book Antiqua,Bold"&amp;10Schedule-6/ Page &amp;P of &amp;N</oddFooter>
      </headerFooter>
    </customSheetView>
  </customSheetViews>
  <mergeCells count="28">
    <mergeCell ref="A1:C1"/>
    <mergeCell ref="A27:A28"/>
    <mergeCell ref="B20:C20"/>
    <mergeCell ref="B26:C26"/>
    <mergeCell ref="B27:C28"/>
    <mergeCell ref="B24:C24"/>
    <mergeCell ref="B25:C25"/>
    <mergeCell ref="B23:C23"/>
    <mergeCell ref="B21:C21"/>
    <mergeCell ref="A3:D3"/>
    <mergeCell ref="A4:D4"/>
    <mergeCell ref="B14:C14"/>
    <mergeCell ref="B9:C9"/>
    <mergeCell ref="B10:C10"/>
    <mergeCell ref="A8:C8"/>
    <mergeCell ref="B11:C11"/>
    <mergeCell ref="B12:C12"/>
    <mergeCell ref="B15:C15"/>
    <mergeCell ref="B16:C16"/>
    <mergeCell ref="D27:D28"/>
    <mergeCell ref="D23:D24"/>
    <mergeCell ref="D19:D20"/>
    <mergeCell ref="B18:C18"/>
    <mergeCell ref="B19:C19"/>
    <mergeCell ref="B17:C17"/>
    <mergeCell ref="B22:C22"/>
    <mergeCell ref="D15:D16"/>
    <mergeCell ref="D17:D18"/>
  </mergeCells>
  <phoneticPr fontId="3" type="noConversion"/>
  <printOptions horizontalCentered="1"/>
  <pageMargins left="0.5" right="0.38" top="0.56999999999999995" bottom="0.48" header="0.38" footer="0.24"/>
  <pageSetup paperSize="9" fitToHeight="0" orientation="portrait" r:id="rId22"/>
  <headerFooter alignWithMargins="0">
    <oddHeader>&amp;C&amp;"Aptos"&amp;12&amp;KFF0000 डेटा वर्गीकरण : नियंत्रित/CONTROLLED&amp;1#_x000D_&amp;G</oddHeader>
    <oddFooter>&amp;R&amp;"Book Antiqua,Bold"&amp;10Schedule-6/ Page &amp;P of &amp;N</oddFooter>
  </headerFooter>
  <drawing r:id="rId23"/>
  <legacyDrawingHF r:id="rId2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indexed="11"/>
  </sheetPr>
  <dimension ref="A1:W43"/>
  <sheetViews>
    <sheetView showZeros="0" view="pageBreakPreview" topLeftCell="A7" zoomScaleSheetLayoutView="100" workbookViewId="0">
      <selection activeCell="V26" sqref="V26"/>
    </sheetView>
  </sheetViews>
  <sheetFormatPr defaultColWidth="9" defaultRowHeight="16.5"/>
  <cols>
    <col min="1" max="2" width="6.625" style="408" customWidth="1"/>
    <col min="3" max="3" width="21.625" style="408" customWidth="1"/>
    <col min="4" max="4" width="13.375" style="408" customWidth="1"/>
    <col min="5" max="5" width="23.625" style="408" customWidth="1"/>
    <col min="6" max="6" width="11.875" style="408" customWidth="1"/>
    <col min="7" max="7" width="14.375" style="408" customWidth="1"/>
    <col min="8" max="8" width="14.25" style="734" hidden="1" customWidth="1"/>
    <col min="9" max="9" width="15.625" style="735" hidden="1" customWidth="1"/>
    <col min="10" max="10" width="20" style="736" hidden="1" customWidth="1"/>
    <col min="11" max="13" width="14.25" style="736" hidden="1" customWidth="1"/>
    <col min="14" max="14" width="34.75" style="736" hidden="1" customWidth="1"/>
    <col min="15" max="15" width="21.25" style="736" hidden="1" customWidth="1"/>
    <col min="16" max="16" width="14.25" style="736" hidden="1" customWidth="1"/>
    <col min="17" max="17" width="14.25" style="736" customWidth="1"/>
    <col min="18" max="20" width="9" style="737" customWidth="1"/>
    <col min="21" max="23" width="9" style="737"/>
    <col min="24" max="16384" width="9" style="404"/>
  </cols>
  <sheetData>
    <row r="1" spans="1:23" s="403" customFormat="1" ht="39.950000000000003" customHeight="1">
      <c r="A1" s="1211" t="s">
        <v>282</v>
      </c>
      <c r="B1" s="1211"/>
      <c r="C1" s="1211"/>
      <c r="D1" s="1211"/>
      <c r="E1" s="1211"/>
      <c r="F1" s="1211"/>
      <c r="G1" s="1211"/>
      <c r="H1" s="731"/>
      <c r="I1" s="732"/>
      <c r="J1" s="733"/>
      <c r="K1" s="733"/>
      <c r="L1" s="733"/>
      <c r="M1" s="733"/>
      <c r="N1" s="733"/>
      <c r="O1" s="733"/>
      <c r="P1" s="733"/>
      <c r="Q1" s="733"/>
      <c r="R1" s="733"/>
      <c r="S1" s="733"/>
      <c r="T1" s="733"/>
      <c r="U1" s="733"/>
      <c r="V1" s="733"/>
      <c r="W1" s="733"/>
    </row>
    <row r="2" spans="1:23" ht="18" customHeight="1">
      <c r="A2" s="79" t="str">
        <f>Cover!B3</f>
        <v>Ref. No:  SRTS-II/C&amp;M/WC-4777/2026
SPECIFICATION No.: SR2/NT/W-AIS/DOM/C00/26/04775</v>
      </c>
      <c r="B2" s="79"/>
      <c r="C2" s="80"/>
      <c r="D2" s="81"/>
      <c r="E2" s="81"/>
      <c r="F2" s="81"/>
      <c r="G2" s="83" t="s">
        <v>283</v>
      </c>
    </row>
    <row r="3" spans="1:23" ht="18" customHeight="1">
      <c r="A3" s="66"/>
      <c r="B3" s="66"/>
      <c r="C3" s="86"/>
      <c r="D3" s="87"/>
      <c r="E3" s="87"/>
      <c r="F3" s="87"/>
      <c r="G3" s="34"/>
    </row>
    <row r="4" spans="1:23" ht="18.95" customHeight="1">
      <c r="A4" s="1212" t="s">
        <v>284</v>
      </c>
      <c r="B4" s="1212"/>
      <c r="C4" s="1212"/>
      <c r="D4" s="1212"/>
      <c r="E4" s="1212"/>
      <c r="F4" s="1212"/>
      <c r="G4" s="1212"/>
    </row>
    <row r="5" spans="1:23" ht="21" customHeight="1">
      <c r="A5" s="62" t="s">
        <v>81</v>
      </c>
      <c r="B5" s="62"/>
      <c r="C5" s="180"/>
      <c r="D5" s="180"/>
      <c r="E5" s="180"/>
      <c r="F5" s="180"/>
      <c r="G5" s="180"/>
    </row>
    <row r="6" spans="1:23" ht="21" customHeight="1">
      <c r="A6" s="61" t="s">
        <v>165</v>
      </c>
      <c r="B6" s="61"/>
      <c r="C6" s="180"/>
      <c r="D6" s="180"/>
      <c r="E6" s="180"/>
      <c r="F6" s="180"/>
      <c r="G6" s="180"/>
    </row>
    <row r="7" spans="1:23" ht="21" customHeight="1">
      <c r="A7" s="61" t="s">
        <v>85</v>
      </c>
      <c r="B7" s="61"/>
      <c r="C7" s="180"/>
      <c r="D7" s="180"/>
      <c r="E7" s="180"/>
      <c r="F7" s="180"/>
      <c r="G7" s="180"/>
    </row>
    <row r="8" spans="1:23" ht="21" customHeight="1">
      <c r="A8" s="61" t="s">
        <v>166</v>
      </c>
      <c r="B8" s="61"/>
      <c r="C8" s="180"/>
      <c r="D8" s="180"/>
      <c r="E8" s="180"/>
      <c r="F8" s="180"/>
      <c r="G8" s="180"/>
    </row>
    <row r="9" spans="1:23" ht="21" customHeight="1">
      <c r="A9" s="61" t="s">
        <v>285</v>
      </c>
      <c r="B9" s="61"/>
      <c r="C9" s="180"/>
      <c r="D9" s="180"/>
      <c r="E9" s="180"/>
      <c r="F9" s="180"/>
      <c r="G9" s="180"/>
    </row>
    <row r="10" spans="1:23" ht="21" customHeight="1">
      <c r="A10" s="61" t="s">
        <v>168</v>
      </c>
      <c r="B10" s="61"/>
      <c r="C10" s="180"/>
      <c r="D10" s="180"/>
      <c r="E10" s="180"/>
      <c r="F10" s="180"/>
      <c r="G10" s="180"/>
    </row>
    <row r="11" spans="1:23" ht="21" customHeight="1">
      <c r="A11" s="180"/>
      <c r="B11" s="180"/>
      <c r="C11" s="180"/>
      <c r="D11" s="180"/>
      <c r="E11" s="180"/>
      <c r="F11" s="180"/>
      <c r="G11" s="180"/>
    </row>
    <row r="12" spans="1:23" ht="125.25" customHeight="1">
      <c r="A12" s="405" t="s">
        <v>286</v>
      </c>
      <c r="B12" s="405"/>
      <c r="C12" s="1213" t="str">
        <f>Cover!$B$2</f>
        <v>“Construction of Two nos. of 230kV bays for TANTRANSCO at 400kV Pugalur HVAC POWERGRID S/S” under consultancy services to TANTRANSCO”</v>
      </c>
      <c r="D12" s="1213"/>
      <c r="E12" s="1213"/>
      <c r="F12" s="1213"/>
      <c r="G12" s="1213"/>
    </row>
    <row r="13" spans="1:23" ht="21" customHeight="1">
      <c r="A13" s="406" t="s">
        <v>287</v>
      </c>
      <c r="B13" s="406"/>
      <c r="C13" s="407"/>
      <c r="D13" s="406"/>
      <c r="E13" s="406"/>
      <c r="F13" s="406"/>
      <c r="G13" s="406"/>
    </row>
    <row r="14" spans="1:23" ht="55.5" customHeight="1">
      <c r="A14" s="1214" t="s">
        <v>288</v>
      </c>
      <c r="B14" s="1214"/>
      <c r="C14" s="1214"/>
      <c r="D14" s="1214"/>
      <c r="E14" s="1214"/>
      <c r="F14" s="1214"/>
      <c r="G14" s="1214"/>
      <c r="J14" s="1210" t="s">
        <v>289</v>
      </c>
      <c r="K14" s="1210"/>
      <c r="L14" s="1210"/>
      <c r="M14" s="1210"/>
      <c r="N14" s="738" t="s">
        <v>290</v>
      </c>
    </row>
    <row r="15" spans="1:23" ht="69.95" hidden="1" customHeight="1">
      <c r="B15" s="409">
        <v>1</v>
      </c>
      <c r="C15" s="1198" t="s">
        <v>291</v>
      </c>
      <c r="D15" s="1199"/>
      <c r="E15" s="1199"/>
      <c r="F15" s="1200"/>
      <c r="G15" s="410"/>
      <c r="I15" s="739" t="e">
        <f>'Sch-1.'!J50+'Sch-2'!J71+'Sch-1 '!#REF!+'Sch-7'!F20</f>
        <v>#REF!</v>
      </c>
      <c r="J15" s="740" t="e">
        <f>IF(I15=0,0,G15/I15)</f>
        <v>#REF!</v>
      </c>
    </row>
    <row r="16" spans="1:23" ht="69.95" hidden="1" customHeight="1">
      <c r="B16" s="409">
        <v>2</v>
      </c>
      <c r="C16" s="1198" t="s">
        <v>292</v>
      </c>
      <c r="D16" s="1199"/>
      <c r="E16" s="1199"/>
      <c r="F16" s="1200"/>
      <c r="G16" s="411"/>
      <c r="I16" s="739" t="e">
        <f>'Sch-1.'!J50+'Sch-2'!J71+'Sch-1 '!#REF!+'Sch-7'!F20</f>
        <v>#REF!</v>
      </c>
      <c r="J16" s="741">
        <f>G16</f>
        <v>0</v>
      </c>
    </row>
    <row r="17" spans="1:23" s="412" customFormat="1" ht="54.95" hidden="1" customHeight="1">
      <c r="B17" s="413">
        <v>3</v>
      </c>
      <c r="C17" s="1201" t="s">
        <v>293</v>
      </c>
      <c r="D17" s="1202"/>
      <c r="E17" s="1202"/>
      <c r="F17" s="1203"/>
      <c r="G17" s="414"/>
      <c r="H17" s="734"/>
      <c r="I17" s="734"/>
      <c r="J17" s="729"/>
      <c r="K17" s="729"/>
      <c r="L17" s="729"/>
      <c r="M17" s="729"/>
      <c r="N17" s="729"/>
      <c r="O17" s="729"/>
      <c r="P17" s="729"/>
      <c r="Q17" s="729"/>
      <c r="R17" s="742"/>
      <c r="S17" s="742"/>
      <c r="T17" s="742"/>
      <c r="U17" s="742"/>
      <c r="V17" s="742"/>
      <c r="W17" s="742"/>
    </row>
    <row r="18" spans="1:23" s="412" customFormat="1" ht="21" hidden="1" customHeight="1">
      <c r="B18" s="415"/>
      <c r="C18" s="749" t="s">
        <v>294</v>
      </c>
      <c r="D18" s="417"/>
      <c r="E18" s="418"/>
      <c r="F18" s="419" t="s">
        <v>295</v>
      </c>
      <c r="G18" s="420"/>
      <c r="H18" s="734"/>
      <c r="I18" s="743">
        <f>'Sch-1.'!J50</f>
        <v>0</v>
      </c>
      <c r="J18" s="730">
        <f>IF(I18=0,0,G18/I18)</f>
        <v>0</v>
      </c>
      <c r="K18" s="729"/>
      <c r="L18" s="729"/>
      <c r="M18" s="729"/>
      <c r="N18" s="744" t="s">
        <v>296</v>
      </c>
      <c r="O18" s="730" t="e">
        <f>J15+J16+J18+J24</f>
        <v>#REF!</v>
      </c>
      <c r="P18" s="729"/>
      <c r="Q18" s="729"/>
      <c r="R18" s="742"/>
      <c r="S18" s="742"/>
      <c r="T18" s="742"/>
      <c r="U18" s="742"/>
      <c r="V18" s="742"/>
      <c r="W18" s="742"/>
    </row>
    <row r="19" spans="1:23" s="412" customFormat="1" ht="21" hidden="1" customHeight="1">
      <c r="B19" s="415"/>
      <c r="C19" s="416" t="s">
        <v>297</v>
      </c>
      <c r="D19" s="417"/>
      <c r="E19" s="418"/>
      <c r="F19" s="419" t="s">
        <v>295</v>
      </c>
      <c r="G19" s="420"/>
      <c r="H19" s="734"/>
      <c r="I19" s="743">
        <f>'Sch-2'!J71</f>
        <v>0</v>
      </c>
      <c r="J19" s="730">
        <f>IF(I19=0,0,G19/I19)</f>
        <v>0</v>
      </c>
      <c r="K19" s="729"/>
      <c r="L19" s="729"/>
      <c r="M19" s="729"/>
      <c r="N19" s="744" t="s">
        <v>297</v>
      </c>
      <c r="O19" s="730" t="e">
        <f>J15+J16+J19+J25</f>
        <v>#REF!</v>
      </c>
      <c r="P19" s="729"/>
      <c r="Q19" s="729"/>
      <c r="R19" s="742"/>
      <c r="S19" s="742"/>
      <c r="T19" s="742"/>
      <c r="U19" s="742"/>
      <c r="V19" s="742"/>
      <c r="W19" s="742"/>
    </row>
    <row r="20" spans="1:23" s="412" customFormat="1" ht="21" hidden="1" customHeight="1">
      <c r="B20" s="415"/>
      <c r="C20" s="749" t="s">
        <v>298</v>
      </c>
      <c r="D20" s="417"/>
      <c r="E20" s="418"/>
      <c r="F20" s="419" t="s">
        <v>295</v>
      </c>
      <c r="G20" s="420"/>
      <c r="H20" s="734"/>
      <c r="I20" s="743" t="e">
        <f>'Sch-1 '!#REF!</f>
        <v>#REF!</v>
      </c>
      <c r="J20" s="730" t="e">
        <f>IF(I20=0,0,G20/I20)</f>
        <v>#REF!</v>
      </c>
      <c r="K20" s="729"/>
      <c r="L20" s="729"/>
      <c r="M20" s="729"/>
      <c r="N20" s="744" t="s">
        <v>299</v>
      </c>
      <c r="O20" s="730" t="e">
        <f>J15+J16+J20+J26</f>
        <v>#REF!</v>
      </c>
      <c r="P20" s="729"/>
      <c r="Q20" s="729"/>
      <c r="R20" s="742"/>
      <c r="S20" s="742"/>
      <c r="T20" s="742"/>
      <c r="U20" s="742"/>
      <c r="V20" s="742"/>
      <c r="W20" s="742"/>
    </row>
    <row r="21" spans="1:23" s="412" customFormat="1" ht="21" hidden="1" customHeight="1">
      <c r="B21" s="415"/>
      <c r="C21" s="749" t="s">
        <v>300</v>
      </c>
      <c r="D21" s="417"/>
      <c r="E21" s="418"/>
      <c r="F21" s="419" t="s">
        <v>295</v>
      </c>
      <c r="G21" s="420"/>
      <c r="H21" s="734"/>
      <c r="I21" s="743">
        <f>'Sch-4'!F19</f>
        <v>0</v>
      </c>
      <c r="J21" s="730">
        <f>IF(I21=0,0,G21/I21)</f>
        <v>0</v>
      </c>
      <c r="K21" s="729"/>
      <c r="L21" s="729"/>
      <c r="M21" s="729"/>
      <c r="N21" s="744" t="s">
        <v>300</v>
      </c>
      <c r="O21" s="730" t="e">
        <f>J15+J16+J21+J27</f>
        <v>#REF!</v>
      </c>
      <c r="P21" s="729"/>
      <c r="Q21" s="729"/>
      <c r="R21" s="742"/>
      <c r="S21" s="742"/>
      <c r="T21" s="742"/>
      <c r="U21" s="742"/>
      <c r="V21" s="742"/>
      <c r="W21" s="742"/>
    </row>
    <row r="22" spans="1:23" s="412" customFormat="1" ht="32.25" hidden="1" customHeight="1">
      <c r="B22" s="421"/>
      <c r="C22" s="422" t="s">
        <v>301</v>
      </c>
      <c r="D22" s="423"/>
      <c r="E22" s="418"/>
      <c r="F22" s="424" t="s">
        <v>295</v>
      </c>
      <c r="G22" s="425"/>
      <c r="H22" s="734"/>
      <c r="I22" s="743">
        <f>'Sch-7'!F20</f>
        <v>0</v>
      </c>
      <c r="J22" s="730">
        <f>IF(I22=0,0,G22/I22)</f>
        <v>0</v>
      </c>
      <c r="K22" s="729"/>
      <c r="L22" s="729"/>
      <c r="M22" s="729"/>
      <c r="N22" s="744" t="s">
        <v>302</v>
      </c>
      <c r="O22" s="730" t="e">
        <f>J15+J16+J22+J28</f>
        <v>#REF!</v>
      </c>
      <c r="P22" s="729"/>
      <c r="Q22" s="729"/>
      <c r="R22" s="742"/>
      <c r="S22" s="742"/>
      <c r="T22" s="742"/>
      <c r="U22" s="742"/>
      <c r="V22" s="742"/>
      <c r="W22" s="742"/>
    </row>
    <row r="23" spans="1:23" s="412" customFormat="1" ht="54.95" customHeight="1">
      <c r="B23" s="413">
        <v>1</v>
      </c>
      <c r="C23" s="1204" t="s">
        <v>303</v>
      </c>
      <c r="D23" s="1205"/>
      <c r="E23" s="1205"/>
      <c r="F23" s="1206"/>
      <c r="G23" s="414"/>
      <c r="H23" s="734"/>
      <c r="I23" s="734"/>
      <c r="J23" s="729"/>
      <c r="K23" s="729"/>
      <c r="L23" s="729"/>
      <c r="M23" s="729"/>
      <c r="N23" s="729"/>
      <c r="O23" s="729"/>
      <c r="P23" s="729"/>
      <c r="Q23" s="729"/>
      <c r="R23" s="742"/>
      <c r="S23" s="742"/>
      <c r="T23" s="742"/>
      <c r="U23" s="742"/>
      <c r="V23" s="742"/>
      <c r="W23" s="742"/>
    </row>
    <row r="24" spans="1:23" s="412" customFormat="1" ht="21.75" hidden="1" customHeight="1">
      <c r="A24" s="426"/>
      <c r="B24" s="415"/>
      <c r="C24" s="749" t="s">
        <v>304</v>
      </c>
      <c r="D24" s="417"/>
      <c r="E24" s="427"/>
      <c r="F24" s="419" t="s">
        <v>305</v>
      </c>
      <c r="G24" s="428"/>
      <c r="H24" s="734"/>
      <c r="I24" s="743">
        <f>'Sch-1.'!J50</f>
        <v>0</v>
      </c>
      <c r="J24" s="745">
        <f>G24</f>
        <v>0</v>
      </c>
      <c r="K24" s="729"/>
      <c r="L24" s="729"/>
      <c r="M24" s="729"/>
      <c r="N24" s="729"/>
      <c r="O24" s="729"/>
      <c r="P24" s="729"/>
      <c r="Q24" s="729"/>
      <c r="R24" s="742"/>
      <c r="S24" s="742"/>
      <c r="T24" s="742"/>
      <c r="U24" s="742"/>
      <c r="V24" s="742"/>
      <c r="W24" s="742"/>
    </row>
    <row r="25" spans="1:23" s="412" customFormat="1" ht="21" hidden="1" customHeight="1">
      <c r="A25" s="426"/>
      <c r="B25" s="415"/>
      <c r="C25" s="416" t="s">
        <v>297</v>
      </c>
      <c r="D25" s="417"/>
      <c r="E25" s="427"/>
      <c r="F25" s="419" t="s">
        <v>305</v>
      </c>
      <c r="G25" s="428"/>
      <c r="H25" s="734"/>
      <c r="I25" s="743">
        <f>'Sch-2'!J71</f>
        <v>0</v>
      </c>
      <c r="J25" s="745">
        <f>G25</f>
        <v>0</v>
      </c>
      <c r="K25" s="729"/>
      <c r="L25" s="729"/>
      <c r="M25" s="729"/>
      <c r="N25" s="729"/>
      <c r="O25" s="729"/>
      <c r="P25" s="729"/>
      <c r="Q25" s="729"/>
      <c r="R25" s="742"/>
      <c r="S25" s="742"/>
      <c r="T25" s="742"/>
      <c r="U25" s="742"/>
      <c r="V25" s="742"/>
      <c r="W25" s="742"/>
    </row>
    <row r="26" spans="1:23" s="412" customFormat="1" ht="21" customHeight="1">
      <c r="A26" s="426"/>
      <c r="B26" s="415"/>
      <c r="C26" s="749" t="s">
        <v>298</v>
      </c>
      <c r="D26" s="417"/>
      <c r="E26" s="427"/>
      <c r="F26" s="419" t="s">
        <v>305</v>
      </c>
      <c r="G26" s="428"/>
      <c r="H26" s="734"/>
      <c r="I26" s="743" t="e">
        <f>'Sch-1 '!#REF!</f>
        <v>#REF!</v>
      </c>
      <c r="J26" s="745">
        <f>G26</f>
        <v>0</v>
      </c>
      <c r="K26" s="729"/>
      <c r="L26" s="729"/>
      <c r="M26" s="729"/>
      <c r="N26" s="729"/>
      <c r="O26" s="729"/>
      <c r="P26" s="729"/>
      <c r="Q26" s="729"/>
      <c r="R26" s="742"/>
      <c r="S26" s="742"/>
      <c r="T26" s="742"/>
      <c r="U26" s="742"/>
      <c r="V26" s="742"/>
      <c r="W26" s="742"/>
    </row>
    <row r="27" spans="1:23" s="412" customFormat="1" ht="21" hidden="1" customHeight="1">
      <c r="A27" s="426"/>
      <c r="B27" s="415"/>
      <c r="C27" s="749" t="s">
        <v>300</v>
      </c>
      <c r="D27" s="417"/>
      <c r="E27" s="427"/>
      <c r="F27" s="419" t="s">
        <v>305</v>
      </c>
      <c r="G27" s="428"/>
      <c r="H27" s="734"/>
      <c r="I27" s="743">
        <f>'Sch-4'!F19</f>
        <v>0</v>
      </c>
      <c r="J27" s="745">
        <f>G27</f>
        <v>0</v>
      </c>
      <c r="K27" s="729"/>
      <c r="L27" s="729"/>
      <c r="M27" s="729"/>
      <c r="N27" s="729"/>
      <c r="O27" s="729"/>
      <c r="P27" s="729"/>
      <c r="Q27" s="729"/>
      <c r="R27" s="742"/>
      <c r="S27" s="742"/>
      <c r="T27" s="742"/>
      <c r="U27" s="742"/>
      <c r="V27" s="742"/>
      <c r="W27" s="742"/>
    </row>
    <row r="28" spans="1:23" s="412" customFormat="1" ht="16.5" hidden="1" customHeight="1">
      <c r="A28" s="426"/>
      <c r="B28" s="421"/>
      <c r="C28" s="422" t="s">
        <v>301</v>
      </c>
      <c r="D28" s="423"/>
      <c r="E28" s="429"/>
      <c r="F28" s="424" t="s">
        <v>305</v>
      </c>
      <c r="G28" s="430"/>
      <c r="H28" s="734"/>
      <c r="I28" s="743">
        <f>'Sch-7'!F20</f>
        <v>0</v>
      </c>
      <c r="J28" s="745">
        <f>G28</f>
        <v>0</v>
      </c>
      <c r="K28" s="729"/>
      <c r="L28" s="729"/>
      <c r="M28" s="729"/>
      <c r="N28" s="729"/>
      <c r="O28" s="729"/>
      <c r="P28" s="729"/>
      <c r="Q28" s="729"/>
      <c r="R28" s="742"/>
      <c r="S28" s="742"/>
      <c r="T28" s="742"/>
      <c r="U28" s="742"/>
      <c r="V28" s="742"/>
      <c r="W28" s="742"/>
    </row>
    <row r="29" spans="1:23" s="412" customFormat="1">
      <c r="A29" s="426"/>
      <c r="B29" s="409"/>
      <c r="C29" s="1198"/>
      <c r="D29" s="1199"/>
      <c r="E29" s="1199"/>
      <c r="F29" s="1200"/>
      <c r="G29" s="414"/>
      <c r="H29" s="734"/>
      <c r="I29" s="743"/>
      <c r="J29" s="730"/>
      <c r="K29" s="729"/>
      <c r="L29" s="729"/>
      <c r="M29" s="729"/>
      <c r="N29" s="729"/>
      <c r="O29" s="729"/>
      <c r="P29" s="729"/>
      <c r="Q29" s="729"/>
      <c r="R29" s="742"/>
      <c r="S29" s="742"/>
      <c r="T29" s="742"/>
      <c r="U29" s="742"/>
      <c r="V29" s="742"/>
      <c r="W29" s="742"/>
    </row>
    <row r="30" spans="1:23" s="412" customFormat="1">
      <c r="A30" s="426"/>
      <c r="B30" s="409"/>
      <c r="C30" s="1198"/>
      <c r="D30" s="1199"/>
      <c r="E30" s="1199"/>
      <c r="F30" s="1200"/>
      <c r="G30" s="414"/>
      <c r="H30" s="734"/>
      <c r="I30" s="743"/>
      <c r="J30" s="745"/>
      <c r="K30" s="729"/>
      <c r="L30" s="729"/>
      <c r="M30" s="729"/>
      <c r="N30" s="729"/>
      <c r="O30" s="729"/>
      <c r="P30" s="729"/>
      <c r="Q30" s="729"/>
      <c r="R30" s="742"/>
      <c r="S30" s="742"/>
      <c r="T30" s="742"/>
      <c r="U30" s="742"/>
      <c r="V30" s="742"/>
      <c r="W30" s="742"/>
    </row>
    <row r="31" spans="1:23" s="412" customFormat="1" ht="36.75" customHeight="1">
      <c r="A31" s="426"/>
      <c r="B31" s="431"/>
      <c r="C31" s="1207" t="s">
        <v>306</v>
      </c>
      <c r="D31" s="1208"/>
      <c r="E31" s="1208"/>
      <c r="F31" s="1208"/>
      <c r="G31" s="1208"/>
      <c r="H31" s="734"/>
      <c r="I31" s="734"/>
      <c r="J31" s="729"/>
      <c r="K31" s="729"/>
      <c r="L31" s="729"/>
      <c r="M31" s="729"/>
      <c r="N31" s="729"/>
      <c r="O31" s="729"/>
      <c r="P31" s="729"/>
      <c r="Q31" s="729"/>
      <c r="R31" s="742"/>
      <c r="S31" s="742"/>
      <c r="T31" s="742"/>
      <c r="U31" s="742"/>
      <c r="V31" s="742"/>
      <c r="W31" s="742"/>
    </row>
    <row r="32" spans="1:23" s="412" customFormat="1" ht="48.75" hidden="1" customHeight="1">
      <c r="A32" s="426"/>
      <c r="B32" s="482">
        <v>5</v>
      </c>
      <c r="C32" s="1195" t="s">
        <v>307</v>
      </c>
      <c r="D32" s="1195"/>
      <c r="E32" s="1195"/>
      <c r="F32" s="1195"/>
      <c r="G32" s="1195"/>
      <c r="H32" s="734"/>
      <c r="I32" s="734"/>
      <c r="J32" s="729"/>
      <c r="K32" s="729"/>
      <c r="L32" s="729"/>
      <c r="M32" s="729"/>
      <c r="N32" s="729"/>
      <c r="O32" s="729"/>
      <c r="P32" s="729"/>
      <c r="Q32" s="729"/>
      <c r="R32" s="742"/>
      <c r="S32" s="742"/>
      <c r="T32" s="742"/>
      <c r="U32" s="742"/>
      <c r="V32" s="742"/>
      <c r="W32" s="742"/>
    </row>
    <row r="33" spans="1:23" s="412" customFormat="1" ht="48.75" hidden="1" customHeight="1">
      <c r="A33" s="426"/>
      <c r="B33" s="1209"/>
      <c r="C33" s="1209"/>
      <c r="D33" s="1209"/>
      <c r="E33" s="1209"/>
      <c r="F33" s="1209"/>
      <c r="G33" s="1209"/>
      <c r="H33" s="734"/>
      <c r="I33" s="734"/>
      <c r="J33" s="729"/>
      <c r="K33" s="729"/>
      <c r="L33" s="729"/>
      <c r="M33" s="729"/>
      <c r="N33" s="729"/>
      <c r="O33" s="729"/>
      <c r="P33" s="729"/>
      <c r="Q33" s="729"/>
      <c r="R33" s="742"/>
      <c r="S33" s="742"/>
      <c r="T33" s="742"/>
      <c r="U33" s="742"/>
      <c r="V33" s="742"/>
      <c r="W33" s="742"/>
    </row>
    <row r="34" spans="1:23" s="412" customFormat="1" ht="48.75" hidden="1" customHeight="1">
      <c r="A34" s="426"/>
      <c r="B34" s="432"/>
      <c r="C34" s="1195" t="s">
        <v>308</v>
      </c>
      <c r="D34" s="1196"/>
      <c r="E34" s="1196"/>
      <c r="F34" s="1196"/>
      <c r="G34" s="1196"/>
      <c r="H34" s="734"/>
      <c r="I34" s="734"/>
      <c r="J34" s="729"/>
      <c r="K34" s="729"/>
      <c r="L34" s="729"/>
      <c r="M34" s="729"/>
      <c r="N34" s="729"/>
      <c r="O34" s="729"/>
      <c r="P34" s="729"/>
      <c r="Q34" s="729"/>
      <c r="R34" s="742"/>
      <c r="S34" s="742"/>
      <c r="T34" s="742"/>
      <c r="U34" s="742"/>
      <c r="V34" s="742"/>
      <c r="W34" s="742"/>
    </row>
    <row r="35" spans="1:23" s="412" customFormat="1" ht="33" customHeight="1">
      <c r="A35" s="406" t="s">
        <v>309</v>
      </c>
      <c r="B35" s="432"/>
      <c r="C35" s="433"/>
      <c r="E35" s="434"/>
      <c r="F35" s="434"/>
      <c r="G35" s="435"/>
      <c r="H35" s="734"/>
      <c r="I35" s="734"/>
      <c r="J35" s="729"/>
      <c r="K35" s="729"/>
      <c r="L35" s="729"/>
      <c r="M35" s="729"/>
      <c r="N35" s="729"/>
      <c r="O35" s="729"/>
      <c r="P35" s="729"/>
      <c r="Q35" s="729"/>
      <c r="R35" s="742"/>
      <c r="S35" s="742"/>
      <c r="T35" s="742"/>
      <c r="U35" s="742"/>
      <c r="V35" s="742"/>
      <c r="W35" s="742"/>
    </row>
    <row r="36" spans="1:23" s="412" customFormat="1" ht="33" customHeight="1">
      <c r="A36" s="34" t="s">
        <v>310</v>
      </c>
      <c r="B36" s="432"/>
      <c r="C36" s="433"/>
      <c r="E36" s="434"/>
      <c r="F36" s="434"/>
      <c r="G36" s="435"/>
      <c r="H36" s="734"/>
      <c r="I36" s="734"/>
      <c r="J36" s="729"/>
      <c r="K36" s="729"/>
      <c r="L36" s="729"/>
      <c r="M36" s="729"/>
      <c r="N36" s="729"/>
      <c r="O36" s="729"/>
      <c r="P36" s="729"/>
      <c r="Q36" s="729"/>
      <c r="R36" s="742"/>
      <c r="S36" s="742"/>
      <c r="T36" s="742"/>
      <c r="U36" s="742"/>
      <c r="V36" s="742"/>
      <c r="W36" s="742"/>
    </row>
    <row r="37" spans="1:23" s="412" customFormat="1" ht="33" customHeight="1">
      <c r="B37" s="34"/>
      <c r="D37" s="268"/>
      <c r="E37" s="86"/>
      <c r="F37" s="86"/>
      <c r="G37" s="86"/>
      <c r="H37" s="746"/>
      <c r="I37" s="734"/>
      <c r="J37" s="729"/>
      <c r="K37" s="729"/>
      <c r="L37" s="729"/>
      <c r="M37" s="729"/>
      <c r="N37" s="729"/>
      <c r="O37" s="729"/>
      <c r="P37" s="729"/>
      <c r="Q37" s="729"/>
      <c r="R37" s="742"/>
      <c r="S37" s="742"/>
      <c r="T37" s="742"/>
      <c r="U37" s="742"/>
      <c r="V37" s="742"/>
      <c r="W37" s="742"/>
    </row>
    <row r="38" spans="1:23" ht="33" customHeight="1">
      <c r="A38" s="436"/>
      <c r="B38" s="436"/>
      <c r="C38" s="437"/>
      <c r="D38" s="86"/>
      <c r="E38" s="34"/>
      <c r="F38" s="34"/>
      <c r="G38" s="95" t="s">
        <v>311</v>
      </c>
      <c r="H38" s="736"/>
    </row>
    <row r="39" spans="1:23" ht="33" customHeight="1">
      <c r="A39" s="436"/>
      <c r="B39" s="436"/>
      <c r="C39" s="437"/>
      <c r="D39" s="86"/>
      <c r="E39" s="34"/>
      <c r="F39" s="34"/>
      <c r="G39" s="95" t="str">
        <f>"For and on behalf of " &amp; 'Sch-1.'!C10</f>
        <v xml:space="preserve">For and on behalf of   </v>
      </c>
      <c r="H39" s="736"/>
    </row>
    <row r="40" spans="1:23" ht="33" customHeight="1">
      <c r="A40" s="438"/>
      <c r="B40" s="438"/>
      <c r="C40" s="438"/>
      <c r="D40" s="439"/>
      <c r="E40" s="440"/>
      <c r="F40" s="440"/>
      <c r="G40" s="869"/>
      <c r="H40" s="747"/>
    </row>
    <row r="41" spans="1:23" ht="33" customHeight="1">
      <c r="A41" s="441" t="s">
        <v>312</v>
      </c>
      <c r="B41" s="441"/>
      <c r="C41" s="439" t="str">
        <f>IF('Sch-1.'!B57=0,"", 'Sch-1.'!B57)</f>
        <v>--2025</v>
      </c>
      <c r="D41" s="439"/>
      <c r="E41" s="440" t="s">
        <v>313</v>
      </c>
      <c r="F41" s="1197" t="str">
        <f>'Sch-1.'!I58</f>
        <v xml:space="preserve"> </v>
      </c>
      <c r="G41" s="1197"/>
      <c r="H41" s="736"/>
    </row>
    <row r="42" spans="1:23" ht="33" customHeight="1">
      <c r="A42" s="441" t="s">
        <v>314</v>
      </c>
      <c r="B42" s="441"/>
      <c r="C42" s="439" t="str">
        <f>IF('Sch-1.'!B58=0,"", 'Sch-1.'!B58)</f>
        <v xml:space="preserve"> </v>
      </c>
      <c r="D42" s="442"/>
      <c r="E42" s="440" t="s">
        <v>315</v>
      </c>
      <c r="F42" s="1197" t="str">
        <f>'Sch-1.'!I59</f>
        <v/>
      </c>
      <c r="G42" s="1197"/>
      <c r="H42" s="736"/>
    </row>
    <row r="43" spans="1:23" ht="33" customHeight="1">
      <c r="A43" s="436"/>
      <c r="B43" s="436"/>
      <c r="C43" s="436"/>
      <c r="D43" s="436"/>
      <c r="E43" s="440"/>
      <c r="F43" s="440"/>
      <c r="G43" s="869"/>
      <c r="H43" s="748"/>
    </row>
  </sheetData>
  <sheetProtection formatColumns="0" formatRows="0" selectLockedCells="1"/>
  <customSheetViews>
    <customSheetView guid="{9154002C-6C58-44C9-AE93-0E761C3D01FD}" showPageBreaks="1" zeroValues="0" printArea="1" hiddenRows="1" hiddenColumns="1" state="hidden" view="pageBreakPreview" topLeftCell="A13">
      <selection activeCell="T35" sqref="T35"/>
      <pageMargins left="0" right="0" top="0" bottom="0" header="0" footer="0"/>
      <pageSetup scale="96" orientation="portrait" r:id="rId1"/>
      <headerFooter alignWithMargins="0">
        <oddFooter>&amp;R&amp;"Book Antiqua,Bold"&amp;10Letter of Discount  / Page &amp;P of &amp;N</oddFooter>
      </headerFooter>
    </customSheetView>
    <customSheetView guid="{B835C05C-B615-4DCB-982D-4519616B3CD8}" showPageBreaks="1" zeroValues="0" printArea="1" hiddenRows="1" hiddenColumns="1" view="pageBreakPreview" topLeftCell="A13">
      <selection activeCell="G18" sqref="G18"/>
      <pageMargins left="0" right="0" top="0" bottom="0" header="0" footer="0"/>
      <pageSetup scale="96" orientation="portrait" r:id="rId2"/>
      <headerFooter alignWithMargins="0">
        <oddFooter>&amp;R&amp;"Book Antiqua,Bold"&amp;10Letter of Discount  / Page &amp;P of &amp;N</oddFooter>
      </headerFooter>
    </customSheetView>
    <customSheetView guid="{E97134B6-5E8D-4951-8DA0-73D065532361}" showPageBreaks="1" zeroValues="0" printArea="1" hiddenRows="1" hiddenColumns="1" view="pageBreakPreview">
      <selection activeCell="G16" sqref="G16"/>
      <pageMargins left="0" right="0" top="0" bottom="0" header="0" footer="0"/>
      <pageSetup scale="96" orientation="portrait" r:id="rId3"/>
      <headerFooter alignWithMargins="0">
        <oddFooter>&amp;R&amp;"Book Antiqua,Bold"&amp;10Letter of Discount  / Page &amp;P of &amp;N</oddFooter>
      </headerFooter>
    </customSheetView>
    <customSheetView guid="{D0757F9E-DF41-4B40-A5E5-F4F8FDD8D61D}" zeroValues="0" hiddenRows="1" hiddenColumns="1" topLeftCell="A18">
      <selection activeCell="G27" sqref="G27"/>
      <pageMargins left="0" right="0" top="0" bottom="0" header="0" footer="0"/>
      <pageSetup scale="96" orientation="portrait" r:id="rId4"/>
      <headerFooter alignWithMargins="0">
        <oddFooter>&amp;R&amp;"Book Antiqua,Bold"&amp;10Letter of Discount  / Page &amp;P of &amp;N</oddFooter>
      </headerFooter>
    </customSheetView>
    <customSheetView guid="{EE46BCD1-F715-4FA9-A5FC-1B125AD601E0}" zeroValues="0" hiddenRows="1" hiddenColumns="1">
      <selection activeCell="G24" sqref="G24"/>
      <pageMargins left="0" right="0" top="0" bottom="0" header="0" footer="0"/>
      <pageSetup scale="96" orientation="portrait" r:id="rId5"/>
      <headerFooter alignWithMargins="0">
        <oddFooter>&amp;R&amp;"Book Antiqua,Bold"&amp;10Letter of Discount  / Page &amp;P of &amp;N</oddFooter>
      </headerFooter>
    </customSheetView>
    <customSheetView guid="{4AA1107B-A795-4744-B566-827168772C7A}" zeroValues="0" hiddenRows="1" hiddenColumns="1" topLeftCell="A4">
      <selection activeCell="G24" sqref="G24"/>
      <pageMargins left="0" right="0" top="0" bottom="0" header="0" footer="0"/>
      <pageSetup scale="96" orientation="portrait" r:id="rId6"/>
      <headerFooter alignWithMargins="0">
        <oddFooter>&amp;R&amp;"Book Antiqua,Bold"&amp;10Letter of Discount  / Page &amp;P of &amp;N</oddFooter>
      </headerFooter>
    </customSheetView>
    <customSheetView guid="{B23AD343-29DA-4CE0-BD10-47BF44F3782F}" zeroValues="0" hiddenRows="1" hiddenColumns="1">
      <selection activeCell="E36" sqref="E36"/>
      <pageMargins left="0" right="0" top="0" bottom="0" header="0" footer="0"/>
      <pageSetup scale="96" orientation="portrait" r:id="rId7"/>
      <headerFooter alignWithMargins="0">
        <oddFooter>&amp;R&amp;"Book Antiqua,Bold"&amp;10Letter of Discount  / Page &amp;P of &amp;N</oddFooter>
      </headerFooter>
    </customSheetView>
    <customSheetView guid="{ECE9294F-C910-4036-88BC-B1F2176FB06B}" zeroValues="0" printArea="1" hiddenRows="1" hiddenColumns="1">
      <selection activeCell="G24" sqref="G24"/>
      <pageMargins left="0" right="0" top="0" bottom="0" header="0" footer="0"/>
      <pageSetup scale="96" orientation="portrait" r:id="rId8"/>
      <headerFooter alignWithMargins="0">
        <oddFooter>&amp;R&amp;"Book Antiqua,Bold"&amp;10Letter of Discount  / Page &amp;P of &amp;N</oddFooter>
      </headerFooter>
    </customSheetView>
    <customSheetView guid="{27A45B7A-04F2-4516-B80B-5ED0825D4ED3}" zeroValues="0" hiddenRows="1" hiddenColumns="1" state="hidden">
      <selection activeCell="G15" sqref="G15"/>
      <pageMargins left="0" right="0" top="0" bottom="0" header="0" footer="0"/>
      <pageSetup scale="96" orientation="portrait" r:id="rId9"/>
      <headerFooter alignWithMargins="0">
        <oddFooter>&amp;R&amp;"Book Antiqua,Bold"&amp;10Letter of Discount  / Page &amp;P of &amp;N</oddFooter>
      </headerFooter>
    </customSheetView>
    <customSheetView guid="{E9F4E142-7D26-464D-BECA-4F3806DB1FE1}" zeroValues="0" hiddenRows="1" hiddenColumns="1">
      <selection activeCell="E36" sqref="E36"/>
      <pageMargins left="0" right="0" top="0" bottom="0" header="0" footer="0"/>
      <pageSetup scale="96" orientation="portrait" r:id="rId10"/>
      <headerFooter alignWithMargins="0">
        <oddFooter>&amp;R&amp;"Book Antiqua,Bold"&amp;10Letter of Discount  / Page &amp;P of &amp;N</oddFooter>
      </headerFooter>
    </customSheetView>
    <customSheetView guid="{A7DBDDEF-9245-44C6-9EBF-032DB6E1C0A2}" zeroValues="0" hiddenRows="1" hiddenColumns="1" topLeftCell="A10">
      <selection activeCell="G24" sqref="G24"/>
      <pageMargins left="0" right="0" top="0" bottom="0" header="0" footer="0"/>
      <pageSetup scale="96" orientation="portrait" r:id="rId11"/>
      <headerFooter alignWithMargins="0">
        <oddFooter>&amp;R&amp;"Book Antiqua,Bold"&amp;10Letter of Discount  / Page &amp;P of &amp;N</oddFooter>
      </headerFooter>
    </customSheetView>
    <customSheetView guid="{7487ED9F-BBED-4B2A-9631-22F1A430946B}" zeroValues="0" hiddenRows="1" hiddenColumns="1" topLeftCell="A4">
      <selection activeCell="G24" sqref="G24"/>
      <pageMargins left="0" right="0" top="0" bottom="0" header="0" footer="0"/>
      <pageSetup scale="96" orientation="portrait" r:id="rId12"/>
      <headerFooter alignWithMargins="0">
        <oddFooter>&amp;R&amp;"Book Antiqua,Bold"&amp;10Letter of Discount  / Page &amp;P of &amp;N</oddFooter>
      </headerFooter>
    </customSheetView>
    <customSheetView guid="{B3CE7B10-A914-4559-A6DA-AED8C22AFD6D}" zeroValues="0" hiddenRows="1" hiddenColumns="1" topLeftCell="A25">
      <selection activeCell="G27" sqref="G27"/>
      <pageMargins left="0" right="0" top="0" bottom="0" header="0" footer="0"/>
      <pageSetup scale="96" orientation="portrait" r:id="rId13"/>
      <headerFooter alignWithMargins="0">
        <oddFooter>&amp;R&amp;"Book Antiqua,Bold"&amp;10Letter of Discount  / Page &amp;P of &amp;N</oddFooter>
      </headerFooter>
    </customSheetView>
    <customSheetView guid="{D53177B2-31EC-4222-B97A-A37DCFD9E45B}" showPageBreaks="1" zeroValues="0" printArea="1" hiddenRows="1" hiddenColumns="1" view="pageBreakPreview">
      <selection activeCell="G16" sqref="G16"/>
      <pageMargins left="0" right="0" top="0" bottom="0" header="0" footer="0"/>
      <pageSetup scale="96" orientation="portrait" r:id="rId14"/>
      <headerFooter alignWithMargins="0">
        <oddFooter>&amp;R&amp;"Book Antiqua,Bold"&amp;10Letter of Discount  / Page &amp;P of &amp;N</oddFooter>
      </headerFooter>
    </customSheetView>
    <customSheetView guid="{223BC0FC-814D-40F0-9795-CE82A16FF3A5}" showPageBreaks="1" zeroValues="0" printArea="1" hiddenRows="1" hiddenColumns="1" view="pageBreakPreview" topLeftCell="A22">
      <selection activeCell="G18" sqref="G18:G22"/>
      <pageMargins left="0" right="0" top="0" bottom="0" header="0" footer="0"/>
      <pageSetup scale="96" orientation="portrait" r:id="rId15"/>
      <headerFooter alignWithMargins="0">
        <oddFooter>&amp;R&amp;"Book Antiqua,Bold"&amp;10Letter of Discount  / Page &amp;P of &amp;N</oddFooter>
      </headerFooter>
    </customSheetView>
    <customSheetView guid="{E81F0721-C35D-4189-B675-E46A21339863}" showPageBreaks="1" zeroValues="0" printArea="1" hiddenRows="1" hiddenColumns="1" view="pageBreakPreview" topLeftCell="A13">
      <selection activeCell="G19" sqref="G19"/>
      <pageMargins left="0" right="0" top="0" bottom="0" header="0" footer="0"/>
      <pageSetup scale="96" orientation="portrait" r:id="rId16"/>
      <headerFooter alignWithMargins="0">
        <oddFooter>&amp;R&amp;"Book Antiqua,Bold"&amp;10Letter of Discount  / Page &amp;P of &amp;N</oddFooter>
      </headerFooter>
    </customSheetView>
    <customSheetView guid="{17F5C48B-526E-48D2-9F97-823D578F9893}" showPageBreaks="1" zeroValues="0" printArea="1" hiddenRows="1" hiddenColumns="1" view="pageBreakPreview" topLeftCell="A13">
      <selection activeCell="G19" sqref="G19"/>
      <pageMargins left="0" right="0" top="0" bottom="0" header="0" footer="0"/>
      <pageSetup scale="96" orientation="portrait" r:id="rId17"/>
      <headerFooter alignWithMargins="0">
        <oddFooter>&amp;R&amp;"Book Antiqua,Bold"&amp;10Letter of Discount  / Page &amp;P of &amp;N</oddFooter>
      </headerFooter>
    </customSheetView>
    <customSheetView guid="{9AABADBB-0C61-4F6E-8EBA-FB1F391DCDF7}" showPageBreaks="1" zeroValues="0" printArea="1" hiddenRows="1" hiddenColumns="1" state="hidden" view="pageBreakPreview" topLeftCell="A13">
      <selection activeCell="T35" sqref="T35"/>
      <pageMargins left="0" right="0" top="0" bottom="0" header="0" footer="0"/>
      <pageSetup scale="96" orientation="portrait" r:id="rId18"/>
      <headerFooter alignWithMargins="0">
        <oddFooter>&amp;R&amp;"Book Antiqua,Bold"&amp;10Letter of Discount  / Page &amp;P of &amp;N</oddFooter>
      </headerFooter>
    </customSheetView>
  </customSheetViews>
  <mergeCells count="17">
    <mergeCell ref="J14:M14"/>
    <mergeCell ref="C15:F15"/>
    <mergeCell ref="A1:G1"/>
    <mergeCell ref="A4:G4"/>
    <mergeCell ref="C12:G12"/>
    <mergeCell ref="A14:G14"/>
    <mergeCell ref="C34:G34"/>
    <mergeCell ref="F41:G41"/>
    <mergeCell ref="F42:G42"/>
    <mergeCell ref="C16:F16"/>
    <mergeCell ref="C17:F17"/>
    <mergeCell ref="C23:F23"/>
    <mergeCell ref="C29:F29"/>
    <mergeCell ref="C30:F30"/>
    <mergeCell ref="C31:G31"/>
    <mergeCell ref="C32:G32"/>
    <mergeCell ref="B33:G33"/>
  </mergeCells>
  <phoneticPr fontId="28" type="noConversion"/>
  <dataValidations count="3">
    <dataValidation operator="greaterThanOrEqual" allowBlank="1" showInputMessage="1" showErrorMessage="1" error="Enter numeric figure without decimal only" sqref="G15" xr:uid="{00000000-0002-0000-0E00-000000000000}"/>
    <dataValidation type="decimal" allowBlank="1" showInputMessage="1" showErrorMessage="1" error="Enter in percent only." sqref="G16 G24:G28" xr:uid="{00000000-0002-0000-0E00-000001000000}">
      <formula1>0</formula1>
      <formula2>100</formula2>
    </dataValidation>
    <dataValidation type="decimal" operator="greaterThan" allowBlank="1" showInputMessage="1" showErrorMessage="1" error="Enter numeric figures only." sqref="G18:G22" xr:uid="{00000000-0002-0000-0E00-000002000000}">
      <formula1>0</formula1>
    </dataValidation>
  </dataValidations>
  <pageMargins left="0.72" right="0.49" top="0.62" bottom="0.52" header="0.32" footer="0.27"/>
  <pageSetup scale="96" orientation="portrait" r:id="rId19"/>
  <headerFooter alignWithMargins="0">
    <oddHeader>&amp;C&amp;"Aptos"&amp;12&amp;KFF0000 डेटा वर्गीकरण : नियंत्रित/CONTROLLED&amp;1#_x000D_&amp;G</oddHeader>
    <oddFooter>&amp;R&amp;"Book Antiqua,Bold"&amp;10Letter of Discount  / Page &amp;P of &amp;N</oddFooter>
  </headerFooter>
  <drawing r:id="rId20"/>
  <legacyDrawingHF r:id="rId2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2">
    <tabColor rgb="FFFF0000"/>
  </sheetPr>
  <dimension ref="A1:F33"/>
  <sheetViews>
    <sheetView view="pageBreakPreview" topLeftCell="A10" zoomScaleSheetLayoutView="100" workbookViewId="0">
      <selection activeCell="G33" sqref="G33"/>
    </sheetView>
  </sheetViews>
  <sheetFormatPr defaultColWidth="10" defaultRowHeight="16.5"/>
  <cols>
    <col min="1" max="1" width="10.625" style="41" customWidth="1"/>
    <col min="2" max="2" width="27.5" style="41" customWidth="1"/>
    <col min="3" max="3" width="21" style="41" customWidth="1"/>
    <col min="4" max="4" width="34.375" style="41" customWidth="1"/>
    <col min="5" max="16384" width="10" style="38"/>
  </cols>
  <sheetData>
    <row r="1" spans="1:6" ht="18" customHeight="1">
      <c r="A1" s="79" t="str">
        <f>Cover!B3</f>
        <v>Ref. No:  SRTS-II/C&amp;M/WC-4777/2026
SPECIFICATION No.: SR2/NT/W-AIS/DOM/C00/26/04775</v>
      </c>
      <c r="B1" s="80"/>
      <c r="C1" s="82"/>
      <c r="D1" s="83" t="s">
        <v>316</v>
      </c>
    </row>
    <row r="2" spans="1:6" ht="18" customHeight="1">
      <c r="A2" s="66"/>
      <c r="B2" s="86"/>
      <c r="C2" s="34"/>
      <c r="D2" s="34"/>
    </row>
    <row r="3" spans="1:6" ht="121.5" customHeight="1">
      <c r="A3" s="1215" t="str">
        <f>Cover!$B$2</f>
        <v>“Construction of Two nos. of 230kV bays for TANTRANSCO at 400kV Pugalur HVAC POWERGRID S/S” under consultancy services to TANTRANSCO”</v>
      </c>
      <c r="B3" s="1215"/>
      <c r="C3" s="1215"/>
      <c r="D3" s="1215"/>
      <c r="E3" s="51"/>
      <c r="F3" s="51"/>
    </row>
    <row r="4" spans="1:6" ht="21.95" customHeight="1">
      <c r="A4" s="1168" t="s">
        <v>265</v>
      </c>
      <c r="B4" s="1168"/>
      <c r="C4" s="1168"/>
      <c r="D4" s="1168"/>
    </row>
    <row r="5" spans="1:6" ht="18" customHeight="1">
      <c r="A5" s="40"/>
    </row>
    <row r="6" spans="1:6" ht="18" customHeight="1">
      <c r="A6" s="31" t="str">
        <f>'Sch-1.'!A7</f>
        <v>Bidder’s Name and Address (Lead Partner) :</v>
      </c>
      <c r="D6" s="63" t="s">
        <v>81</v>
      </c>
    </row>
    <row r="7" spans="1:6" ht="36" customHeight="1">
      <c r="A7" s="1194" t="str">
        <f>'Sch-1.'!A9</f>
        <v/>
      </c>
      <c r="B7" s="1194"/>
      <c r="C7" s="1194"/>
      <c r="D7" s="64" t="str">
        <f>'Sch-1.'!I9</f>
        <v>C&amp;M Department</v>
      </c>
    </row>
    <row r="8" spans="1:6" ht="18" customHeight="1">
      <c r="A8" s="42" t="s">
        <v>241</v>
      </c>
      <c r="B8" s="1167" t="str">
        <f>IF('Sch-1.'!C10=0, "", 'Sch-1.'!C10)</f>
        <v xml:space="preserve">  </v>
      </c>
      <c r="C8" s="1167"/>
      <c r="D8" s="64" t="str">
        <f>'Sch-1.'!I10</f>
        <v>Power Grid Corporation of India Ltd.,</v>
      </c>
    </row>
    <row r="9" spans="1:6" ht="18" customHeight="1">
      <c r="A9" s="42" t="s">
        <v>242</v>
      </c>
      <c r="B9" s="1167" t="str">
        <f>IF('Sch-1.'!C11=0, "", 'Sch-1.'!C11)</f>
        <v/>
      </c>
      <c r="C9" s="1167"/>
      <c r="D9" s="64" t="str">
        <f>'Sch-1.'!I11</f>
        <v>SR-II,RHQ</v>
      </c>
    </row>
    <row r="10" spans="1:6" ht="18" customHeight="1">
      <c r="A10" s="43"/>
      <c r="B10" s="1167" t="str">
        <f>IF('Sch-1.'!C12=0, "", 'Sch-1.'!C12)</f>
        <v/>
      </c>
      <c r="C10" s="1167"/>
      <c r="D10" s="64" t="str">
        <f>'Sch-1.'!I12</f>
        <v>Singanayakanahalli,Yelahanka</v>
      </c>
    </row>
    <row r="11" spans="1:6" ht="18" customHeight="1">
      <c r="A11" s="43"/>
      <c r="B11" s="1167" t="str">
        <f>IF('Sch-1.'!C13=0, "", 'Sch-1.'!C13)</f>
        <v/>
      </c>
      <c r="C11" s="1167"/>
      <c r="D11" s="64" t="str">
        <f>'Sch-1.'!I13</f>
        <v>Bangalore -560064</v>
      </c>
    </row>
    <row r="12" spans="1:6" ht="18" customHeight="1">
      <c r="A12" s="52"/>
      <c r="B12" s="52"/>
      <c r="C12" s="52"/>
      <c r="D12" s="63"/>
    </row>
    <row r="13" spans="1:6" ht="21.95" customHeight="1">
      <c r="A13" s="53" t="s">
        <v>243</v>
      </c>
      <c r="B13" s="1165" t="s">
        <v>196</v>
      </c>
      <c r="C13" s="1166"/>
      <c r="D13" s="54" t="s">
        <v>245</v>
      </c>
    </row>
    <row r="14" spans="1:6" ht="21.95" hidden="1" customHeight="1">
      <c r="A14" s="45" t="s">
        <v>248</v>
      </c>
      <c r="B14" s="1184" t="s">
        <v>266</v>
      </c>
      <c r="C14" s="1184"/>
      <c r="D14" s="68" t="e">
        <f>'Sch-1.'!J50*(1-Discount!O18)+(1-Discount!O22)*'Sch-1.'!J51</f>
        <v>#REF!</v>
      </c>
    </row>
    <row r="15" spans="1:6" ht="35.1" hidden="1" customHeight="1">
      <c r="A15" s="55"/>
      <c r="B15" s="1191" t="str">
        <f>'Sch-6'!B16:C16</f>
        <v xml:space="preserve">Ex-works price of Plant and Equipment </v>
      </c>
      <c r="C15" s="1186"/>
      <c r="D15" s="47"/>
    </row>
    <row r="16" spans="1:6" ht="21.95" hidden="1" customHeight="1">
      <c r="A16" s="45" t="s">
        <v>251</v>
      </c>
      <c r="B16" s="1184" t="s">
        <v>268</v>
      </c>
      <c r="C16" s="1184"/>
      <c r="D16" s="68" t="e">
        <f>'Sch-6'!D17*(1-Discount!O19)</f>
        <v>#REF!</v>
      </c>
    </row>
    <row r="17" spans="1:6" ht="35.1" hidden="1" customHeight="1">
      <c r="A17" s="55"/>
      <c r="B17" s="1191" t="str">
        <f>'Sch-6'!B18:C18</f>
        <v xml:space="preserve">Local Transportation, Insurance and other Incidental Services </v>
      </c>
      <c r="C17" s="1186"/>
      <c r="D17" s="47"/>
    </row>
    <row r="18" spans="1:6" ht="21.95" customHeight="1">
      <c r="A18" s="45" t="s">
        <v>248</v>
      </c>
      <c r="B18" s="1184" t="s">
        <v>266</v>
      </c>
      <c r="C18" s="1184"/>
      <c r="D18" s="68" t="e">
        <f>'Sch-6'!D19*(1-Discount!O20)</f>
        <v>#REF!</v>
      </c>
    </row>
    <row r="19" spans="1:6" ht="34.5" customHeight="1">
      <c r="A19" s="55"/>
      <c r="B19" s="1185" t="s">
        <v>317</v>
      </c>
      <c r="C19" s="1186"/>
      <c r="D19" s="47"/>
    </row>
    <row r="20" spans="1:6" ht="21.95" hidden="1" customHeight="1">
      <c r="A20" s="45" t="s">
        <v>273</v>
      </c>
      <c r="B20" s="1184" t="s">
        <v>274</v>
      </c>
      <c r="C20" s="1184"/>
      <c r="D20" s="242" t="e">
        <f>'Sch-6'!D21*(1-Discount!O21)</f>
        <v>#REF!</v>
      </c>
    </row>
    <row r="21" spans="1:6" ht="30" hidden="1" customHeight="1">
      <c r="A21" s="55"/>
      <c r="B21" s="1191" t="s">
        <v>275</v>
      </c>
      <c r="C21" s="1186"/>
      <c r="D21" s="47"/>
    </row>
    <row r="22" spans="1:6" ht="30" customHeight="1">
      <c r="A22" s="45" t="s">
        <v>251</v>
      </c>
      <c r="B22" s="1184" t="s">
        <v>276</v>
      </c>
      <c r="C22" s="1184"/>
      <c r="D22" s="68">
        <f>'Sch-5'!D17:E17</f>
        <v>0</v>
      </c>
    </row>
    <row r="23" spans="1:6" ht="51" customHeight="1">
      <c r="A23" s="55"/>
      <c r="B23" s="1185" t="s">
        <v>277</v>
      </c>
      <c r="C23" s="1186"/>
      <c r="D23" s="241"/>
    </row>
    <row r="24" spans="1:6" ht="21.95" hidden="1" customHeight="1">
      <c r="A24" s="45" t="s">
        <v>278</v>
      </c>
      <c r="B24" s="1184" t="s">
        <v>279</v>
      </c>
      <c r="C24" s="1184"/>
      <c r="D24" s="242" t="e">
        <f>'Sch-6'!D25*(1-Discount!O22)</f>
        <v>#REF!</v>
      </c>
    </row>
    <row r="25" spans="1:6" ht="35.1" hidden="1" customHeight="1">
      <c r="A25" s="55"/>
      <c r="B25" s="1191" t="s">
        <v>280</v>
      </c>
      <c r="C25" s="1186"/>
      <c r="D25" s="47"/>
    </row>
    <row r="26" spans="1:6" ht="28.5" customHeight="1">
      <c r="A26" s="1169"/>
      <c r="B26" s="1193" t="s">
        <v>281</v>
      </c>
      <c r="C26" s="1193"/>
      <c r="D26" s="69" t="e">
        <f>SUM(D14,D16,D18,D20,D22)</f>
        <v>#REF!</v>
      </c>
    </row>
    <row r="27" spans="1:6" ht="60.75" customHeight="1">
      <c r="A27" s="1169"/>
      <c r="B27" s="1193"/>
      <c r="C27" s="1193"/>
      <c r="D27" s="178"/>
    </row>
    <row r="28" spans="1:6" ht="18.75" customHeight="1">
      <c r="A28" s="75"/>
      <c r="B28" s="76"/>
      <c r="C28" s="76"/>
      <c r="D28" s="77"/>
    </row>
    <row r="29" spans="1:6" ht="27.95" customHeight="1">
      <c r="A29" s="93" t="s">
        <v>157</v>
      </c>
      <c r="B29" s="107" t="str">
        <f>IF('Sch-1.'!B57=0,"", 'Sch-1.'!B57)</f>
        <v>--2025</v>
      </c>
      <c r="C29" s="94" t="s">
        <v>159</v>
      </c>
      <c r="D29" s="103" t="str">
        <f>IF('Sch-1.'!I58=0,"",'Sch-1.'!I58)</f>
        <v xml:space="preserve"> </v>
      </c>
      <c r="F29" s="95"/>
    </row>
    <row r="30" spans="1:6" ht="27.95" customHeight="1">
      <c r="A30" s="93" t="s">
        <v>158</v>
      </c>
      <c r="B30" s="107" t="str">
        <f>IF('Sch-1.'!B58=0,"", 'Sch-1.'!B58)</f>
        <v xml:space="preserve"> </v>
      </c>
      <c r="C30" s="94" t="s">
        <v>160</v>
      </c>
      <c r="D30" s="103" t="str">
        <f>IF('Sch-1.'!I59=0,"",'Sch-1.'!I59)</f>
        <v/>
      </c>
      <c r="F30" s="66"/>
    </row>
    <row r="31" spans="1:6" ht="27.95" customHeight="1">
      <c r="A31" s="87"/>
      <c r="B31" s="86"/>
      <c r="C31" s="94"/>
      <c r="F31" s="66"/>
    </row>
    <row r="32" spans="1:6" ht="30" customHeight="1">
      <c r="A32" s="87"/>
      <c r="B32" s="86"/>
      <c r="C32" s="94"/>
      <c r="D32" s="87"/>
      <c r="F32" s="95"/>
    </row>
    <row r="33" spans="1:5" ht="30" customHeight="1">
      <c r="A33" s="50"/>
      <c r="B33" s="50"/>
      <c r="C33" s="56"/>
      <c r="E33" s="57"/>
    </row>
  </sheetData>
  <sheetProtection formatColumns="0" formatRows="0" selectLockedCells="1"/>
  <customSheetViews>
    <customSheetView guid="{9154002C-6C58-44C9-AE93-0E761C3D01FD}" showPageBreaks="1" printArea="1" hiddenRows="1" state="hidden" view="pageBreakPreview" topLeftCell="A10">
      <selection activeCell="G33" sqref="G33"/>
      <pageMargins left="0" right="0" top="0" bottom="0" header="0" footer="0"/>
      <printOptions horizontalCentered="1"/>
      <pageSetup paperSize="9" scale="72" fitToHeight="0" orientation="portrait" r:id="rId1"/>
      <headerFooter alignWithMargins="0">
        <oddFooter>&amp;R&amp;"Book Antiqua,Bold"&amp;10Schedule-6/ Page &amp;P of &amp;N</oddFooter>
      </headerFooter>
    </customSheetView>
    <customSheetView guid="{B835C05C-B615-4DCB-982D-4519616B3CD8}" showPageBreaks="1" printArea="1" view="pageBreakPreview" topLeftCell="A17">
      <selection activeCell="D22" sqref="D22"/>
      <pageMargins left="0" right="0" top="0" bottom="0" header="0" footer="0"/>
      <printOptions horizontalCentered="1"/>
      <pageSetup paperSize="9" fitToHeight="0" orientation="portrait" r:id="rId2"/>
      <headerFooter alignWithMargins="0">
        <oddFooter>&amp;R&amp;"Book Antiqua,Bold"&amp;10Schedule-6/ Page &amp;P of &amp;N</oddFooter>
      </headerFooter>
    </customSheetView>
    <customSheetView guid="{E97134B6-5E8D-4951-8DA0-73D065532361}" showPageBreaks="1" printArea="1" view="pageBreakPreview" topLeftCell="A19">
      <selection activeCell="D22" sqref="D22"/>
      <pageMargins left="0" right="0" top="0" bottom="0" header="0" footer="0"/>
      <printOptions horizontalCentered="1"/>
      <pageSetup paperSize="9" fitToHeight="0" orientation="portrait" r:id="rId3"/>
      <headerFooter alignWithMargins="0">
        <oddFooter>&amp;R&amp;"Book Antiqua,Bold"&amp;10Schedule-6/ Page &amp;P of &amp;N</oddFooter>
      </headerFooter>
    </customSheetView>
    <customSheetView guid="{D0757F9E-DF41-4B40-A5E5-F4F8FDD8D61D}" showPageBreaks="1" printArea="1" view="pageBreakPreview" topLeftCell="A7">
      <selection activeCell="C33" sqref="C33"/>
      <pageMargins left="0" right="0" top="0" bottom="0" header="0" footer="0"/>
      <printOptions horizontalCentered="1"/>
      <pageSetup paperSize="9" fitToHeight="0" orientation="portrait" r:id="rId4"/>
      <headerFooter alignWithMargins="0">
        <oddFooter>&amp;R&amp;"Book Antiqua,Bold"&amp;10Schedule-6/ Page &amp;P of &amp;N</oddFooter>
      </headerFooter>
    </customSheetView>
    <customSheetView guid="{EE46BCD1-F715-4FA9-A5FC-1B125AD601E0}" showPageBreaks="1" printArea="1" view="pageBreakPreview">
      <selection activeCell="C33" sqref="C33"/>
      <pageMargins left="0" right="0" top="0" bottom="0" header="0" footer="0"/>
      <printOptions horizontalCentered="1"/>
      <pageSetup paperSize="9" fitToHeight="0" orientation="portrait" r:id="rId5"/>
      <headerFooter alignWithMargins="0">
        <oddFooter>&amp;R&amp;"Book Antiqua,Bold"&amp;10Schedule-6/ Page &amp;P of &amp;N</oddFooter>
      </headerFooter>
    </customSheetView>
    <customSheetView guid="{4AA1107B-A795-4744-B566-827168772C7A}" showPageBreaks="1" printArea="1" view="pageBreakPreview" topLeftCell="A22">
      <selection activeCell="C33" sqref="C33"/>
      <pageMargins left="0" right="0" top="0" bottom="0" header="0" footer="0"/>
      <printOptions horizontalCentered="1"/>
      <pageSetup paperSize="9" fitToHeight="0" orientation="portrait" r:id="rId6"/>
      <headerFooter alignWithMargins="0">
        <oddFooter>&amp;R&amp;"Book Antiqua,Bold"&amp;10Schedule-6/ Page &amp;P of &amp;N</oddFooter>
      </headerFooter>
    </customSheetView>
    <customSheetView guid="{B23AD343-29DA-4CE0-BD10-47BF44F3782F}" topLeftCell="A16">
      <selection activeCell="G8" sqref="G8"/>
      <pageMargins left="0" right="0" top="0" bottom="0" header="0" footer="0"/>
      <printOptions horizontalCentered="1"/>
      <pageSetup paperSize="9" fitToHeight="0" orientation="portrait" r:id="rId7"/>
      <headerFooter alignWithMargins="0">
        <oddFooter>&amp;R&amp;"Book Antiqua,Bold"&amp;10Schedule-6/ Page &amp;P of &amp;N</oddFooter>
      </headerFooter>
    </customSheetView>
    <customSheetView guid="{ECE9294F-C910-4036-88BC-B1F2176FB06B}">
      <selection activeCell="D18" sqref="D18"/>
      <pageMargins left="0" right="0" top="0" bottom="0" header="0" footer="0"/>
      <printOptions horizontalCentered="1"/>
      <pageSetup paperSize="9" fitToHeight="0" orientation="portrait" r:id="rId8"/>
      <headerFooter alignWithMargins="0">
        <oddFooter>&amp;R&amp;"Book Antiqua,Bold"&amp;10Schedule-6/ Page &amp;P of &amp;N</oddFooter>
      </headerFooter>
    </customSheetView>
    <customSheetView guid="{27A45B7A-04F2-4516-B80B-5ED0825D4ED3}">
      <selection activeCell="A4" sqref="A4:D4"/>
      <pageMargins left="0" right="0" top="0" bottom="0" header="0" footer="0"/>
      <printOptions horizontalCentered="1"/>
      <pageSetup paperSize="9" fitToHeight="0" orientation="portrait" r:id="rId9"/>
      <headerFooter alignWithMargins="0">
        <oddFooter>&amp;R&amp;"Book Antiqua,Bold"&amp;10Schedule-6/ Page &amp;P of &amp;N</oddFooter>
      </headerFooter>
    </customSheetView>
    <customSheetView guid="{E9F4E142-7D26-464D-BECA-4F3806DB1FE1}" topLeftCell="A16">
      <selection activeCell="G8" sqref="G8"/>
      <pageMargins left="0" right="0" top="0" bottom="0" header="0" footer="0"/>
      <printOptions horizontalCentered="1"/>
      <pageSetup paperSize="9" fitToHeight="0" orientation="portrait" r:id="rId10"/>
      <headerFooter alignWithMargins="0">
        <oddFooter>&amp;R&amp;"Book Antiqua,Bold"&amp;10Schedule-6/ Page &amp;P of &amp;N</oddFooter>
      </headerFooter>
    </customSheetView>
    <customSheetView guid="{A7DBDDEF-9245-44C6-9EBF-032DB6E1C0A2}" showPageBreaks="1" printArea="1" view="pageBreakPreview" topLeftCell="A22">
      <selection activeCell="C33" sqref="C33"/>
      <pageMargins left="0" right="0" top="0" bottom="0" header="0" footer="0"/>
      <printOptions horizontalCentered="1"/>
      <pageSetup paperSize="9" fitToHeight="0" orientation="portrait" r:id="rId11"/>
      <headerFooter alignWithMargins="0">
        <oddFooter>&amp;R&amp;"Book Antiqua,Bold"&amp;10Schedule-6/ Page &amp;P of &amp;N</oddFooter>
      </headerFooter>
    </customSheetView>
    <customSheetView guid="{7487ED9F-BBED-4B2A-9631-22F1A430946B}" showPageBreaks="1" printArea="1" view="pageBreakPreview" topLeftCell="A22">
      <selection activeCell="C33" sqref="C33"/>
      <pageMargins left="0" right="0" top="0" bottom="0" header="0" footer="0"/>
      <printOptions horizontalCentered="1"/>
      <pageSetup paperSize="9" fitToHeight="0" orientation="portrait" r:id="rId12"/>
      <headerFooter alignWithMargins="0">
        <oddFooter>&amp;R&amp;"Book Antiqua,Bold"&amp;10Schedule-6/ Page &amp;P of &amp;N</oddFooter>
      </headerFooter>
    </customSheetView>
    <customSheetView guid="{B3CE7B10-A914-4559-A6DA-AED8C22AFD6D}" showPageBreaks="1" printArea="1" view="pageBreakPreview" topLeftCell="A25">
      <selection activeCell="C33" sqref="C33"/>
      <pageMargins left="0" right="0" top="0" bottom="0" header="0" footer="0"/>
      <printOptions horizontalCentered="1"/>
      <pageSetup paperSize="9" fitToHeight="0" orientation="portrait" r:id="rId13"/>
      <headerFooter alignWithMargins="0">
        <oddFooter>&amp;R&amp;"Book Antiqua,Bold"&amp;10Schedule-6/ Page &amp;P of &amp;N</oddFooter>
      </headerFooter>
    </customSheetView>
    <customSheetView guid="{D53177B2-31EC-4222-B97A-A37DCFD9E45B}" showPageBreaks="1" printArea="1" view="pageBreakPreview" topLeftCell="A19">
      <selection activeCell="D22" sqref="D22"/>
      <pageMargins left="0" right="0" top="0" bottom="0" header="0" footer="0"/>
      <printOptions horizontalCentered="1"/>
      <pageSetup paperSize="9" fitToHeight="0" orientation="portrait" r:id="rId14"/>
      <headerFooter alignWithMargins="0">
        <oddFooter>&amp;R&amp;"Book Antiqua,Bold"&amp;10Schedule-6/ Page &amp;P of &amp;N</oddFooter>
      </headerFooter>
    </customSheetView>
    <customSheetView guid="{223BC0FC-814D-40F0-9795-CE82A16FF3A5}" showPageBreaks="1" printArea="1" view="pageBreakPreview" topLeftCell="A22">
      <selection activeCell="D22" sqref="D22"/>
      <pageMargins left="0" right="0" top="0" bottom="0" header="0" footer="0"/>
      <printOptions horizontalCentered="1"/>
      <pageSetup paperSize="9" fitToHeight="0" orientation="portrait" r:id="rId15"/>
      <headerFooter alignWithMargins="0">
        <oddFooter>&amp;R&amp;"Book Antiqua,Bold"&amp;10Schedule-6/ Page &amp;P of &amp;N</oddFooter>
      </headerFooter>
    </customSheetView>
    <customSheetView guid="{E81F0721-C35D-4189-B675-E46A21339863}" showPageBreaks="1" printArea="1" view="pageBreakPreview" topLeftCell="A25">
      <selection activeCell="D26" sqref="D26"/>
      <pageMargins left="0" right="0" top="0" bottom="0" header="0" footer="0"/>
      <printOptions horizontalCentered="1"/>
      <pageSetup paperSize="9" scale="72" fitToHeight="0" orientation="portrait" r:id="rId16"/>
      <headerFooter alignWithMargins="0">
        <oddFooter>&amp;R&amp;"Book Antiqua,Bold"&amp;10Schedule-6/ Page &amp;P of &amp;N</oddFooter>
      </headerFooter>
    </customSheetView>
    <customSheetView guid="{17F5C48B-526E-48D2-9F97-823D578F9893}" showPageBreaks="1" printArea="1" view="pageBreakPreview" topLeftCell="A25">
      <selection activeCell="D26" sqref="D26"/>
      <pageMargins left="0" right="0" top="0" bottom="0" header="0" footer="0"/>
      <printOptions horizontalCentered="1"/>
      <pageSetup paperSize="9" scale="72" fitToHeight="0" orientation="portrait" r:id="rId17"/>
      <headerFooter alignWithMargins="0">
        <oddFooter>&amp;R&amp;"Book Antiqua,Bold"&amp;10Schedule-6/ Page &amp;P of &amp;N</oddFooter>
      </headerFooter>
    </customSheetView>
    <customSheetView guid="{9AABADBB-0C61-4F6E-8EBA-FB1F391DCDF7}" showPageBreaks="1" printArea="1" hiddenRows="1" state="hidden" view="pageBreakPreview" topLeftCell="A10">
      <selection activeCell="G33" sqref="G33"/>
      <pageMargins left="0" right="0" top="0" bottom="0" header="0" footer="0"/>
      <printOptions horizontalCentered="1"/>
      <pageSetup paperSize="9" scale="72" fitToHeight="0" orientation="portrait" r:id="rId18"/>
      <headerFooter alignWithMargins="0">
        <oddFooter>&amp;R&amp;"Book Antiqua,Bold"&amp;10Schedule-6/ Page &amp;P of &amp;N</oddFooter>
      </headerFooter>
    </customSheetView>
  </customSheetViews>
  <mergeCells count="22">
    <mergeCell ref="A26:A27"/>
    <mergeCell ref="B26:C27"/>
    <mergeCell ref="B20:C20"/>
    <mergeCell ref="B21:C21"/>
    <mergeCell ref="B22:C22"/>
    <mergeCell ref="B23:C23"/>
    <mergeCell ref="B24:C24"/>
    <mergeCell ref="B25:C25"/>
    <mergeCell ref="B18:C18"/>
    <mergeCell ref="B19:C19"/>
    <mergeCell ref="B14:C14"/>
    <mergeCell ref="B15:C15"/>
    <mergeCell ref="B16:C16"/>
    <mergeCell ref="B17:C17"/>
    <mergeCell ref="B13:C13"/>
    <mergeCell ref="B9:C9"/>
    <mergeCell ref="B10:C10"/>
    <mergeCell ref="A3:D3"/>
    <mergeCell ref="A4:D4"/>
    <mergeCell ref="A7:C7"/>
    <mergeCell ref="B8:C8"/>
    <mergeCell ref="B11:C11"/>
  </mergeCells>
  <phoneticPr fontId="28" type="noConversion"/>
  <printOptions horizontalCentered="1"/>
  <pageMargins left="0.5" right="0.38" top="0.56999999999999995" bottom="0.48" header="0.38" footer="0.24"/>
  <pageSetup paperSize="9" scale="72" fitToHeight="0" orientation="portrait" r:id="rId19"/>
  <headerFooter alignWithMargins="0">
    <oddHeader>&amp;C&amp;"Aptos"&amp;12&amp;KFF0000 डेटा वर्गीकरण : नियंत्रित/CONTROLLED&amp;1#_x000D_&amp;G</oddHeader>
    <oddFooter>&amp;R&amp;"Book Antiqua,Bold"&amp;10Schedule-6/ Page &amp;P of &amp;N</oddFooter>
  </headerFooter>
  <drawing r:id="rId20"/>
  <legacyDrawingHF r:id="rId2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tabColor indexed="53"/>
    <pageSetUpPr autoPageBreaks="0"/>
  </sheetPr>
  <dimension ref="A1:AS219"/>
  <sheetViews>
    <sheetView view="pageBreakPreview" topLeftCell="A7" zoomScaleSheetLayoutView="100" workbookViewId="0">
      <selection activeCell="A16" sqref="A16:F16"/>
    </sheetView>
  </sheetViews>
  <sheetFormatPr defaultColWidth="9" defaultRowHeight="16.5"/>
  <cols>
    <col min="1" max="1" width="11.375" style="346" customWidth="1"/>
    <col min="2" max="2" width="31.375" style="309" customWidth="1"/>
    <col min="3" max="3" width="7.625" style="309" customWidth="1"/>
    <col min="4" max="4" width="10.25" style="309" customWidth="1"/>
    <col min="5" max="5" width="15.375" style="309" customWidth="1"/>
    <col min="6" max="6" width="15.75" style="309" customWidth="1"/>
    <col min="7" max="7" width="13.625" style="309" customWidth="1"/>
    <col min="8" max="8" width="20.875" style="244" customWidth="1"/>
    <col min="9" max="11" width="9" style="349" hidden="1" customWidth="1"/>
    <col min="12" max="12" width="0" style="349" hidden="1" customWidth="1"/>
    <col min="13" max="29" width="9" style="175"/>
    <col min="30" max="30" width="0" style="175" hidden="1" customWidth="1"/>
    <col min="31" max="31" width="13.875" style="175" hidden="1" customWidth="1"/>
    <col min="32" max="32" width="13.625" style="175" hidden="1" customWidth="1"/>
    <col min="33" max="33" width="21.375" style="175" hidden="1" customWidth="1"/>
    <col min="34" max="34" width="12" style="175" hidden="1" customWidth="1"/>
    <col min="35" max="36" width="0" style="175" hidden="1" customWidth="1"/>
    <col min="37" max="45" width="9" style="175"/>
    <col min="46" max="16384" width="9" style="349"/>
  </cols>
  <sheetData>
    <row r="1" spans="1:35" ht="18" customHeight="1">
      <c r="A1" s="79" t="str">
        <f>Cover!B3</f>
        <v>Ref. No:  SRTS-II/C&amp;M/WC-4777/2026
SPECIFICATION No.: SR2/NT/W-AIS/DOM/C00/26/04775</v>
      </c>
      <c r="B1" s="80"/>
      <c r="C1" s="81"/>
      <c r="D1" s="81"/>
      <c r="E1" s="81"/>
      <c r="F1" s="83" t="s">
        <v>318</v>
      </c>
      <c r="G1" s="32"/>
      <c r="I1" s="255"/>
      <c r="J1" s="255"/>
      <c r="K1" s="255"/>
      <c r="L1" s="255"/>
    </row>
    <row r="2" spans="1:35" ht="3" customHeight="1">
      <c r="A2" s="66"/>
      <c r="B2" s="86"/>
      <c r="C2" s="87"/>
      <c r="D2" s="87"/>
      <c r="E2" s="87"/>
      <c r="F2" s="87"/>
      <c r="G2" s="87"/>
      <c r="I2" s="255"/>
      <c r="J2" s="255"/>
      <c r="K2" s="255"/>
      <c r="L2" s="255"/>
    </row>
    <row r="3" spans="1:35" ht="132.75" customHeight="1">
      <c r="A3" s="1224" t="str">
        <f>Cover!$B$2</f>
        <v>“Construction of Two nos. of 230kV bays for TANTRANSCO at 400kV Pugalur HVAC POWERGRID S/S” under consultancy services to TANTRANSCO”</v>
      </c>
      <c r="B3" s="1224"/>
      <c r="C3" s="1224"/>
      <c r="D3" s="1224"/>
      <c r="E3" s="1224"/>
      <c r="F3" s="1224"/>
      <c r="G3" s="480"/>
      <c r="I3" s="255"/>
      <c r="J3" s="255"/>
      <c r="K3" s="255"/>
      <c r="L3" s="255"/>
      <c r="AD3" s="189" t="s">
        <v>184</v>
      </c>
      <c r="AF3" s="208">
        <f>IF(ISERROR(#REF!/('Sch-6'!D15+'Sch-6'!D17+'Sch-6'!D19)),0,#REF!/( 'Sch-6'!D15+'Sch-6'!D17+'Sch-6'!D19))</f>
        <v>0</v>
      </c>
    </row>
    <row r="4" spans="1:35" ht="21.95" customHeight="1">
      <c r="A4" s="1152" t="s">
        <v>234</v>
      </c>
      <c r="B4" s="1152"/>
      <c r="C4" s="1152"/>
      <c r="D4" s="1152"/>
      <c r="E4" s="1152"/>
      <c r="F4" s="1152"/>
      <c r="G4" s="197"/>
      <c r="I4" s="255"/>
      <c r="J4" s="255"/>
      <c r="K4" s="255"/>
      <c r="L4" s="255"/>
      <c r="AD4" s="189" t="s">
        <v>186</v>
      </c>
      <c r="AF4" s="208" t="e">
        <f>#REF!</f>
        <v>#REF!</v>
      </c>
    </row>
    <row r="5" spans="1:35" ht="18.600000000000001" customHeight="1">
      <c r="A5" s="67"/>
      <c r="B5" s="100"/>
      <c r="C5" s="100"/>
      <c r="D5" s="100"/>
      <c r="E5" s="100"/>
      <c r="F5" s="100"/>
      <c r="G5" s="100"/>
      <c r="I5" s="255"/>
      <c r="J5" s="255"/>
      <c r="K5" s="255"/>
      <c r="L5" s="255"/>
      <c r="AD5" s="189" t="s">
        <v>319</v>
      </c>
      <c r="AF5" s="208">
        <f>IF(ISERROR(#REF!/#REF!),0,#REF! /#REF!)</f>
        <v>0</v>
      </c>
    </row>
    <row r="6" spans="1:35" ht="27.95" customHeight="1">
      <c r="A6" s="31" t="str">
        <f>'Sch-1.'!A7</f>
        <v>Bidder’s Name and Address (Lead Partner) :</v>
      </c>
      <c r="B6" s="41"/>
      <c r="C6" s="41"/>
      <c r="D6" s="459" t="s">
        <v>81</v>
      </c>
      <c r="E6" s="32"/>
      <c r="F6" s="41"/>
      <c r="G6" s="62"/>
      <c r="I6" s="255"/>
      <c r="J6" s="255"/>
      <c r="K6" s="255"/>
      <c r="L6" s="255"/>
      <c r="AD6" s="189" t="s">
        <v>320</v>
      </c>
      <c r="AF6" s="208" t="e">
        <f>#REF!</f>
        <v>#REF!</v>
      </c>
    </row>
    <row r="7" spans="1:35" ht="36" customHeight="1">
      <c r="A7" s="1220" t="str">
        <f>'Sch-1.'!A9</f>
        <v/>
      </c>
      <c r="B7" s="1220"/>
      <c r="C7" s="1220"/>
      <c r="D7" s="88" t="str">
        <f>'Sch-1.'!I9</f>
        <v>C&amp;M Department</v>
      </c>
      <c r="E7" s="32"/>
      <c r="F7" s="387"/>
      <c r="G7" s="61"/>
      <c r="I7" s="255"/>
      <c r="J7" s="255"/>
      <c r="K7" s="255"/>
      <c r="L7" s="255"/>
      <c r="AD7" s="189" t="s">
        <v>190</v>
      </c>
      <c r="AF7" s="208" t="e">
        <f>SUM(AF3:AF6)</f>
        <v>#REF!</v>
      </c>
    </row>
    <row r="8" spans="1:35" ht="27.95" customHeight="1">
      <c r="A8" s="42" t="s">
        <v>241</v>
      </c>
      <c r="B8" s="1167" t="str">
        <f>IF('Sch-1.'!C10=0, "", 'Sch-1.'!C10)</f>
        <v xml:space="preserve">  </v>
      </c>
      <c r="C8" s="1167"/>
      <c r="D8" s="88" t="str">
        <f>'Sch-1.'!I10</f>
        <v>Power Grid Corporation of India Ltd.,</v>
      </c>
      <c r="E8" s="32"/>
      <c r="F8" s="386"/>
      <c r="G8" s="61"/>
      <c r="I8" s="255"/>
      <c r="J8" s="255"/>
      <c r="K8" s="255"/>
      <c r="L8" s="255"/>
    </row>
    <row r="9" spans="1:35" ht="27.95" customHeight="1">
      <c r="A9" s="42" t="s">
        <v>242</v>
      </c>
      <c r="B9" s="1167" t="str">
        <f>IF('Sch-1.'!C11=0, "", 'Sch-1.'!C11)</f>
        <v/>
      </c>
      <c r="C9" s="1167"/>
      <c r="D9" s="88" t="str">
        <f>'Sch-1.'!I11</f>
        <v>SR-II,RHQ</v>
      </c>
      <c r="E9" s="32"/>
      <c r="F9" s="386"/>
      <c r="G9" s="61"/>
      <c r="I9" s="255"/>
      <c r="J9" s="255"/>
      <c r="K9" s="255"/>
      <c r="L9" s="255"/>
    </row>
    <row r="10" spans="1:35" ht="27.95" customHeight="1">
      <c r="A10" s="43"/>
      <c r="B10" s="1167" t="str">
        <f>IF('Sch-1.'!C12=0, "", 'Sch-1.'!C12)</f>
        <v/>
      </c>
      <c r="C10" s="1167"/>
      <c r="D10" s="88" t="str">
        <f>'Sch-1.'!I12</f>
        <v>Singanayakanahalli,Yelahanka</v>
      </c>
      <c r="E10" s="32"/>
      <c r="F10" s="386"/>
      <c r="G10" s="61"/>
      <c r="I10" s="255"/>
      <c r="J10" s="255"/>
      <c r="K10" s="255"/>
      <c r="L10" s="255"/>
      <c r="AD10" s="189" t="s">
        <v>226</v>
      </c>
      <c r="AF10" s="213" t="e">
        <f>'Sch-1.'!#REF!</f>
        <v>#REF!</v>
      </c>
    </row>
    <row r="11" spans="1:35" ht="27.95" customHeight="1">
      <c r="A11" s="43"/>
      <c r="B11" s="1167" t="str">
        <f>IF('Sch-1.'!C13=0, "", 'Sch-1.'!C13)</f>
        <v/>
      </c>
      <c r="C11" s="1167"/>
      <c r="D11" s="88" t="str">
        <f>'Sch-1.'!I13</f>
        <v>Bangalore -560064</v>
      </c>
      <c r="E11" s="32"/>
      <c r="F11" s="386"/>
      <c r="G11" s="61"/>
      <c r="I11" s="255"/>
      <c r="J11" s="255"/>
      <c r="K11" s="255"/>
      <c r="L11" s="255"/>
      <c r="AD11" s="189"/>
      <c r="AF11" s="208"/>
    </row>
    <row r="12" spans="1:35" ht="8.25" customHeight="1">
      <c r="A12" s="43"/>
      <c r="B12" s="386"/>
      <c r="C12" s="386"/>
      <c r="D12" s="386"/>
      <c r="E12" s="386"/>
      <c r="F12" s="386"/>
      <c r="G12" s="61"/>
      <c r="H12" s="197"/>
      <c r="I12" s="175"/>
      <c r="J12" s="175"/>
      <c r="K12" s="175"/>
      <c r="L12" s="175"/>
      <c r="AD12" s="189"/>
      <c r="AF12" s="208"/>
    </row>
    <row r="13" spans="1:35" ht="27.95" customHeight="1">
      <c r="A13" s="31" t="s">
        <v>321</v>
      </c>
      <c r="B13" s="31"/>
      <c r="C13" s="31"/>
      <c r="D13" s="31"/>
      <c r="E13" s="31"/>
      <c r="F13" s="31"/>
      <c r="G13" s="31"/>
      <c r="H13" s="197"/>
      <c r="I13" s="175"/>
      <c r="J13" s="175"/>
      <c r="K13" s="175"/>
      <c r="L13" s="175"/>
    </row>
    <row r="14" spans="1:35" ht="33.75" customHeight="1">
      <c r="A14" s="101" t="s">
        <v>322</v>
      </c>
      <c r="B14" s="445" t="s">
        <v>323</v>
      </c>
      <c r="C14" s="445" t="s">
        <v>98</v>
      </c>
      <c r="D14" s="445" t="s">
        <v>197</v>
      </c>
      <c r="E14" s="445" t="s">
        <v>324</v>
      </c>
      <c r="F14" s="102" t="s">
        <v>325</v>
      </c>
      <c r="G14" s="291"/>
      <c r="H14" s="197"/>
      <c r="I14" s="175" t="e">
        <f>Discount!O22</f>
        <v>#REF!</v>
      </c>
      <c r="J14" s="175"/>
      <c r="K14" s="175"/>
      <c r="L14" s="175"/>
      <c r="AE14" s="1219" t="s">
        <v>326</v>
      </c>
      <c r="AF14" s="1219"/>
      <c r="AG14" s="191" t="s">
        <v>182</v>
      </c>
      <c r="AH14" s="1219" t="s">
        <v>327</v>
      </c>
      <c r="AI14" s="1219"/>
    </row>
    <row r="15" spans="1:35" s="391" customFormat="1">
      <c r="A15" s="586"/>
      <c r="B15" s="587"/>
      <c r="C15" s="465"/>
      <c r="D15" s="466"/>
      <c r="E15" s="462"/>
      <c r="F15" s="463"/>
      <c r="H15" s="481"/>
      <c r="I15" s="481"/>
      <c r="J15" s="481"/>
      <c r="K15" s="481"/>
      <c r="L15" s="481"/>
      <c r="M15" s="481"/>
      <c r="N15" s="481"/>
      <c r="O15" s="481"/>
      <c r="P15" s="481"/>
      <c r="Q15" s="481"/>
    </row>
    <row r="16" spans="1:35" s="391" customFormat="1" ht="15">
      <c r="A16" s="1153" t="s">
        <v>236</v>
      </c>
      <c r="B16" s="1153"/>
      <c r="C16" s="1153"/>
      <c r="D16" s="1153"/>
      <c r="E16" s="1153"/>
      <c r="F16" s="1153"/>
      <c r="H16" s="481"/>
      <c r="I16" s="481"/>
      <c r="J16" s="481"/>
      <c r="K16" s="481"/>
      <c r="L16" s="481"/>
      <c r="M16" s="481"/>
      <c r="N16" s="481"/>
      <c r="O16" s="481"/>
      <c r="P16" s="481"/>
      <c r="Q16" s="481"/>
    </row>
    <row r="17" spans="1:35" s="391" customFormat="1">
      <c r="A17" s="590"/>
      <c r="B17" s="591"/>
      <c r="C17" s="469"/>
      <c r="D17" s="470"/>
      <c r="E17" s="464"/>
      <c r="F17" s="463"/>
      <c r="H17" s="481"/>
      <c r="I17" s="481" t="e">
        <f>E17*(1-$I$14)</f>
        <v>#REF!</v>
      </c>
      <c r="J17" s="481"/>
      <c r="K17" s="481"/>
      <c r="L17" s="481"/>
      <c r="M17" s="481"/>
      <c r="N17" s="481"/>
      <c r="O17" s="481"/>
      <c r="P17" s="481"/>
      <c r="Q17" s="481"/>
    </row>
    <row r="18" spans="1:35" s="391" customFormat="1">
      <c r="A18" s="590"/>
      <c r="B18" s="592"/>
      <c r="C18" s="469"/>
      <c r="D18" s="470"/>
      <c r="E18" s="464"/>
      <c r="F18" s="463"/>
      <c r="H18" s="481"/>
      <c r="I18" s="481" t="e">
        <f>E18*(1-$I$14)</f>
        <v>#REF!</v>
      </c>
      <c r="J18" s="481"/>
      <c r="K18" s="481"/>
      <c r="L18" s="481"/>
      <c r="M18" s="481"/>
      <c r="N18" s="481"/>
      <c r="O18" s="481"/>
      <c r="P18" s="481"/>
      <c r="Q18" s="481"/>
    </row>
    <row r="19" spans="1:35" s="391" customFormat="1">
      <c r="A19" s="590"/>
      <c r="B19" s="592"/>
      <c r="C19" s="469"/>
      <c r="D19" s="470"/>
      <c r="E19" s="464"/>
      <c r="F19" s="463"/>
      <c r="H19" s="481"/>
      <c r="I19" s="481" t="e">
        <f>E19*(1-$I$14)</f>
        <v>#REF!</v>
      </c>
      <c r="J19" s="481"/>
      <c r="K19" s="481"/>
      <c r="L19" s="481"/>
      <c r="M19" s="481"/>
      <c r="N19" s="481"/>
      <c r="O19" s="481"/>
      <c r="P19" s="481"/>
      <c r="Q19" s="481"/>
    </row>
    <row r="20" spans="1:35" s="391" customFormat="1" ht="24.75" customHeight="1">
      <c r="A20" s="472"/>
      <c r="B20" s="473" t="s">
        <v>328</v>
      </c>
      <c r="C20" s="473"/>
      <c r="D20" s="473"/>
      <c r="E20" s="473"/>
      <c r="F20" s="475">
        <f>SUM(F18:F19)</f>
        <v>0</v>
      </c>
      <c r="H20" s="481"/>
      <c r="I20" s="481"/>
      <c r="J20" s="481"/>
      <c r="K20" s="481"/>
      <c r="L20" s="481"/>
      <c r="M20" s="481"/>
      <c r="N20" s="481"/>
      <c r="O20" s="481"/>
      <c r="P20" s="481"/>
      <c r="Q20" s="481"/>
    </row>
    <row r="21" spans="1:35" ht="12.75" customHeight="1">
      <c r="A21" s="302"/>
      <c r="B21" s="286"/>
      <c r="C21" s="286"/>
      <c r="D21" s="286"/>
      <c r="E21" s="286"/>
      <c r="F21" s="286"/>
      <c r="G21" s="458"/>
      <c r="H21" s="197"/>
      <c r="I21" s="175"/>
      <c r="J21" s="175"/>
      <c r="K21" s="175"/>
      <c r="L21" s="175"/>
      <c r="AE21" s="214"/>
      <c r="AF21" s="214"/>
      <c r="AH21" s="214"/>
      <c r="AI21" s="214"/>
    </row>
    <row r="22" spans="1:35" ht="24.75" customHeight="1">
      <c r="A22" s="1222"/>
      <c r="B22" s="1222"/>
      <c r="C22" s="1222"/>
      <c r="D22" s="1222"/>
      <c r="E22" s="1222"/>
      <c r="F22" s="1222"/>
      <c r="G22" s="1222"/>
      <c r="H22" s="197"/>
      <c r="I22" s="175"/>
      <c r="J22" s="175"/>
      <c r="K22" s="175"/>
      <c r="L22" s="175"/>
      <c r="AD22" s="175" t="s">
        <v>182</v>
      </c>
      <c r="AE22" s="243" t="e">
        <f>IF(#REF!&gt;0,#REF!&amp; " Item(s) in Sch-3", "")</f>
        <v>#REF!</v>
      </c>
      <c r="AF22" s="215"/>
    </row>
    <row r="23" spans="1:35" ht="27.75" customHeight="1">
      <c r="A23" s="350"/>
      <c r="B23" s="350"/>
      <c r="C23" s="1221"/>
      <c r="D23" s="1221"/>
      <c r="E23" s="1221"/>
      <c r="F23" s="1221"/>
      <c r="G23" s="1221"/>
      <c r="I23" s="255"/>
      <c r="J23" s="255"/>
      <c r="K23" s="255"/>
      <c r="L23" s="255"/>
      <c r="AE23" s="243"/>
      <c r="AF23" s="215"/>
    </row>
    <row r="24" spans="1:35" ht="27.95" customHeight="1">
      <c r="A24" s="93" t="s">
        <v>157</v>
      </c>
      <c r="B24" s="107" t="str">
        <f>'Sch-1.'!B57</f>
        <v>--2025</v>
      </c>
      <c r="C24" s="1221" t="str">
        <f>"Printed Name   : " &amp; 'Sch-1.'!I58</f>
        <v xml:space="preserve">Printed Name   :  </v>
      </c>
      <c r="D24" s="1221"/>
      <c r="E24" s="1221"/>
      <c r="F24" s="1221"/>
      <c r="G24" s="1221"/>
      <c r="I24" s="255"/>
      <c r="J24" s="255"/>
      <c r="K24" s="255"/>
      <c r="L24" s="255"/>
    </row>
    <row r="25" spans="1:35" ht="27.95" customHeight="1">
      <c r="A25" s="93" t="s">
        <v>158</v>
      </c>
      <c r="B25" s="103" t="str">
        <f>'Sch-1.'!B58</f>
        <v xml:space="preserve"> </v>
      </c>
      <c r="C25" s="1221" t="str">
        <f>"Designation      : " &amp; 'Sch-1.'!I59</f>
        <v xml:space="preserve">Designation      : </v>
      </c>
      <c r="D25" s="1221"/>
      <c r="E25" s="1221"/>
      <c r="F25" s="1221"/>
      <c r="G25" s="1221"/>
      <c r="I25" s="255"/>
      <c r="J25" s="255"/>
      <c r="K25" s="255"/>
      <c r="L25" s="255"/>
    </row>
    <row r="26" spans="1:35" ht="36.75" customHeight="1">
      <c r="A26" s="104" t="s">
        <v>329</v>
      </c>
      <c r="B26" s="1223" t="s">
        <v>330</v>
      </c>
      <c r="C26" s="1223"/>
      <c r="D26" s="1223"/>
      <c r="E26" s="1223"/>
      <c r="F26" s="1223"/>
      <c r="G26" s="550"/>
      <c r="I26" s="255"/>
      <c r="J26" s="255"/>
      <c r="K26" s="255"/>
      <c r="L26" s="255"/>
    </row>
    <row r="27" spans="1:35" ht="31.5" customHeight="1">
      <c r="A27" s="288"/>
      <c r="B27" s="32"/>
      <c r="C27" s="32"/>
      <c r="D27" s="32"/>
      <c r="E27" s="32"/>
      <c r="F27" s="32"/>
      <c r="G27" s="32"/>
      <c r="H27" s="246"/>
      <c r="I27" s="255"/>
      <c r="J27" s="255"/>
      <c r="K27" s="255"/>
      <c r="L27" s="255"/>
    </row>
    <row r="95" spans="1:12" s="175" customFormat="1">
      <c r="A95" s="194"/>
      <c r="B95" s="184"/>
      <c r="C95" s="184"/>
      <c r="D95" s="184"/>
      <c r="E95" s="184"/>
      <c r="F95" s="184"/>
      <c r="G95" s="184"/>
      <c r="H95" s="244"/>
      <c r="I95" s="255"/>
      <c r="J95" s="255"/>
      <c r="K95" s="255"/>
      <c r="L95" s="255"/>
    </row>
    <row r="96" spans="1:12" s="175" customFormat="1">
      <c r="A96" s="194"/>
      <c r="B96" s="184"/>
      <c r="C96" s="184"/>
      <c r="D96" s="184"/>
      <c r="E96" s="184"/>
      <c r="F96" s="184"/>
      <c r="G96" s="184"/>
      <c r="H96" s="244"/>
      <c r="I96" s="255"/>
      <c r="J96" s="255"/>
      <c r="K96" s="255"/>
      <c r="L96" s="255"/>
    </row>
    <row r="97" spans="1:35" s="175" customFormat="1">
      <c r="A97" s="194"/>
      <c r="B97" s="184"/>
      <c r="C97" s="184"/>
      <c r="D97" s="184"/>
      <c r="E97" s="184"/>
      <c r="F97" s="184"/>
      <c r="G97" s="184"/>
      <c r="H97" s="244"/>
      <c r="I97" s="255"/>
      <c r="J97" s="255"/>
      <c r="K97" s="255"/>
      <c r="L97" s="255"/>
    </row>
    <row r="98" spans="1:35" s="255" customFormat="1" hidden="1">
      <c r="A98" s="177" t="str">
        <f>A1</f>
        <v>Ref. No:  SRTS-II/C&amp;M/WC-4777/2026
SPECIFICATION No.: SR2/NT/W-AIS/DOM/C00/26/04775</v>
      </c>
      <c r="B98" s="93"/>
      <c r="C98" s="180"/>
      <c r="D98" s="180"/>
      <c r="E98" s="180"/>
      <c r="F98" s="180"/>
      <c r="G98" s="180"/>
      <c r="H98" s="179"/>
    </row>
    <row r="99" spans="1:35" s="255" customFormat="1" hidden="1">
      <c r="A99" s="66"/>
      <c r="B99" s="86"/>
      <c r="C99" s="87"/>
      <c r="D99" s="87"/>
      <c r="E99" s="87"/>
      <c r="F99" s="87"/>
      <c r="G99" s="87"/>
      <c r="H99" s="179"/>
    </row>
    <row r="100" spans="1:35" s="255" customFormat="1" ht="35.25" hidden="1" customHeight="1">
      <c r="A100" s="1225" t="str">
        <f t="shared" ref="A100:C101" si="0">A3</f>
        <v>“Construction of Two nos. of 230kV bays for TANTRANSCO at 400kV Pugalur HVAC POWERGRID S/S” under consultancy services to TANTRANSCO”</v>
      </c>
      <c r="B100" s="1225">
        <f t="shared" si="0"/>
        <v>0</v>
      </c>
      <c r="C100" s="1225">
        <f t="shared" si="0"/>
        <v>0</v>
      </c>
      <c r="D100" s="1225"/>
      <c r="E100" s="1225"/>
      <c r="F100" s="1225"/>
      <c r="G100" s="1225">
        <f>G3</f>
        <v>0</v>
      </c>
      <c r="H100" s="179"/>
    </row>
    <row r="101" spans="1:35" s="255" customFormat="1" hidden="1">
      <c r="A101" s="1212" t="str">
        <f t="shared" si="0"/>
        <v>(SCHEDULE OF RATES AND PRICES )</v>
      </c>
      <c r="B101" s="1212">
        <f t="shared" si="0"/>
        <v>0</v>
      </c>
      <c r="C101" s="1212">
        <f t="shared" si="0"/>
        <v>0</v>
      </c>
      <c r="D101" s="1212"/>
      <c r="E101" s="1212"/>
      <c r="F101" s="1212"/>
      <c r="G101" s="1212">
        <f>G4</f>
        <v>0</v>
      </c>
      <c r="H101" s="179"/>
    </row>
    <row r="102" spans="1:35" s="255" customFormat="1" hidden="1">
      <c r="A102" s="67"/>
      <c r="B102" s="100"/>
      <c r="C102" s="100"/>
      <c r="D102" s="100"/>
      <c r="E102" s="100"/>
      <c r="F102" s="100"/>
      <c r="G102" s="100"/>
      <c r="H102" s="179"/>
    </row>
    <row r="103" spans="1:35" s="255" customFormat="1" hidden="1">
      <c r="A103" s="31" t="str">
        <f>A6</f>
        <v>Bidder’s Name and Address (Lead Partner) :</v>
      </c>
      <c r="B103" s="41"/>
      <c r="C103" s="41"/>
      <c r="D103" s="41"/>
      <c r="E103" s="41"/>
      <c r="F103" s="41"/>
      <c r="G103" s="62">
        <f t="shared" ref="G103:G108" si="1">G6</f>
        <v>0</v>
      </c>
      <c r="H103" s="179"/>
    </row>
    <row r="104" spans="1:35" s="255" customFormat="1" hidden="1">
      <c r="A104" s="1220" t="str">
        <f>A7</f>
        <v/>
      </c>
      <c r="B104" s="1220">
        <f t="shared" ref="B104:C108" si="2">B7</f>
        <v>0</v>
      </c>
      <c r="C104" s="1220">
        <f t="shared" si="2"/>
        <v>0</v>
      </c>
      <c r="D104" s="387"/>
      <c r="E104" s="387"/>
      <c r="F104" s="387"/>
      <c r="G104" s="61">
        <f t="shared" si="1"/>
        <v>0</v>
      </c>
      <c r="H104" s="179"/>
    </row>
    <row r="105" spans="1:35" s="255" customFormat="1" hidden="1">
      <c r="A105" s="42" t="str">
        <f>A8</f>
        <v>Name     :</v>
      </c>
      <c r="B105" s="1167" t="str">
        <f t="shared" si="2"/>
        <v xml:space="preserve">  </v>
      </c>
      <c r="C105" s="1167">
        <f t="shared" si="2"/>
        <v>0</v>
      </c>
      <c r="D105" s="386"/>
      <c r="E105" s="386"/>
      <c r="F105" s="386"/>
      <c r="G105" s="61">
        <f t="shared" si="1"/>
        <v>0</v>
      </c>
      <c r="H105" s="179"/>
    </row>
    <row r="106" spans="1:35" s="255" customFormat="1" hidden="1">
      <c r="A106" s="42" t="str">
        <f>A9</f>
        <v>Address :</v>
      </c>
      <c r="B106" s="1167" t="str">
        <f t="shared" si="2"/>
        <v/>
      </c>
      <c r="C106" s="1167">
        <f t="shared" si="2"/>
        <v>0</v>
      </c>
      <c r="D106" s="386"/>
      <c r="E106" s="386"/>
      <c r="F106" s="386"/>
      <c r="G106" s="61">
        <f t="shared" si="1"/>
        <v>0</v>
      </c>
      <c r="H106" s="179"/>
    </row>
    <row r="107" spans="1:35" s="255" customFormat="1" hidden="1">
      <c r="A107" s="43"/>
      <c r="B107" s="1167" t="str">
        <f t="shared" si="2"/>
        <v/>
      </c>
      <c r="C107" s="1167">
        <f t="shared" si="2"/>
        <v>0</v>
      </c>
      <c r="D107" s="386"/>
      <c r="E107" s="386"/>
      <c r="F107" s="386"/>
      <c r="G107" s="61">
        <f t="shared" si="1"/>
        <v>0</v>
      </c>
      <c r="H107" s="179"/>
    </row>
    <row r="108" spans="1:35" s="255" customFormat="1" hidden="1">
      <c r="A108" s="43"/>
      <c r="B108" s="1167" t="str">
        <f t="shared" si="2"/>
        <v/>
      </c>
      <c r="C108" s="1167">
        <f t="shared" si="2"/>
        <v>0</v>
      </c>
      <c r="D108" s="386"/>
      <c r="E108" s="386"/>
      <c r="F108" s="386"/>
      <c r="G108" s="61">
        <f t="shared" si="1"/>
        <v>0</v>
      </c>
      <c r="H108" s="179"/>
    </row>
    <row r="109" spans="1:35" s="255" customFormat="1" hidden="1">
      <c r="A109" s="288"/>
      <c r="B109" s="32"/>
      <c r="C109" s="32"/>
      <c r="D109" s="32"/>
      <c r="E109" s="32"/>
      <c r="F109" s="32"/>
      <c r="G109" s="32"/>
      <c r="H109" s="179"/>
    </row>
    <row r="110" spans="1:35" s="255" customFormat="1" ht="33.75" hidden="1" customHeight="1">
      <c r="A110" s="286" t="str">
        <f>A14</f>
        <v>SL. NO.</v>
      </c>
      <c r="B110" s="290" t="str">
        <f>B14</f>
        <v>Description of Test</v>
      </c>
      <c r="C110" s="1217">
        <f>G14</f>
        <v>0</v>
      </c>
      <c r="D110" s="1217"/>
      <c r="E110" s="1217"/>
      <c r="F110" s="1217"/>
      <c r="G110" s="1217"/>
      <c r="H110" s="179"/>
      <c r="AE110" s="1217"/>
      <c r="AF110" s="1217"/>
      <c r="AH110" s="1217"/>
      <c r="AI110" s="1217"/>
    </row>
    <row r="111" spans="1:35" s="255" customFormat="1" hidden="1">
      <c r="A111" s="100" t="e">
        <f>#REF!</f>
        <v>#REF!</v>
      </c>
      <c r="B111" s="100" t="e">
        <f>#REF!</f>
        <v>#REF!</v>
      </c>
      <c r="C111" s="1218" t="e">
        <f>#REF!</f>
        <v>#REF!</v>
      </c>
      <c r="D111" s="1218"/>
      <c r="E111" s="1218"/>
      <c r="F111" s="1218"/>
      <c r="G111" s="1218"/>
      <c r="H111" s="179"/>
      <c r="AE111" s="1218"/>
      <c r="AF111" s="1218"/>
      <c r="AH111" s="1218"/>
      <c r="AI111" s="1218"/>
    </row>
    <row r="112" spans="1:35" s="255" customFormat="1" hidden="1">
      <c r="A112" s="292" t="e">
        <f>#REF!</f>
        <v>#REF!</v>
      </c>
      <c r="B112" s="293" t="e">
        <f>#REF!</f>
        <v>#REF!</v>
      </c>
      <c r="C112" s="1218"/>
      <c r="D112" s="1218"/>
      <c r="E112" s="1218"/>
      <c r="F112" s="1218"/>
      <c r="G112" s="1218"/>
      <c r="H112" s="179"/>
      <c r="AE112" s="1218"/>
      <c r="AF112" s="1218"/>
      <c r="AH112" s="1218"/>
      <c r="AI112" s="1218"/>
    </row>
    <row r="113" spans="1:35" s="255" customFormat="1" hidden="1">
      <c r="A113" s="294" t="e">
        <f>#REF!</f>
        <v>#REF!</v>
      </c>
      <c r="B113" s="295" t="e">
        <f>#REF!</f>
        <v>#REF!</v>
      </c>
      <c r="C113" s="1216" t="e">
        <f>#REF!</f>
        <v>#REF!</v>
      </c>
      <c r="D113" s="1216"/>
      <c r="E113" s="1216"/>
      <c r="F113" s="1216"/>
      <c r="G113" s="1216"/>
      <c r="H113" s="177"/>
      <c r="AE113" s="296"/>
      <c r="AF113" s="296"/>
      <c r="AH113" s="296"/>
      <c r="AI113" s="296"/>
    </row>
    <row r="114" spans="1:35" s="255" customFormat="1" hidden="1">
      <c r="A114" s="294" t="e">
        <f>#REF!</f>
        <v>#REF!</v>
      </c>
      <c r="B114" s="295" t="e">
        <f>#REF!</f>
        <v>#REF!</v>
      </c>
      <c r="C114" s="1216" t="e">
        <f>#REF!</f>
        <v>#REF!</v>
      </c>
      <c r="D114" s="1216"/>
      <c r="E114" s="1216"/>
      <c r="F114" s="1216"/>
      <c r="G114" s="1216"/>
      <c r="H114" s="177"/>
      <c r="AE114" s="297"/>
      <c r="AF114" s="297"/>
      <c r="AH114" s="296"/>
      <c r="AI114" s="297"/>
    </row>
    <row r="115" spans="1:35" s="255" customFormat="1" ht="20.100000000000001" hidden="1" customHeight="1">
      <c r="A115" s="298"/>
      <c r="B115" s="293" t="e">
        <f>#REF!</f>
        <v>#REF!</v>
      </c>
      <c r="C115" s="1216" t="e">
        <f>#REF!</f>
        <v>#REF!</v>
      </c>
      <c r="D115" s="1216"/>
      <c r="E115" s="1216"/>
      <c r="F115" s="1216"/>
      <c r="G115" s="1216"/>
      <c r="H115" s="179"/>
      <c r="AE115" s="297"/>
      <c r="AF115" s="297"/>
      <c r="AH115" s="297"/>
      <c r="AI115" s="297"/>
    </row>
    <row r="116" spans="1:35" s="255" customFormat="1" hidden="1">
      <c r="A116" s="292" t="e">
        <f>#REF!</f>
        <v>#REF!</v>
      </c>
      <c r="B116" s="293" t="e">
        <f>#REF!</f>
        <v>#REF!</v>
      </c>
      <c r="C116" s="1216"/>
      <c r="D116" s="1216"/>
      <c r="E116" s="1216"/>
      <c r="F116" s="1216"/>
      <c r="G116" s="1216"/>
      <c r="H116" s="179"/>
      <c r="AE116" s="1216"/>
      <c r="AF116" s="1216"/>
      <c r="AH116" s="1216"/>
      <c r="AI116" s="1216"/>
    </row>
    <row r="117" spans="1:35" s="255" customFormat="1" hidden="1">
      <c r="A117" s="299" t="e">
        <f>#REF!</f>
        <v>#REF!</v>
      </c>
      <c r="B117" s="293" t="e">
        <f>#REF!</f>
        <v>#REF!</v>
      </c>
      <c r="C117" s="1216"/>
      <c r="D117" s="1216"/>
      <c r="E117" s="1216"/>
      <c r="F117" s="1216"/>
      <c r="G117" s="1216"/>
      <c r="H117" s="179"/>
      <c r="AE117" s="1216"/>
      <c r="AF117" s="1216"/>
      <c r="AH117" s="1216"/>
      <c r="AI117" s="1216"/>
    </row>
    <row r="118" spans="1:35" s="255" customFormat="1" hidden="1">
      <c r="A118" s="300" t="e">
        <f>#REF!</f>
        <v>#REF!</v>
      </c>
      <c r="B118" s="293" t="e">
        <f>#REF!</f>
        <v>#REF!</v>
      </c>
      <c r="C118" s="1216"/>
      <c r="D118" s="1216"/>
      <c r="E118" s="1216"/>
      <c r="F118" s="1216"/>
      <c r="G118" s="1216"/>
      <c r="H118" s="179"/>
      <c r="AE118" s="1216"/>
      <c r="AF118" s="1216"/>
      <c r="AH118" s="1216"/>
      <c r="AI118" s="1216"/>
    </row>
    <row r="119" spans="1:35" s="255" customFormat="1" hidden="1">
      <c r="A119" s="294" t="e">
        <f>#REF!</f>
        <v>#REF!</v>
      </c>
      <c r="B119" s="295" t="e">
        <f>#REF!</f>
        <v>#REF!</v>
      </c>
      <c r="C119" s="1216" t="e">
        <f>#REF!</f>
        <v>#REF!</v>
      </c>
      <c r="D119" s="1216"/>
      <c r="E119" s="1216"/>
      <c r="F119" s="1216"/>
      <c r="G119" s="1216"/>
      <c r="H119" s="177"/>
      <c r="AE119" s="297"/>
      <c r="AF119" s="297"/>
      <c r="AH119" s="296"/>
      <c r="AI119" s="297"/>
    </row>
    <row r="120" spans="1:35" s="255" customFormat="1" hidden="1">
      <c r="A120" s="294" t="e">
        <f>#REF!</f>
        <v>#REF!</v>
      </c>
      <c r="B120" s="295" t="e">
        <f>#REF!</f>
        <v>#REF!</v>
      </c>
      <c r="C120" s="1216" t="e">
        <f>#REF!</f>
        <v>#REF!</v>
      </c>
      <c r="D120" s="1216"/>
      <c r="E120" s="1216"/>
      <c r="F120" s="1216"/>
      <c r="G120" s="1216"/>
      <c r="H120" s="177"/>
      <c r="AE120" s="297"/>
      <c r="AF120" s="297"/>
      <c r="AH120" s="296"/>
      <c r="AI120" s="297"/>
    </row>
    <row r="121" spans="1:35" s="255" customFormat="1" hidden="1">
      <c r="A121" s="294" t="e">
        <f>#REF!</f>
        <v>#REF!</v>
      </c>
      <c r="B121" s="295" t="e">
        <f>#REF!</f>
        <v>#REF!</v>
      </c>
      <c r="C121" s="1216" t="e">
        <f>#REF!</f>
        <v>#REF!</v>
      </c>
      <c r="D121" s="1216"/>
      <c r="E121" s="1216"/>
      <c r="F121" s="1216"/>
      <c r="G121" s="1216"/>
      <c r="H121" s="177"/>
      <c r="AE121" s="297"/>
      <c r="AF121" s="297"/>
      <c r="AH121" s="296"/>
      <c r="AI121" s="297"/>
    </row>
    <row r="122" spans="1:35" s="255" customFormat="1" hidden="1">
      <c r="A122" s="294" t="e">
        <f>#REF!</f>
        <v>#REF!</v>
      </c>
      <c r="B122" s="295" t="e">
        <f>#REF!</f>
        <v>#REF!</v>
      </c>
      <c r="C122" s="1216" t="e">
        <f>#REF!</f>
        <v>#REF!</v>
      </c>
      <c r="D122" s="1216"/>
      <c r="E122" s="1216"/>
      <c r="F122" s="1216"/>
      <c r="G122" s="1216"/>
      <c r="H122" s="177"/>
      <c r="AE122" s="297"/>
      <c r="AF122" s="297"/>
      <c r="AH122" s="296"/>
      <c r="AI122" s="297"/>
    </row>
    <row r="123" spans="1:35" s="255" customFormat="1" hidden="1">
      <c r="A123" s="294"/>
      <c r="B123" s="293" t="e">
        <f>#REF!</f>
        <v>#REF!</v>
      </c>
      <c r="C123" s="1216" t="e">
        <f>#REF!</f>
        <v>#REF!</v>
      </c>
      <c r="D123" s="1216"/>
      <c r="E123" s="1216"/>
      <c r="F123" s="1216"/>
      <c r="G123" s="1216"/>
      <c r="H123" s="177"/>
      <c r="AE123" s="297"/>
      <c r="AF123" s="297"/>
      <c r="AH123" s="297"/>
      <c r="AI123" s="297"/>
    </row>
    <row r="124" spans="1:35" s="255" customFormat="1" ht="20.100000000000001" hidden="1" customHeight="1">
      <c r="A124" s="300" t="e">
        <f>#REF!</f>
        <v>#REF!</v>
      </c>
      <c r="B124" s="293" t="e">
        <f>#REF!</f>
        <v>#REF!</v>
      </c>
      <c r="C124" s="1216"/>
      <c r="D124" s="1216"/>
      <c r="E124" s="1216"/>
      <c r="F124" s="1216"/>
      <c r="G124" s="1216"/>
      <c r="H124" s="177"/>
      <c r="AE124" s="297"/>
      <c r="AF124" s="297"/>
      <c r="AH124" s="297"/>
      <c r="AI124" s="297"/>
    </row>
    <row r="125" spans="1:35" s="255" customFormat="1" hidden="1">
      <c r="A125" s="294" t="e">
        <f>#REF!</f>
        <v>#REF!</v>
      </c>
      <c r="B125" s="295" t="e">
        <f>#REF!</f>
        <v>#REF!</v>
      </c>
      <c r="C125" s="1216" t="e">
        <f>#REF!</f>
        <v>#REF!</v>
      </c>
      <c r="D125" s="1216"/>
      <c r="E125" s="1216"/>
      <c r="F125" s="1216"/>
      <c r="G125" s="1216"/>
      <c r="H125" s="177"/>
      <c r="AE125" s="297"/>
      <c r="AF125" s="297"/>
      <c r="AH125" s="296"/>
      <c r="AI125" s="297"/>
    </row>
    <row r="126" spans="1:35" s="255" customFormat="1" hidden="1">
      <c r="A126" s="294" t="e">
        <f>#REF!</f>
        <v>#REF!</v>
      </c>
      <c r="B126" s="295" t="e">
        <f>#REF!</f>
        <v>#REF!</v>
      </c>
      <c r="C126" s="1216" t="e">
        <f>#REF!</f>
        <v>#REF!</v>
      </c>
      <c r="D126" s="1216"/>
      <c r="E126" s="1216"/>
      <c r="F126" s="1216"/>
      <c r="G126" s="1216"/>
      <c r="H126" s="177"/>
      <c r="AE126" s="297"/>
      <c r="AF126" s="297"/>
      <c r="AH126" s="296"/>
      <c r="AI126" s="297"/>
    </row>
    <row r="127" spans="1:35" s="255" customFormat="1" ht="20.100000000000001" hidden="1" customHeight="1">
      <c r="A127" s="294" t="e">
        <f>#REF!</f>
        <v>#REF!</v>
      </c>
      <c r="B127" s="295" t="e">
        <f>#REF!</f>
        <v>#REF!</v>
      </c>
      <c r="C127" s="1216" t="e">
        <f>#REF!</f>
        <v>#REF!</v>
      </c>
      <c r="D127" s="1216"/>
      <c r="E127" s="1216"/>
      <c r="F127" s="1216"/>
      <c r="G127" s="1216"/>
      <c r="H127" s="177"/>
      <c r="AE127" s="297"/>
      <c r="AF127" s="297"/>
      <c r="AH127" s="296"/>
      <c r="AI127" s="297"/>
    </row>
    <row r="128" spans="1:35" s="255" customFormat="1" hidden="1">
      <c r="A128" s="294" t="e">
        <f>#REF!</f>
        <v>#REF!</v>
      </c>
      <c r="B128" s="295" t="e">
        <f>#REF!</f>
        <v>#REF!</v>
      </c>
      <c r="C128" s="1216" t="e">
        <f>#REF!</f>
        <v>#REF!</v>
      </c>
      <c r="D128" s="1216"/>
      <c r="E128" s="1216"/>
      <c r="F128" s="1216"/>
      <c r="G128" s="1216"/>
      <c r="H128" s="177"/>
      <c r="AE128" s="297"/>
      <c r="AF128" s="297"/>
      <c r="AH128" s="296"/>
      <c r="AI128" s="297"/>
    </row>
    <row r="129" spans="1:35" s="256" customFormat="1" ht="20.100000000000001" hidden="1" customHeight="1">
      <c r="A129" s="301"/>
      <c r="B129" s="293" t="e">
        <f>#REF!</f>
        <v>#REF!</v>
      </c>
      <c r="C129" s="1216" t="e">
        <f>#REF!</f>
        <v>#REF!</v>
      </c>
      <c r="D129" s="1216"/>
      <c r="E129" s="1216"/>
      <c r="F129" s="1216"/>
      <c r="G129" s="1216"/>
      <c r="H129" s="177"/>
      <c r="AE129" s="297"/>
      <c r="AF129" s="297"/>
      <c r="AH129" s="297"/>
      <c r="AI129" s="297"/>
    </row>
    <row r="130" spans="1:35" s="255" customFormat="1" ht="24" hidden="1" customHeight="1">
      <c r="A130" s="300" t="e">
        <f>#REF!</f>
        <v>#REF!</v>
      </c>
      <c r="B130" s="293" t="e">
        <f>#REF!</f>
        <v>#REF!</v>
      </c>
      <c r="C130" s="1216"/>
      <c r="D130" s="1216"/>
      <c r="E130" s="1216"/>
      <c r="F130" s="1216"/>
      <c r="G130" s="1216"/>
      <c r="H130" s="177"/>
      <c r="AE130" s="297"/>
      <c r="AF130" s="297"/>
      <c r="AH130" s="297"/>
      <c r="AI130" s="297"/>
    </row>
    <row r="131" spans="1:35" s="255" customFormat="1" hidden="1">
      <c r="A131" s="294" t="e">
        <f>#REF!</f>
        <v>#REF!</v>
      </c>
      <c r="B131" s="295" t="e">
        <f>#REF!</f>
        <v>#REF!</v>
      </c>
      <c r="C131" s="1216" t="e">
        <f>#REF!</f>
        <v>#REF!</v>
      </c>
      <c r="D131" s="1216"/>
      <c r="E131" s="1216"/>
      <c r="F131" s="1216"/>
      <c r="G131" s="1216"/>
      <c r="H131" s="177"/>
      <c r="AE131" s="297"/>
      <c r="AF131" s="297"/>
      <c r="AH131" s="296"/>
      <c r="AI131" s="297"/>
    </row>
    <row r="132" spans="1:35" s="255" customFormat="1" hidden="1">
      <c r="A132" s="294" t="e">
        <f>#REF!</f>
        <v>#REF!</v>
      </c>
      <c r="B132" s="295" t="e">
        <f>#REF!</f>
        <v>#REF!</v>
      </c>
      <c r="C132" s="1216" t="e">
        <f>#REF!</f>
        <v>#REF!</v>
      </c>
      <c r="D132" s="1216"/>
      <c r="E132" s="1216"/>
      <c r="F132" s="1216"/>
      <c r="G132" s="1216"/>
      <c r="H132" s="177"/>
      <c r="AE132" s="297"/>
      <c r="AF132" s="297"/>
      <c r="AH132" s="296"/>
      <c r="AI132" s="297"/>
    </row>
    <row r="133" spans="1:35" s="255" customFormat="1" ht="33" hidden="1" customHeight="1">
      <c r="A133" s="294" t="e">
        <f>#REF!</f>
        <v>#REF!</v>
      </c>
      <c r="B133" s="295" t="e">
        <f>#REF!</f>
        <v>#REF!</v>
      </c>
      <c r="C133" s="1216" t="e">
        <f>#REF!</f>
        <v>#REF!</v>
      </c>
      <c r="D133" s="1216"/>
      <c r="E133" s="1216"/>
      <c r="F133" s="1216"/>
      <c r="G133" s="1216"/>
      <c r="H133" s="177"/>
      <c r="AE133" s="297"/>
      <c r="AF133" s="297"/>
      <c r="AH133" s="296"/>
      <c r="AI133" s="297"/>
    </row>
    <row r="134" spans="1:35" s="256" customFormat="1" ht="20.100000000000001" hidden="1" customHeight="1">
      <c r="A134" s="294"/>
      <c r="B134" s="293" t="e">
        <f>#REF!</f>
        <v>#REF!</v>
      </c>
      <c r="C134" s="1216" t="e">
        <f>#REF!</f>
        <v>#REF!</v>
      </c>
      <c r="D134" s="1216"/>
      <c r="E134" s="1216"/>
      <c r="F134" s="1216"/>
      <c r="G134" s="1216"/>
      <c r="H134" s="177"/>
      <c r="AE134" s="297"/>
      <c r="AF134" s="297"/>
      <c r="AH134" s="297"/>
      <c r="AI134" s="297"/>
    </row>
    <row r="135" spans="1:35" s="255" customFormat="1" ht="20.100000000000001" hidden="1" customHeight="1">
      <c r="A135" s="300" t="e">
        <f>#REF!</f>
        <v>#REF!</v>
      </c>
      <c r="B135" s="293" t="e">
        <f>#REF!</f>
        <v>#REF!</v>
      </c>
      <c r="C135" s="1216"/>
      <c r="D135" s="1216"/>
      <c r="E135" s="1216"/>
      <c r="F135" s="1216"/>
      <c r="G135" s="1216"/>
      <c r="H135" s="177"/>
      <c r="AE135" s="297"/>
      <c r="AF135" s="297"/>
      <c r="AH135" s="297"/>
      <c r="AI135" s="297"/>
    </row>
    <row r="136" spans="1:35" s="255" customFormat="1" hidden="1">
      <c r="A136" s="294" t="e">
        <f>#REF!</f>
        <v>#REF!</v>
      </c>
      <c r="B136" s="295" t="e">
        <f>#REF!</f>
        <v>#REF!</v>
      </c>
      <c r="C136" s="1216" t="e">
        <f>#REF!</f>
        <v>#REF!</v>
      </c>
      <c r="D136" s="1216"/>
      <c r="E136" s="1216"/>
      <c r="F136" s="1216"/>
      <c r="G136" s="1216"/>
      <c r="H136" s="177"/>
      <c r="AE136" s="297"/>
      <c r="AF136" s="297"/>
      <c r="AH136" s="296"/>
      <c r="AI136" s="297"/>
    </row>
    <row r="137" spans="1:35" s="255" customFormat="1" hidden="1">
      <c r="A137" s="294" t="e">
        <f>#REF!</f>
        <v>#REF!</v>
      </c>
      <c r="B137" s="295" t="e">
        <f>#REF!</f>
        <v>#REF!</v>
      </c>
      <c r="C137" s="1216" t="e">
        <f>#REF!</f>
        <v>#REF!</v>
      </c>
      <c r="D137" s="1216"/>
      <c r="E137" s="1216"/>
      <c r="F137" s="1216"/>
      <c r="G137" s="1216"/>
      <c r="H137" s="177"/>
      <c r="AE137" s="297"/>
      <c r="AF137" s="297"/>
      <c r="AH137" s="296"/>
      <c r="AI137" s="297"/>
    </row>
    <row r="138" spans="1:35" s="255" customFormat="1" hidden="1">
      <c r="A138" s="294" t="e">
        <f>#REF!</f>
        <v>#REF!</v>
      </c>
      <c r="B138" s="295" t="e">
        <f>#REF!</f>
        <v>#REF!</v>
      </c>
      <c r="C138" s="1216" t="e">
        <f>#REF!</f>
        <v>#REF!</v>
      </c>
      <c r="D138" s="1216"/>
      <c r="E138" s="1216"/>
      <c r="F138" s="1216"/>
      <c r="G138" s="1216"/>
      <c r="H138" s="177"/>
      <c r="AE138" s="297"/>
      <c r="AF138" s="297"/>
      <c r="AH138" s="296"/>
      <c r="AI138" s="297"/>
    </row>
    <row r="139" spans="1:35" s="255" customFormat="1" hidden="1">
      <c r="A139" s="294"/>
      <c r="B139" s="293" t="e">
        <f>#REF!</f>
        <v>#REF!</v>
      </c>
      <c r="C139" s="1216" t="e">
        <f>#REF!</f>
        <v>#REF!</v>
      </c>
      <c r="D139" s="1216"/>
      <c r="E139" s="1216"/>
      <c r="F139" s="1216"/>
      <c r="G139" s="1216"/>
      <c r="H139" s="177"/>
      <c r="AE139" s="297"/>
      <c r="AF139" s="297"/>
      <c r="AH139" s="297"/>
      <c r="AI139" s="297"/>
    </row>
    <row r="140" spans="1:35" s="255" customFormat="1" ht="20.100000000000001" hidden="1" customHeight="1">
      <c r="A140" s="300" t="e">
        <f>#REF!</f>
        <v>#REF!</v>
      </c>
      <c r="B140" s="293" t="e">
        <f>#REF!</f>
        <v>#REF!</v>
      </c>
      <c r="C140" s="1216"/>
      <c r="D140" s="1216"/>
      <c r="E140" s="1216"/>
      <c r="F140" s="1216"/>
      <c r="G140" s="1216"/>
      <c r="H140" s="177"/>
      <c r="AE140" s="297"/>
      <c r="AF140" s="297"/>
      <c r="AH140" s="297"/>
      <c r="AI140" s="297"/>
    </row>
    <row r="141" spans="1:35" s="255" customFormat="1" hidden="1">
      <c r="A141" s="294" t="e">
        <f>#REF!</f>
        <v>#REF!</v>
      </c>
      <c r="B141" s="295" t="e">
        <f>#REF!</f>
        <v>#REF!</v>
      </c>
      <c r="C141" s="1216" t="e">
        <f>#REF!</f>
        <v>#REF!</v>
      </c>
      <c r="D141" s="1216"/>
      <c r="E141" s="1216"/>
      <c r="F141" s="1216"/>
      <c r="G141" s="1216"/>
      <c r="H141" s="177"/>
      <c r="AE141" s="297"/>
      <c r="AF141" s="297"/>
      <c r="AH141" s="296"/>
      <c r="AI141" s="297"/>
    </row>
    <row r="142" spans="1:35" s="255" customFormat="1" hidden="1">
      <c r="A142" s="294" t="e">
        <f>#REF!</f>
        <v>#REF!</v>
      </c>
      <c r="B142" s="295" t="e">
        <f>#REF!</f>
        <v>#REF!</v>
      </c>
      <c r="C142" s="1216" t="e">
        <f>#REF!</f>
        <v>#REF!</v>
      </c>
      <c r="D142" s="1216"/>
      <c r="E142" s="1216"/>
      <c r="F142" s="1216"/>
      <c r="G142" s="1216"/>
      <c r="H142" s="177"/>
      <c r="AE142" s="297"/>
      <c r="AF142" s="297"/>
      <c r="AH142" s="296"/>
      <c r="AI142" s="297"/>
    </row>
    <row r="143" spans="1:35" s="255" customFormat="1" hidden="1">
      <c r="A143" s="294" t="e">
        <f>#REF!</f>
        <v>#REF!</v>
      </c>
      <c r="B143" s="295" t="e">
        <f>#REF!</f>
        <v>#REF!</v>
      </c>
      <c r="C143" s="1216" t="e">
        <f>#REF!</f>
        <v>#REF!</v>
      </c>
      <c r="D143" s="1216"/>
      <c r="E143" s="1216"/>
      <c r="F143" s="1216"/>
      <c r="G143" s="1216"/>
      <c r="H143" s="177"/>
      <c r="AE143" s="297"/>
      <c r="AF143" s="297"/>
      <c r="AH143" s="296"/>
      <c r="AI143" s="297"/>
    </row>
    <row r="144" spans="1:35" s="255" customFormat="1" hidden="1">
      <c r="A144" s="294" t="e">
        <f>#REF!</f>
        <v>#REF!</v>
      </c>
      <c r="B144" s="295" t="e">
        <f>#REF!</f>
        <v>#REF!</v>
      </c>
      <c r="C144" s="1216" t="e">
        <f>#REF!</f>
        <v>#REF!</v>
      </c>
      <c r="D144" s="1216"/>
      <c r="E144" s="1216"/>
      <c r="F144" s="1216"/>
      <c r="G144" s="1216"/>
      <c r="H144" s="177"/>
      <c r="AE144" s="297"/>
      <c r="AF144" s="297"/>
      <c r="AH144" s="296"/>
      <c r="AI144" s="297"/>
    </row>
    <row r="145" spans="1:35" s="256" customFormat="1" ht="20.100000000000001" hidden="1" customHeight="1">
      <c r="A145" s="294"/>
      <c r="B145" s="293" t="e">
        <f>#REF!</f>
        <v>#REF!</v>
      </c>
      <c r="C145" s="1216" t="e">
        <f>#REF!</f>
        <v>#REF!</v>
      </c>
      <c r="D145" s="1216"/>
      <c r="E145" s="1216"/>
      <c r="F145" s="1216"/>
      <c r="G145" s="1216"/>
      <c r="H145" s="177"/>
      <c r="AE145" s="297"/>
      <c r="AF145" s="297"/>
      <c r="AH145" s="297"/>
      <c r="AI145" s="297"/>
    </row>
    <row r="146" spans="1:35" s="255" customFormat="1" ht="20.100000000000001" hidden="1" customHeight="1">
      <c r="A146" s="302"/>
      <c r="B146" s="293" t="e">
        <f>#REF!</f>
        <v>#REF!</v>
      </c>
      <c r="C146" s="1216" t="e">
        <f>#REF!</f>
        <v>#REF!</v>
      </c>
      <c r="D146" s="1216"/>
      <c r="E146" s="1216"/>
      <c r="F146" s="1216"/>
      <c r="G146" s="1216"/>
      <c r="H146" s="177"/>
      <c r="AE146" s="297"/>
      <c r="AF146" s="297"/>
      <c r="AH146" s="297"/>
      <c r="AI146" s="297"/>
    </row>
    <row r="147" spans="1:35" s="255" customFormat="1" hidden="1">
      <c r="A147" s="302"/>
      <c r="B147" s="293"/>
      <c r="C147" s="1216"/>
      <c r="D147" s="1216"/>
      <c r="E147" s="1216"/>
      <c r="F147" s="1216"/>
      <c r="G147" s="1216"/>
      <c r="H147" s="177"/>
      <c r="AE147" s="297"/>
      <c r="AF147" s="297"/>
      <c r="AH147" s="297"/>
      <c r="AI147" s="297"/>
    </row>
    <row r="148" spans="1:35" s="255" customFormat="1" ht="20.100000000000001" hidden="1" customHeight="1">
      <c r="A148" s="299" t="e">
        <f>#REF!</f>
        <v>#REF!</v>
      </c>
      <c r="B148" s="293" t="e">
        <f>#REF!</f>
        <v>#REF!</v>
      </c>
      <c r="C148" s="1216"/>
      <c r="D148" s="1216"/>
      <c r="E148" s="1216"/>
      <c r="F148" s="1216"/>
      <c r="G148" s="1216"/>
      <c r="H148" s="177"/>
      <c r="AE148" s="297"/>
      <c r="AF148" s="297"/>
      <c r="AH148" s="297"/>
      <c r="AI148" s="297"/>
    </row>
    <row r="149" spans="1:35" s="255" customFormat="1" ht="30" hidden="1" customHeight="1">
      <c r="A149" s="300" t="e">
        <f>#REF!</f>
        <v>#REF!</v>
      </c>
      <c r="B149" s="293" t="e">
        <f>#REF!</f>
        <v>#REF!</v>
      </c>
      <c r="C149" s="1216"/>
      <c r="D149" s="1216"/>
      <c r="E149" s="1216"/>
      <c r="F149" s="1216"/>
      <c r="G149" s="1216"/>
      <c r="H149" s="177"/>
      <c r="AE149" s="297"/>
      <c r="AF149" s="297"/>
      <c r="AH149" s="297"/>
      <c r="AI149" s="297"/>
    </row>
    <row r="150" spans="1:35" s="255" customFormat="1" hidden="1">
      <c r="A150" s="294" t="e">
        <f>#REF!</f>
        <v>#REF!</v>
      </c>
      <c r="B150" s="295" t="e">
        <f>#REF!</f>
        <v>#REF!</v>
      </c>
      <c r="C150" s="1216" t="e">
        <f>#REF!</f>
        <v>#REF!</v>
      </c>
      <c r="D150" s="1216"/>
      <c r="E150" s="1216"/>
      <c r="F150" s="1216"/>
      <c r="G150" s="1216"/>
      <c r="H150" s="177"/>
      <c r="AE150" s="297"/>
      <c r="AF150" s="297"/>
      <c r="AH150" s="296"/>
      <c r="AI150" s="297"/>
    </row>
    <row r="151" spans="1:35" s="255" customFormat="1" hidden="1">
      <c r="A151" s="294" t="e">
        <f>#REF!</f>
        <v>#REF!</v>
      </c>
      <c r="B151" s="295" t="e">
        <f>#REF!</f>
        <v>#REF!</v>
      </c>
      <c r="C151" s="1216" t="e">
        <f>#REF!</f>
        <v>#REF!</v>
      </c>
      <c r="D151" s="1216"/>
      <c r="E151" s="1216"/>
      <c r="F151" s="1216"/>
      <c r="G151" s="1216"/>
      <c r="H151" s="177"/>
      <c r="AE151" s="297"/>
      <c r="AF151" s="297"/>
      <c r="AH151" s="296"/>
      <c r="AI151" s="297"/>
    </row>
    <row r="152" spans="1:35" s="255" customFormat="1" hidden="1">
      <c r="A152" s="294" t="e">
        <f>#REF!</f>
        <v>#REF!</v>
      </c>
      <c r="B152" s="295" t="e">
        <f>#REF!</f>
        <v>#REF!</v>
      </c>
      <c r="C152" s="1216" t="e">
        <f>#REF!</f>
        <v>#REF!</v>
      </c>
      <c r="D152" s="1216"/>
      <c r="E152" s="1216"/>
      <c r="F152" s="1216"/>
      <c r="G152" s="1216"/>
      <c r="H152" s="177"/>
      <c r="AE152" s="297"/>
      <c r="AF152" s="297"/>
      <c r="AH152" s="296"/>
      <c r="AI152" s="297"/>
    </row>
    <row r="153" spans="1:35" s="255" customFormat="1" ht="20.100000000000001" hidden="1" customHeight="1">
      <c r="A153" s="303"/>
      <c r="B153" s="293" t="e">
        <f>#REF!</f>
        <v>#REF!</v>
      </c>
      <c r="C153" s="1216" t="e">
        <f>#REF!</f>
        <v>#REF!</v>
      </c>
      <c r="D153" s="1216"/>
      <c r="E153" s="1216"/>
      <c r="F153" s="1216"/>
      <c r="G153" s="1216"/>
      <c r="H153" s="177"/>
      <c r="AE153" s="297"/>
      <c r="AF153" s="297"/>
      <c r="AH153" s="297"/>
      <c r="AI153" s="297"/>
    </row>
    <row r="154" spans="1:35" s="255" customFormat="1" ht="20.100000000000001" hidden="1" customHeight="1">
      <c r="A154" s="302"/>
      <c r="B154" s="293" t="e">
        <f>#REF!</f>
        <v>#REF!</v>
      </c>
      <c r="C154" s="1216" t="e">
        <f>#REF!</f>
        <v>#REF!</v>
      </c>
      <c r="D154" s="1216"/>
      <c r="E154" s="1216"/>
      <c r="F154" s="1216"/>
      <c r="G154" s="1216"/>
      <c r="H154" s="177"/>
      <c r="AE154" s="297"/>
      <c r="AF154" s="297"/>
      <c r="AH154" s="297"/>
      <c r="AI154" s="297"/>
    </row>
    <row r="155" spans="1:35" s="255" customFormat="1" ht="20.100000000000001" hidden="1" customHeight="1">
      <c r="A155" s="292" t="e">
        <f>#REF!</f>
        <v>#REF!</v>
      </c>
      <c r="B155" s="293" t="e">
        <f>#REF!</f>
        <v>#REF!</v>
      </c>
      <c r="C155" s="1216"/>
      <c r="D155" s="1216"/>
      <c r="E155" s="1216"/>
      <c r="F155" s="1216"/>
      <c r="G155" s="1216"/>
      <c r="H155" s="177"/>
      <c r="AE155" s="297"/>
      <c r="AF155" s="297"/>
      <c r="AH155" s="297"/>
      <c r="AI155" s="297"/>
    </row>
    <row r="156" spans="1:35" s="255" customFormat="1" ht="30" hidden="1" customHeight="1">
      <c r="A156" s="299" t="e">
        <f>#REF!</f>
        <v>#REF!</v>
      </c>
      <c r="B156" s="293" t="e">
        <f>#REF!</f>
        <v>#REF!</v>
      </c>
      <c r="C156" s="1216"/>
      <c r="D156" s="1216"/>
      <c r="E156" s="1216"/>
      <c r="F156" s="1216"/>
      <c r="G156" s="1216"/>
      <c r="H156" s="177"/>
      <c r="AE156" s="297"/>
      <c r="AF156" s="297"/>
      <c r="AH156" s="297"/>
      <c r="AI156" s="297"/>
    </row>
    <row r="157" spans="1:35" s="255" customFormat="1" ht="20.100000000000001" hidden="1" customHeight="1">
      <c r="A157" s="294" t="e">
        <f>#REF!</f>
        <v>#REF!</v>
      </c>
      <c r="B157" s="295" t="e">
        <f>#REF!</f>
        <v>#REF!</v>
      </c>
      <c r="C157" s="1216" t="e">
        <f>#REF!</f>
        <v>#REF!</v>
      </c>
      <c r="D157" s="1216"/>
      <c r="E157" s="1216"/>
      <c r="F157" s="1216"/>
      <c r="G157" s="1216"/>
      <c r="H157" s="177"/>
      <c r="AE157" s="297"/>
      <c r="AF157" s="297"/>
      <c r="AH157" s="296"/>
      <c r="AI157" s="297"/>
    </row>
    <row r="158" spans="1:35" s="255" customFormat="1" ht="20.100000000000001" hidden="1" customHeight="1">
      <c r="A158" s="294" t="e">
        <f>#REF!</f>
        <v>#REF!</v>
      </c>
      <c r="B158" s="295" t="e">
        <f>#REF!</f>
        <v>#REF!</v>
      </c>
      <c r="C158" s="1216" t="e">
        <f>#REF!</f>
        <v>#REF!</v>
      </c>
      <c r="D158" s="1216"/>
      <c r="E158" s="1216"/>
      <c r="F158" s="1216"/>
      <c r="G158" s="1216"/>
      <c r="H158" s="177"/>
      <c r="AE158" s="297"/>
      <c r="AF158" s="297"/>
      <c r="AH158" s="296"/>
      <c r="AI158" s="297"/>
    </row>
    <row r="159" spans="1:35" s="255" customFormat="1" ht="20.100000000000001" hidden="1" customHeight="1">
      <c r="A159" s="294" t="e">
        <f>#REF!</f>
        <v>#REF!</v>
      </c>
      <c r="B159" s="295" t="e">
        <f>#REF!</f>
        <v>#REF!</v>
      </c>
      <c r="C159" s="1216" t="e">
        <f>#REF!</f>
        <v>#REF!</v>
      </c>
      <c r="D159" s="1216"/>
      <c r="E159" s="1216"/>
      <c r="F159" s="1216"/>
      <c r="G159" s="1216"/>
      <c r="H159" s="177"/>
      <c r="AE159" s="297"/>
      <c r="AF159" s="297"/>
      <c r="AH159" s="296"/>
      <c r="AI159" s="297"/>
    </row>
    <row r="160" spans="1:35" s="255" customFormat="1" ht="20.100000000000001" hidden="1" customHeight="1">
      <c r="A160" s="294" t="e">
        <f>#REF!</f>
        <v>#REF!</v>
      </c>
      <c r="B160" s="295" t="e">
        <f>#REF!</f>
        <v>#REF!</v>
      </c>
      <c r="C160" s="1216" t="e">
        <f>#REF!</f>
        <v>#REF!</v>
      </c>
      <c r="D160" s="1216"/>
      <c r="E160" s="1216"/>
      <c r="F160" s="1216"/>
      <c r="G160" s="1216"/>
      <c r="H160" s="177"/>
      <c r="AE160" s="297"/>
      <c r="AF160" s="297"/>
      <c r="AH160" s="296"/>
      <c r="AI160" s="297"/>
    </row>
    <row r="161" spans="1:35" s="255" customFormat="1" ht="20.100000000000001" hidden="1" customHeight="1">
      <c r="A161" s="294" t="e">
        <f>#REF!</f>
        <v>#REF!</v>
      </c>
      <c r="B161" s="295" t="e">
        <f>#REF!</f>
        <v>#REF!</v>
      </c>
      <c r="C161" s="1216" t="e">
        <f>#REF!</f>
        <v>#REF!</v>
      </c>
      <c r="D161" s="1216"/>
      <c r="E161" s="1216"/>
      <c r="F161" s="1216"/>
      <c r="G161" s="1216"/>
      <c r="H161" s="177"/>
      <c r="AE161" s="297"/>
      <c r="AF161" s="297"/>
      <c r="AH161" s="296"/>
      <c r="AI161" s="297"/>
    </row>
    <row r="162" spans="1:35" s="255" customFormat="1" ht="20.100000000000001" hidden="1" customHeight="1">
      <c r="A162" s="298"/>
      <c r="B162" s="293" t="e">
        <f>#REF!</f>
        <v>#REF!</v>
      </c>
      <c r="C162" s="1216" t="e">
        <f>#REF!</f>
        <v>#REF!</v>
      </c>
      <c r="D162" s="1216"/>
      <c r="E162" s="1216"/>
      <c r="F162" s="1216"/>
      <c r="G162" s="1216"/>
      <c r="H162" s="177"/>
      <c r="AE162" s="297"/>
      <c r="AF162" s="297"/>
      <c r="AH162" s="297"/>
      <c r="AI162" s="297"/>
    </row>
    <row r="163" spans="1:35" s="255" customFormat="1" ht="20.100000000000001" hidden="1" customHeight="1">
      <c r="A163" s="299" t="e">
        <f>#REF!</f>
        <v>#REF!</v>
      </c>
      <c r="B163" s="293" t="e">
        <f>#REF!</f>
        <v>#REF!</v>
      </c>
      <c r="C163" s="1216"/>
      <c r="D163" s="1216"/>
      <c r="E163" s="1216"/>
      <c r="F163" s="1216"/>
      <c r="G163" s="1216"/>
      <c r="H163" s="177"/>
      <c r="AE163" s="297"/>
      <c r="AF163" s="297"/>
      <c r="AH163" s="297"/>
      <c r="AI163" s="297"/>
    </row>
    <row r="164" spans="1:35" s="255" customFormat="1" ht="20.100000000000001" hidden="1" customHeight="1">
      <c r="A164" s="294" t="e">
        <f>#REF!</f>
        <v>#REF!</v>
      </c>
      <c r="B164" s="304" t="e">
        <f>#REF!</f>
        <v>#REF!</v>
      </c>
      <c r="C164" s="1216" t="e">
        <f>#REF!</f>
        <v>#REF!</v>
      </c>
      <c r="D164" s="1216"/>
      <c r="E164" s="1216"/>
      <c r="F164" s="1216"/>
      <c r="G164" s="1216"/>
      <c r="H164" s="177"/>
      <c r="AE164" s="297"/>
      <c r="AF164" s="297"/>
      <c r="AH164" s="296"/>
      <c r="AI164" s="297"/>
    </row>
    <row r="165" spans="1:35" s="255" customFormat="1" ht="20.100000000000001" hidden="1" customHeight="1">
      <c r="A165" s="294" t="e">
        <f>#REF!</f>
        <v>#REF!</v>
      </c>
      <c r="B165" s="304" t="e">
        <f>#REF!</f>
        <v>#REF!</v>
      </c>
      <c r="C165" s="1216" t="e">
        <f>#REF!</f>
        <v>#REF!</v>
      </c>
      <c r="D165" s="1216"/>
      <c r="E165" s="1216"/>
      <c r="F165" s="1216"/>
      <c r="G165" s="1216"/>
      <c r="H165" s="177"/>
      <c r="AE165" s="297"/>
      <c r="AF165" s="297"/>
      <c r="AH165" s="296"/>
      <c r="AI165" s="297"/>
    </row>
    <row r="166" spans="1:35" s="255" customFormat="1" ht="20.100000000000001" hidden="1" customHeight="1">
      <c r="A166" s="294" t="e">
        <f>#REF!</f>
        <v>#REF!</v>
      </c>
      <c r="B166" s="304" t="e">
        <f>#REF!</f>
        <v>#REF!</v>
      </c>
      <c r="C166" s="1216" t="e">
        <f>#REF!</f>
        <v>#REF!</v>
      </c>
      <c r="D166" s="1216"/>
      <c r="E166" s="1216"/>
      <c r="F166" s="1216"/>
      <c r="G166" s="1216"/>
      <c r="H166" s="177"/>
      <c r="AE166" s="297"/>
      <c r="AF166" s="297"/>
      <c r="AH166" s="296"/>
      <c r="AI166" s="297"/>
    </row>
    <row r="167" spans="1:35" s="255" customFormat="1" ht="20.100000000000001" hidden="1" customHeight="1">
      <c r="A167" s="294" t="e">
        <f>#REF!</f>
        <v>#REF!</v>
      </c>
      <c r="B167" s="304" t="e">
        <f>#REF!</f>
        <v>#REF!</v>
      </c>
      <c r="C167" s="1216" t="e">
        <f>#REF!</f>
        <v>#REF!</v>
      </c>
      <c r="D167" s="1216"/>
      <c r="E167" s="1216"/>
      <c r="F167" s="1216"/>
      <c r="G167" s="1216"/>
      <c r="H167" s="177"/>
      <c r="AE167" s="297"/>
      <c r="AF167" s="297"/>
      <c r="AH167" s="296"/>
      <c r="AI167" s="297"/>
    </row>
    <row r="168" spans="1:35" s="255" customFormat="1" ht="20.100000000000001" hidden="1" customHeight="1">
      <c r="A168" s="294" t="e">
        <f>#REF!</f>
        <v>#REF!</v>
      </c>
      <c r="B168" s="304" t="e">
        <f>#REF!</f>
        <v>#REF!</v>
      </c>
      <c r="C168" s="1216" t="e">
        <f>#REF!</f>
        <v>#REF!</v>
      </c>
      <c r="D168" s="1216"/>
      <c r="E168" s="1216"/>
      <c r="F168" s="1216"/>
      <c r="G168" s="1216"/>
      <c r="H168" s="177"/>
      <c r="AE168" s="297"/>
      <c r="AF168" s="297"/>
      <c r="AH168" s="296"/>
      <c r="AI168" s="297"/>
    </row>
    <row r="169" spans="1:35" s="255" customFormat="1" ht="20.100000000000001" hidden="1" customHeight="1">
      <c r="A169" s="294" t="e">
        <f>#REF!</f>
        <v>#REF!</v>
      </c>
      <c r="B169" s="304" t="e">
        <f>#REF!</f>
        <v>#REF!</v>
      </c>
      <c r="C169" s="1216" t="e">
        <f>#REF!</f>
        <v>#REF!</v>
      </c>
      <c r="D169" s="1216"/>
      <c r="E169" s="1216"/>
      <c r="F169" s="1216"/>
      <c r="G169" s="1216"/>
      <c r="H169" s="177"/>
      <c r="AE169" s="297"/>
      <c r="AF169" s="297"/>
      <c r="AH169" s="296"/>
      <c r="AI169" s="297"/>
    </row>
    <row r="170" spans="1:35" s="255" customFormat="1" ht="20.100000000000001" hidden="1" customHeight="1">
      <c r="A170" s="305"/>
      <c r="B170" s="293" t="e">
        <f>#REF!</f>
        <v>#REF!</v>
      </c>
      <c r="C170" s="1216" t="e">
        <f>#REF!</f>
        <v>#REF!</v>
      </c>
      <c r="D170" s="1216"/>
      <c r="E170" s="1216"/>
      <c r="F170" s="1216"/>
      <c r="G170" s="1216"/>
      <c r="H170" s="177"/>
      <c r="AE170" s="297"/>
      <c r="AF170" s="297"/>
      <c r="AH170" s="297"/>
      <c r="AI170" s="297"/>
    </row>
    <row r="171" spans="1:35" s="255" customFormat="1" ht="35.25" hidden="1" customHeight="1">
      <c r="A171" s="299" t="e">
        <f>#REF!</f>
        <v>#REF!</v>
      </c>
      <c r="B171" s="293" t="e">
        <f>#REF!</f>
        <v>#REF!</v>
      </c>
      <c r="C171" s="1216"/>
      <c r="D171" s="1216"/>
      <c r="E171" s="1216"/>
      <c r="F171" s="1216"/>
      <c r="G171" s="1216"/>
      <c r="H171" s="177"/>
      <c r="AE171" s="297"/>
      <c r="AF171" s="297"/>
      <c r="AH171" s="297"/>
      <c r="AI171" s="297"/>
    </row>
    <row r="172" spans="1:35" s="255" customFormat="1" ht="19.5" hidden="1" customHeight="1">
      <c r="A172" s="294" t="e">
        <f>#REF!</f>
        <v>#REF!</v>
      </c>
      <c r="B172" s="304" t="e">
        <f>#REF!</f>
        <v>#REF!</v>
      </c>
      <c r="C172" s="1216" t="e">
        <f>#REF!</f>
        <v>#REF!</v>
      </c>
      <c r="D172" s="1216"/>
      <c r="E172" s="1216"/>
      <c r="F172" s="1216"/>
      <c r="G172" s="1216"/>
      <c r="H172" s="177"/>
      <c r="AE172" s="297"/>
      <c r="AF172" s="297"/>
      <c r="AH172" s="296"/>
      <c r="AI172" s="297"/>
    </row>
    <row r="173" spans="1:35" s="255" customFormat="1" ht="19.5" hidden="1" customHeight="1">
      <c r="A173" s="294" t="e">
        <f>#REF!</f>
        <v>#REF!</v>
      </c>
      <c r="B173" s="304" t="e">
        <f>#REF!</f>
        <v>#REF!</v>
      </c>
      <c r="C173" s="1216" t="e">
        <f>#REF!</f>
        <v>#REF!</v>
      </c>
      <c r="D173" s="1216"/>
      <c r="E173" s="1216"/>
      <c r="F173" s="1216"/>
      <c r="G173" s="1216"/>
      <c r="H173" s="177"/>
      <c r="AE173" s="297"/>
      <c r="AF173" s="297"/>
      <c r="AH173" s="296"/>
      <c r="AI173" s="297"/>
    </row>
    <row r="174" spans="1:35" s="255" customFormat="1" ht="19.5" hidden="1" customHeight="1">
      <c r="A174" s="294" t="e">
        <f>#REF!</f>
        <v>#REF!</v>
      </c>
      <c r="B174" s="304" t="e">
        <f>#REF!</f>
        <v>#REF!</v>
      </c>
      <c r="C174" s="1216" t="e">
        <f>#REF!</f>
        <v>#REF!</v>
      </c>
      <c r="D174" s="1216"/>
      <c r="E174" s="1216"/>
      <c r="F174" s="1216"/>
      <c r="G174" s="1216"/>
      <c r="H174" s="177"/>
      <c r="AE174" s="297"/>
      <c r="AF174" s="297"/>
      <c r="AH174" s="296"/>
      <c r="AI174" s="297"/>
    </row>
    <row r="175" spans="1:35" s="255" customFormat="1" ht="19.5" hidden="1" customHeight="1">
      <c r="A175" s="294" t="e">
        <f>#REF!</f>
        <v>#REF!</v>
      </c>
      <c r="B175" s="304" t="e">
        <f>#REF!</f>
        <v>#REF!</v>
      </c>
      <c r="C175" s="1216" t="e">
        <f>#REF!</f>
        <v>#REF!</v>
      </c>
      <c r="D175" s="1216"/>
      <c r="E175" s="1216"/>
      <c r="F175" s="1216"/>
      <c r="G175" s="1216"/>
      <c r="H175" s="177"/>
      <c r="AE175" s="297"/>
      <c r="AF175" s="297"/>
      <c r="AH175" s="296"/>
      <c r="AI175" s="297"/>
    </row>
    <row r="176" spans="1:35" s="255" customFormat="1" ht="33" hidden="1" customHeight="1">
      <c r="A176" s="294" t="e">
        <f>#REF!</f>
        <v>#REF!</v>
      </c>
      <c r="B176" s="304" t="e">
        <f>#REF!</f>
        <v>#REF!</v>
      </c>
      <c r="C176" s="1216" t="e">
        <f>#REF!</f>
        <v>#REF!</v>
      </c>
      <c r="D176" s="1216"/>
      <c r="E176" s="1216"/>
      <c r="F176" s="1216"/>
      <c r="G176" s="1216"/>
      <c r="H176" s="177"/>
      <c r="AE176" s="297"/>
      <c r="AF176" s="297"/>
      <c r="AH176" s="296"/>
      <c r="AI176" s="297"/>
    </row>
    <row r="177" spans="1:35" s="255" customFormat="1" ht="19.5" hidden="1" customHeight="1">
      <c r="A177" s="294" t="e">
        <f>#REF!</f>
        <v>#REF!</v>
      </c>
      <c r="B177" s="304" t="e">
        <f>#REF!</f>
        <v>#REF!</v>
      </c>
      <c r="C177" s="1216" t="e">
        <f>#REF!</f>
        <v>#REF!</v>
      </c>
      <c r="D177" s="1216"/>
      <c r="E177" s="1216"/>
      <c r="F177" s="1216"/>
      <c r="G177" s="1216"/>
      <c r="H177" s="177"/>
      <c r="AE177" s="297"/>
      <c r="AF177" s="297"/>
      <c r="AH177" s="296"/>
      <c r="AI177" s="297"/>
    </row>
    <row r="178" spans="1:35" s="255" customFormat="1" ht="19.5" hidden="1" customHeight="1">
      <c r="A178" s="294" t="e">
        <f>#REF!</f>
        <v>#REF!</v>
      </c>
      <c r="B178" s="304" t="e">
        <f>#REF!</f>
        <v>#REF!</v>
      </c>
      <c r="C178" s="1216" t="e">
        <f>#REF!</f>
        <v>#REF!</v>
      </c>
      <c r="D178" s="1216"/>
      <c r="E178" s="1216"/>
      <c r="F178" s="1216"/>
      <c r="G178" s="1216"/>
      <c r="H178" s="177"/>
      <c r="AE178" s="297"/>
      <c r="AF178" s="297"/>
      <c r="AH178" s="296"/>
      <c r="AI178" s="297"/>
    </row>
    <row r="179" spans="1:35" s="255" customFormat="1" ht="19.5" hidden="1" customHeight="1">
      <c r="A179" s="294" t="e">
        <f>#REF!</f>
        <v>#REF!</v>
      </c>
      <c r="B179" s="304" t="e">
        <f>#REF!</f>
        <v>#REF!</v>
      </c>
      <c r="C179" s="1216" t="e">
        <f>#REF!</f>
        <v>#REF!</v>
      </c>
      <c r="D179" s="1216"/>
      <c r="E179" s="1216"/>
      <c r="F179" s="1216"/>
      <c r="G179" s="1216"/>
      <c r="H179" s="177"/>
      <c r="AE179" s="297"/>
      <c r="AF179" s="297"/>
      <c r="AH179" s="296"/>
      <c r="AI179" s="297"/>
    </row>
    <row r="180" spans="1:35" s="255" customFormat="1" ht="19.5" hidden="1" customHeight="1">
      <c r="A180" s="294" t="e">
        <f>#REF!</f>
        <v>#REF!</v>
      </c>
      <c r="B180" s="304" t="e">
        <f>#REF!</f>
        <v>#REF!</v>
      </c>
      <c r="C180" s="1216" t="e">
        <f>#REF!</f>
        <v>#REF!</v>
      </c>
      <c r="D180" s="1216"/>
      <c r="E180" s="1216"/>
      <c r="F180" s="1216"/>
      <c r="G180" s="1216"/>
      <c r="H180" s="177"/>
      <c r="AE180" s="297"/>
      <c r="AF180" s="297"/>
      <c r="AH180" s="296"/>
      <c r="AI180" s="297"/>
    </row>
    <row r="181" spans="1:35" s="255" customFormat="1" ht="19.5" hidden="1" customHeight="1">
      <c r="A181" s="305"/>
      <c r="B181" s="293" t="e">
        <f>#REF!</f>
        <v>#REF!</v>
      </c>
      <c r="C181" s="1216" t="e">
        <f>#REF!</f>
        <v>#REF!</v>
      </c>
      <c r="D181" s="1216"/>
      <c r="E181" s="1216"/>
      <c r="F181" s="1216"/>
      <c r="G181" s="1216"/>
      <c r="H181" s="177"/>
      <c r="AE181" s="297"/>
      <c r="AF181" s="297"/>
      <c r="AH181" s="297"/>
      <c r="AI181" s="297"/>
    </row>
    <row r="182" spans="1:35" s="255" customFormat="1" ht="19.5" hidden="1" customHeight="1">
      <c r="A182" s="299" t="e">
        <f>#REF!</f>
        <v>#REF!</v>
      </c>
      <c r="B182" s="293" t="e">
        <f>#REF!</f>
        <v>#REF!</v>
      </c>
      <c r="C182" s="1216"/>
      <c r="D182" s="1216"/>
      <c r="E182" s="1216"/>
      <c r="F182" s="1216"/>
      <c r="G182" s="1216"/>
      <c r="H182" s="177"/>
      <c r="AE182" s="297"/>
      <c r="AF182" s="297"/>
      <c r="AH182" s="297"/>
      <c r="AI182" s="297"/>
    </row>
    <row r="183" spans="1:35" s="255" customFormat="1" ht="19.5" hidden="1" customHeight="1">
      <c r="A183" s="294" t="e">
        <f>#REF!</f>
        <v>#REF!</v>
      </c>
      <c r="B183" s="295" t="e">
        <f>#REF!</f>
        <v>#REF!</v>
      </c>
      <c r="C183" s="1216" t="e">
        <f>#REF!</f>
        <v>#REF!</v>
      </c>
      <c r="D183" s="1216"/>
      <c r="E183" s="1216"/>
      <c r="F183" s="1216"/>
      <c r="G183" s="1216"/>
      <c r="H183" s="177"/>
      <c r="AE183" s="297"/>
      <c r="AF183" s="297"/>
      <c r="AH183" s="296"/>
      <c r="AI183" s="297"/>
    </row>
    <row r="184" spans="1:35" s="255" customFormat="1" ht="19.5" hidden="1" customHeight="1">
      <c r="A184" s="294" t="e">
        <f>#REF!</f>
        <v>#REF!</v>
      </c>
      <c r="B184" s="295" t="e">
        <f>#REF!</f>
        <v>#REF!</v>
      </c>
      <c r="C184" s="1216" t="e">
        <f>#REF!</f>
        <v>#REF!</v>
      </c>
      <c r="D184" s="1216"/>
      <c r="E184" s="1216"/>
      <c r="F184" s="1216"/>
      <c r="G184" s="1216"/>
      <c r="H184" s="177"/>
      <c r="AE184" s="297"/>
      <c r="AF184" s="297"/>
      <c r="AH184" s="296"/>
      <c r="AI184" s="297"/>
    </row>
    <row r="185" spans="1:35" s="255" customFormat="1" ht="19.5" hidden="1" customHeight="1">
      <c r="A185" s="294" t="e">
        <f>#REF!</f>
        <v>#REF!</v>
      </c>
      <c r="B185" s="295" t="e">
        <f>#REF!</f>
        <v>#REF!</v>
      </c>
      <c r="C185" s="1216" t="e">
        <f>#REF!</f>
        <v>#REF!</v>
      </c>
      <c r="D185" s="1216"/>
      <c r="E185" s="1216"/>
      <c r="F185" s="1216"/>
      <c r="G185" s="1216"/>
      <c r="H185" s="177"/>
      <c r="AE185" s="297"/>
      <c r="AF185" s="297"/>
      <c r="AH185" s="296"/>
      <c r="AI185" s="297"/>
    </row>
    <row r="186" spans="1:35" s="255" customFormat="1" ht="19.5" hidden="1" customHeight="1">
      <c r="A186" s="305"/>
      <c r="B186" s="293" t="e">
        <f>#REF!</f>
        <v>#REF!</v>
      </c>
      <c r="C186" s="1216" t="e">
        <f>#REF!</f>
        <v>#REF!</v>
      </c>
      <c r="D186" s="1216"/>
      <c r="E186" s="1216"/>
      <c r="F186" s="1216"/>
      <c r="G186" s="1216"/>
      <c r="H186" s="177"/>
      <c r="AE186" s="297"/>
      <c r="AF186" s="297"/>
      <c r="AH186" s="297"/>
      <c r="AI186" s="297"/>
    </row>
    <row r="187" spans="1:35" s="255" customFormat="1" ht="33" hidden="1" customHeight="1">
      <c r="A187" s="299" t="e">
        <f>#REF!</f>
        <v>#REF!</v>
      </c>
      <c r="B187" s="293" t="e">
        <f>#REF!</f>
        <v>#REF!</v>
      </c>
      <c r="C187" s="1216"/>
      <c r="D187" s="1216"/>
      <c r="E187" s="1216"/>
      <c r="F187" s="1216"/>
      <c r="G187" s="1216"/>
      <c r="H187" s="177"/>
      <c r="AE187" s="297"/>
      <c r="AF187" s="297"/>
      <c r="AH187" s="297"/>
      <c r="AI187" s="297"/>
    </row>
    <row r="188" spans="1:35" s="255" customFormat="1" ht="19.5" hidden="1" customHeight="1">
      <c r="A188" s="305" t="e">
        <f>#REF!</f>
        <v>#REF!</v>
      </c>
      <c r="B188" s="295" t="e">
        <f>#REF!</f>
        <v>#REF!</v>
      </c>
      <c r="C188" s="1216" t="e">
        <f>#REF!</f>
        <v>#REF!</v>
      </c>
      <c r="D188" s="1216"/>
      <c r="E188" s="1216"/>
      <c r="F188" s="1216"/>
      <c r="G188" s="1216"/>
      <c r="H188" s="177"/>
      <c r="AE188" s="297"/>
      <c r="AF188" s="297"/>
      <c r="AH188" s="296"/>
      <c r="AI188" s="297"/>
    </row>
    <row r="189" spans="1:35" s="255" customFormat="1" ht="19.5" hidden="1" customHeight="1">
      <c r="A189" s="305" t="e">
        <f>#REF!</f>
        <v>#REF!</v>
      </c>
      <c r="B189" s="295" t="e">
        <f>#REF!</f>
        <v>#REF!</v>
      </c>
      <c r="C189" s="1216" t="e">
        <f>#REF!</f>
        <v>#REF!</v>
      </c>
      <c r="D189" s="1216"/>
      <c r="E189" s="1216"/>
      <c r="F189" s="1216"/>
      <c r="G189" s="1216"/>
      <c r="H189" s="177"/>
      <c r="AE189" s="297"/>
      <c r="AF189" s="297"/>
      <c r="AH189" s="296"/>
      <c r="AI189" s="297"/>
    </row>
    <row r="190" spans="1:35" s="255" customFormat="1" ht="19.5" hidden="1" customHeight="1">
      <c r="A190" s="305" t="e">
        <f>#REF!</f>
        <v>#REF!</v>
      </c>
      <c r="B190" s="295" t="e">
        <f>#REF!</f>
        <v>#REF!</v>
      </c>
      <c r="C190" s="1216" t="e">
        <f>#REF!</f>
        <v>#REF!</v>
      </c>
      <c r="D190" s="1216"/>
      <c r="E190" s="1216"/>
      <c r="F190" s="1216"/>
      <c r="G190" s="1216"/>
      <c r="H190" s="177"/>
      <c r="AE190" s="297"/>
      <c r="AF190" s="297"/>
      <c r="AH190" s="296"/>
      <c r="AI190" s="297"/>
    </row>
    <row r="191" spans="1:35" s="255" customFormat="1" ht="19.5" hidden="1" customHeight="1">
      <c r="A191" s="305"/>
      <c r="B191" s="293" t="e">
        <f>#REF!</f>
        <v>#REF!</v>
      </c>
      <c r="C191" s="1216" t="e">
        <f>#REF!</f>
        <v>#REF!</v>
      </c>
      <c r="D191" s="1216"/>
      <c r="E191" s="1216"/>
      <c r="F191" s="1216"/>
      <c r="G191" s="1216"/>
      <c r="H191" s="177"/>
      <c r="AE191" s="297"/>
      <c r="AF191" s="297"/>
      <c r="AH191" s="297"/>
      <c r="AI191" s="297"/>
    </row>
    <row r="192" spans="1:35" s="255" customFormat="1" ht="19.5" hidden="1" customHeight="1">
      <c r="A192" s="299" t="e">
        <f>#REF!</f>
        <v>#REF!</v>
      </c>
      <c r="B192" s="293" t="e">
        <f>#REF!</f>
        <v>#REF!</v>
      </c>
      <c r="C192" s="1216"/>
      <c r="D192" s="1216"/>
      <c r="E192" s="1216"/>
      <c r="F192" s="1216"/>
      <c r="G192" s="1216"/>
      <c r="H192" s="177"/>
      <c r="AE192" s="297"/>
      <c r="AF192" s="297"/>
      <c r="AH192" s="297"/>
      <c r="AI192" s="297"/>
    </row>
    <row r="193" spans="1:35" s="255" customFormat="1" ht="19.5" hidden="1" customHeight="1">
      <c r="A193" s="294" t="e">
        <f>#REF!</f>
        <v>#REF!</v>
      </c>
      <c r="B193" s="295" t="e">
        <f>#REF!</f>
        <v>#REF!</v>
      </c>
      <c r="C193" s="1216" t="e">
        <f>#REF!</f>
        <v>#REF!</v>
      </c>
      <c r="D193" s="1216"/>
      <c r="E193" s="1216"/>
      <c r="F193" s="1216"/>
      <c r="G193" s="1216"/>
      <c r="H193" s="177"/>
      <c r="AE193" s="297"/>
      <c r="AF193" s="297"/>
      <c r="AH193" s="296"/>
      <c r="AI193" s="297"/>
    </row>
    <row r="194" spans="1:35" s="255" customFormat="1" ht="19.5" hidden="1" customHeight="1">
      <c r="A194" s="294" t="e">
        <f>#REF!</f>
        <v>#REF!</v>
      </c>
      <c r="B194" s="295" t="e">
        <f>#REF!</f>
        <v>#REF!</v>
      </c>
      <c r="C194" s="1216" t="e">
        <f>#REF!</f>
        <v>#REF!</v>
      </c>
      <c r="D194" s="1216"/>
      <c r="E194" s="1216"/>
      <c r="F194" s="1216"/>
      <c r="G194" s="1216"/>
      <c r="H194" s="177"/>
      <c r="AE194" s="297"/>
      <c r="AF194" s="297"/>
      <c r="AH194" s="296"/>
      <c r="AI194" s="297"/>
    </row>
    <row r="195" spans="1:35" s="255" customFormat="1" ht="19.5" hidden="1" customHeight="1">
      <c r="A195" s="305"/>
      <c r="B195" s="293" t="e">
        <f>#REF!</f>
        <v>#REF!</v>
      </c>
      <c r="C195" s="1216" t="e">
        <f>#REF!</f>
        <v>#REF!</v>
      </c>
      <c r="D195" s="1216"/>
      <c r="E195" s="1216"/>
      <c r="F195" s="1216"/>
      <c r="G195" s="1216"/>
      <c r="H195" s="177"/>
      <c r="AE195" s="297"/>
      <c r="AF195" s="297"/>
      <c r="AH195" s="297"/>
      <c r="AI195" s="297"/>
    </row>
    <row r="196" spans="1:35" s="255" customFormat="1" ht="33" hidden="1" customHeight="1">
      <c r="A196" s="299" t="e">
        <f>#REF!</f>
        <v>#REF!</v>
      </c>
      <c r="B196" s="293" t="e">
        <f>#REF!</f>
        <v>#REF!</v>
      </c>
      <c r="C196" s="1216"/>
      <c r="D196" s="1216"/>
      <c r="E196" s="1216"/>
      <c r="F196" s="1216"/>
      <c r="G196" s="1216"/>
      <c r="H196" s="177"/>
      <c r="AE196" s="297"/>
      <c r="AF196" s="297"/>
      <c r="AH196" s="297"/>
      <c r="AI196" s="297"/>
    </row>
    <row r="197" spans="1:35" s="255" customFormat="1" ht="19.5" hidden="1" customHeight="1">
      <c r="A197" s="294" t="e">
        <f>#REF!</f>
        <v>#REF!</v>
      </c>
      <c r="B197" s="295" t="e">
        <f>#REF!</f>
        <v>#REF!</v>
      </c>
      <c r="C197" s="1216" t="e">
        <f>#REF!</f>
        <v>#REF!</v>
      </c>
      <c r="D197" s="1216"/>
      <c r="E197" s="1216"/>
      <c r="F197" s="1216"/>
      <c r="G197" s="1216"/>
      <c r="H197" s="177"/>
      <c r="AE197" s="297"/>
      <c r="AF197" s="297"/>
      <c r="AH197" s="296"/>
      <c r="AI197" s="297"/>
    </row>
    <row r="198" spans="1:35" s="255" customFormat="1" ht="19.5" hidden="1" customHeight="1">
      <c r="A198" s="294" t="e">
        <f>#REF!</f>
        <v>#REF!</v>
      </c>
      <c r="B198" s="295" t="e">
        <f>#REF!</f>
        <v>#REF!</v>
      </c>
      <c r="C198" s="1216" t="e">
        <f>#REF!</f>
        <v>#REF!</v>
      </c>
      <c r="D198" s="1216"/>
      <c r="E198" s="1216"/>
      <c r="F198" s="1216"/>
      <c r="G198" s="1216"/>
      <c r="H198" s="177"/>
      <c r="AE198" s="297"/>
      <c r="AF198" s="297"/>
      <c r="AH198" s="296"/>
      <c r="AI198" s="297"/>
    </row>
    <row r="199" spans="1:35" s="255" customFormat="1" ht="19.5" hidden="1" customHeight="1">
      <c r="A199" s="294" t="e">
        <f>#REF!</f>
        <v>#REF!</v>
      </c>
      <c r="B199" s="295" t="e">
        <f>#REF!</f>
        <v>#REF!</v>
      </c>
      <c r="C199" s="1216" t="e">
        <f>#REF!</f>
        <v>#REF!</v>
      </c>
      <c r="D199" s="1216"/>
      <c r="E199" s="1216"/>
      <c r="F199" s="1216"/>
      <c r="G199" s="1216"/>
      <c r="H199" s="177"/>
      <c r="AE199" s="297"/>
      <c r="AF199" s="297"/>
      <c r="AH199" s="296"/>
      <c r="AI199" s="297"/>
    </row>
    <row r="200" spans="1:35" s="255" customFormat="1" ht="19.5" hidden="1" customHeight="1">
      <c r="A200" s="294" t="e">
        <f>#REF!</f>
        <v>#REF!</v>
      </c>
      <c r="B200" s="295" t="e">
        <f>#REF!</f>
        <v>#REF!</v>
      </c>
      <c r="C200" s="1216" t="e">
        <f>#REF!</f>
        <v>#REF!</v>
      </c>
      <c r="D200" s="1216"/>
      <c r="E200" s="1216"/>
      <c r="F200" s="1216"/>
      <c r="G200" s="1216"/>
      <c r="H200" s="177"/>
      <c r="AE200" s="297"/>
      <c r="AF200" s="297"/>
      <c r="AH200" s="296"/>
      <c r="AI200" s="297"/>
    </row>
    <row r="201" spans="1:35" s="255" customFormat="1" ht="19.5" hidden="1" customHeight="1">
      <c r="A201" s="294" t="e">
        <f>#REF!</f>
        <v>#REF!</v>
      </c>
      <c r="B201" s="295" t="e">
        <f>#REF!</f>
        <v>#REF!</v>
      </c>
      <c r="C201" s="1216" t="e">
        <f>#REF!</f>
        <v>#REF!</v>
      </c>
      <c r="D201" s="1216"/>
      <c r="E201" s="1216"/>
      <c r="F201" s="1216"/>
      <c r="G201" s="1216"/>
      <c r="H201" s="177"/>
      <c r="AE201" s="297"/>
      <c r="AF201" s="297"/>
      <c r="AH201" s="296"/>
      <c r="AI201" s="297"/>
    </row>
    <row r="202" spans="1:35" s="255" customFormat="1" ht="19.5" hidden="1" customHeight="1">
      <c r="A202" s="294" t="e">
        <f>#REF!</f>
        <v>#REF!</v>
      </c>
      <c r="B202" s="295" t="e">
        <f>#REF!</f>
        <v>#REF!</v>
      </c>
      <c r="C202" s="1216" t="e">
        <f>#REF!</f>
        <v>#REF!</v>
      </c>
      <c r="D202" s="1216"/>
      <c r="E202" s="1216"/>
      <c r="F202" s="1216"/>
      <c r="G202" s="1216"/>
      <c r="H202" s="177"/>
      <c r="AE202" s="297"/>
      <c r="AF202" s="297"/>
      <c r="AH202" s="296"/>
      <c r="AI202" s="297"/>
    </row>
    <row r="203" spans="1:35" s="255" customFormat="1" ht="19.5" hidden="1" customHeight="1">
      <c r="A203" s="305"/>
      <c r="B203" s="293" t="e">
        <f>#REF!</f>
        <v>#REF!</v>
      </c>
      <c r="C203" s="1216" t="e">
        <f>#REF!</f>
        <v>#REF!</v>
      </c>
      <c r="D203" s="1216"/>
      <c r="E203" s="1216"/>
      <c r="F203" s="1216"/>
      <c r="G203" s="1216"/>
      <c r="H203" s="177"/>
      <c r="AE203" s="297"/>
      <c r="AF203" s="297"/>
      <c r="AH203" s="297"/>
      <c r="AI203" s="297"/>
    </row>
    <row r="204" spans="1:35" s="255" customFormat="1" ht="33" hidden="1" customHeight="1">
      <c r="A204" s="299" t="e">
        <f>#REF!</f>
        <v>#REF!</v>
      </c>
      <c r="B204" s="293" t="e">
        <f>#REF!</f>
        <v>#REF!</v>
      </c>
      <c r="C204" s="1216"/>
      <c r="D204" s="1216"/>
      <c r="E204" s="1216"/>
      <c r="F204" s="1216"/>
      <c r="G204" s="1216"/>
      <c r="H204" s="177"/>
      <c r="AE204" s="297"/>
      <c r="AF204" s="297"/>
      <c r="AH204" s="297"/>
      <c r="AI204" s="297"/>
    </row>
    <row r="205" spans="1:35" s="255" customFormat="1" ht="33" hidden="1" customHeight="1">
      <c r="A205" s="294" t="e">
        <f>#REF!</f>
        <v>#REF!</v>
      </c>
      <c r="B205" s="295" t="e">
        <f>#REF!</f>
        <v>#REF!</v>
      </c>
      <c r="C205" s="1216" t="e">
        <f>#REF!</f>
        <v>#REF!</v>
      </c>
      <c r="D205" s="1216"/>
      <c r="E205" s="1216"/>
      <c r="F205" s="1216"/>
      <c r="G205" s="1216"/>
      <c r="H205" s="177"/>
      <c r="AE205" s="297"/>
      <c r="AF205" s="297"/>
      <c r="AH205" s="296"/>
      <c r="AI205" s="297"/>
    </row>
    <row r="206" spans="1:35" s="255" customFormat="1" ht="19.5" hidden="1" customHeight="1">
      <c r="A206" s="294" t="e">
        <f>#REF!</f>
        <v>#REF!</v>
      </c>
      <c r="B206" s="295" t="e">
        <f>#REF!</f>
        <v>#REF!</v>
      </c>
      <c r="C206" s="1216" t="e">
        <f>#REF!</f>
        <v>#REF!</v>
      </c>
      <c r="D206" s="1216"/>
      <c r="E206" s="1216"/>
      <c r="F206" s="1216"/>
      <c r="G206" s="1216"/>
      <c r="H206" s="177"/>
      <c r="AE206" s="297"/>
      <c r="AF206" s="297"/>
      <c r="AH206" s="296"/>
      <c r="AI206" s="297"/>
    </row>
    <row r="207" spans="1:35" s="255" customFormat="1" ht="19.5" hidden="1" customHeight="1">
      <c r="A207" s="294" t="e">
        <f>#REF!</f>
        <v>#REF!</v>
      </c>
      <c r="B207" s="295" t="e">
        <f>#REF!</f>
        <v>#REF!</v>
      </c>
      <c r="C207" s="1216" t="e">
        <f>#REF!</f>
        <v>#REF!</v>
      </c>
      <c r="D207" s="1216"/>
      <c r="E207" s="1216"/>
      <c r="F207" s="1216"/>
      <c r="G207" s="1216"/>
      <c r="H207" s="177"/>
      <c r="AE207" s="297"/>
      <c r="AF207" s="297"/>
      <c r="AH207" s="296"/>
      <c r="AI207" s="297"/>
    </row>
    <row r="208" spans="1:35" s="255" customFormat="1" ht="19.5" hidden="1" customHeight="1">
      <c r="A208" s="305" t="e">
        <f>#REF!</f>
        <v>#REF!</v>
      </c>
      <c r="B208" s="293" t="e">
        <f>#REF!</f>
        <v>#REF!</v>
      </c>
      <c r="C208" s="1216" t="e">
        <f>#REF!</f>
        <v>#REF!</v>
      </c>
      <c r="D208" s="1216"/>
      <c r="E208" s="1216"/>
      <c r="F208" s="1216"/>
      <c r="G208" s="1216"/>
      <c r="H208" s="177"/>
      <c r="AE208" s="297"/>
      <c r="AF208" s="297"/>
      <c r="AH208" s="297"/>
      <c r="AI208" s="297"/>
    </row>
    <row r="209" spans="1:35" s="255" customFormat="1" ht="33" hidden="1" customHeight="1">
      <c r="A209" s="299" t="e">
        <f>#REF!</f>
        <v>#REF!</v>
      </c>
      <c r="B209" s="293" t="e">
        <f>#REF!</f>
        <v>#REF!</v>
      </c>
      <c r="C209" s="1216"/>
      <c r="D209" s="1216"/>
      <c r="E209" s="1216"/>
      <c r="F209" s="1216"/>
      <c r="G209" s="1216"/>
      <c r="H209" s="177"/>
      <c r="AE209" s="297"/>
      <c r="AF209" s="297"/>
      <c r="AH209" s="297"/>
      <c r="AI209" s="297"/>
    </row>
    <row r="210" spans="1:35" s="255" customFormat="1" ht="19.5" hidden="1" customHeight="1">
      <c r="A210" s="294" t="e">
        <f>#REF!</f>
        <v>#REF!</v>
      </c>
      <c r="B210" s="295" t="e">
        <f>#REF!</f>
        <v>#REF!</v>
      </c>
      <c r="C210" s="1216" t="e">
        <f>#REF!</f>
        <v>#REF!</v>
      </c>
      <c r="D210" s="1216"/>
      <c r="E210" s="1216"/>
      <c r="F210" s="1216"/>
      <c r="G210" s="1216"/>
      <c r="H210" s="177"/>
      <c r="AE210" s="297"/>
      <c r="AF210" s="297"/>
      <c r="AH210" s="296"/>
      <c r="AI210" s="297"/>
    </row>
    <row r="211" spans="1:35" s="255" customFormat="1" ht="19.5" hidden="1" customHeight="1">
      <c r="A211" s="294" t="e">
        <f>#REF!</f>
        <v>#REF!</v>
      </c>
      <c r="B211" s="295" t="e">
        <f>#REF!</f>
        <v>#REF!</v>
      </c>
      <c r="C211" s="1216" t="e">
        <f>#REF!</f>
        <v>#REF!</v>
      </c>
      <c r="D211" s="1216"/>
      <c r="E211" s="1216"/>
      <c r="F211" s="1216"/>
      <c r="G211" s="1216"/>
      <c r="H211" s="177"/>
      <c r="AE211" s="297"/>
      <c r="AF211" s="297"/>
      <c r="AH211" s="296"/>
      <c r="AI211" s="297"/>
    </row>
    <row r="212" spans="1:35" s="255" customFormat="1" ht="32.25" hidden="1" customHeight="1">
      <c r="A212" s="294" t="e">
        <f>#REF!</f>
        <v>#REF!</v>
      </c>
      <c r="B212" s="295" t="e">
        <f>#REF!</f>
        <v>#REF!</v>
      </c>
      <c r="C212" s="1216" t="e">
        <f>#REF!</f>
        <v>#REF!</v>
      </c>
      <c r="D212" s="1216"/>
      <c r="E212" s="1216"/>
      <c r="F212" s="1216"/>
      <c r="G212" s="1216"/>
      <c r="H212" s="177"/>
      <c r="AE212" s="297"/>
      <c r="AF212" s="297"/>
      <c r="AH212" s="296"/>
      <c r="AI212" s="297"/>
    </row>
    <row r="213" spans="1:35" s="255" customFormat="1" ht="19.5" hidden="1" customHeight="1">
      <c r="A213" s="294" t="e">
        <f>#REF!</f>
        <v>#REF!</v>
      </c>
      <c r="B213" s="295" t="e">
        <f>#REF!</f>
        <v>#REF!</v>
      </c>
      <c r="C213" s="1216" t="e">
        <f>#REF!</f>
        <v>#REF!</v>
      </c>
      <c r="D213" s="1216"/>
      <c r="E213" s="1216"/>
      <c r="F213" s="1216"/>
      <c r="G213" s="1216"/>
      <c r="H213" s="177"/>
      <c r="AE213" s="297"/>
      <c r="AF213" s="297"/>
      <c r="AH213" s="296"/>
      <c r="AI213" s="297"/>
    </row>
    <row r="214" spans="1:35" s="255" customFormat="1" ht="19.5" hidden="1" customHeight="1">
      <c r="A214" s="298"/>
      <c r="B214" s="293" t="e">
        <f>#REF!</f>
        <v>#REF!</v>
      </c>
      <c r="C214" s="1216" t="e">
        <f>#REF!</f>
        <v>#REF!</v>
      </c>
      <c r="D214" s="1216"/>
      <c r="E214" s="1216"/>
      <c r="F214" s="1216"/>
      <c r="G214" s="1216"/>
      <c r="H214" s="179"/>
      <c r="AE214" s="297"/>
      <c r="AF214" s="297"/>
      <c r="AH214" s="297"/>
      <c r="AI214" s="297"/>
    </row>
    <row r="215" spans="1:35" s="255" customFormat="1" hidden="1">
      <c r="A215" s="301"/>
      <c r="B215" s="293" t="e">
        <f>#REF!</f>
        <v>#REF!</v>
      </c>
      <c r="C215" s="1216" t="e">
        <f>#REF!</f>
        <v>#REF!</v>
      </c>
      <c r="D215" s="1216"/>
      <c r="E215" s="1216"/>
      <c r="F215" s="1216"/>
      <c r="G215" s="1216"/>
      <c r="H215" s="179"/>
      <c r="AE215" s="297"/>
      <c r="AF215" s="297"/>
      <c r="AH215" s="297"/>
      <c r="AI215" s="297"/>
    </row>
    <row r="216" spans="1:35" s="255" customFormat="1" ht="19.5" hidden="1" customHeight="1">
      <c r="A216" s="302"/>
      <c r="B216" s="293" t="e">
        <f>#REF!</f>
        <v>#REF!</v>
      </c>
      <c r="C216" s="1216" t="e">
        <f>#REF!</f>
        <v>#REF!</v>
      </c>
      <c r="D216" s="1216"/>
      <c r="E216" s="1216"/>
      <c r="F216" s="1216"/>
      <c r="G216" s="1216"/>
      <c r="H216" s="179"/>
      <c r="AE216" s="297"/>
      <c r="AF216" s="297"/>
      <c r="AH216" s="297"/>
      <c r="AI216" s="297"/>
    </row>
    <row r="217" spans="1:35" s="175" customFormat="1">
      <c r="A217" s="216"/>
      <c r="B217" s="209"/>
      <c r="C217" s="1219"/>
      <c r="D217" s="1219"/>
      <c r="E217" s="1219"/>
      <c r="F217" s="1219"/>
      <c r="G217" s="1219"/>
      <c r="H217" s="244"/>
      <c r="I217" s="255"/>
      <c r="J217" s="255"/>
      <c r="K217" s="255"/>
      <c r="L217" s="255"/>
    </row>
    <row r="218" spans="1:35" s="175" customFormat="1">
      <c r="A218" s="194"/>
      <c r="B218" s="184"/>
      <c r="C218" s="184"/>
      <c r="D218" s="184"/>
      <c r="E218" s="184"/>
      <c r="F218" s="184"/>
      <c r="G218" s="184"/>
      <c r="H218" s="244"/>
      <c r="I218" s="255"/>
      <c r="J218" s="255"/>
      <c r="K218" s="255"/>
      <c r="L218" s="255"/>
    </row>
    <row r="219" spans="1:35" s="175" customFormat="1">
      <c r="A219" s="194"/>
      <c r="B219" s="184"/>
      <c r="C219" s="184"/>
      <c r="D219" s="184"/>
      <c r="E219" s="184"/>
      <c r="F219" s="184"/>
      <c r="G219" s="184"/>
      <c r="H219" s="244"/>
      <c r="I219" s="255"/>
      <c r="J219" s="255"/>
      <c r="K219" s="255"/>
      <c r="L219" s="255"/>
    </row>
  </sheetData>
  <sheetProtection formatColumns="0" formatRows="0" selectLockedCells="1"/>
  <customSheetViews>
    <customSheetView guid="{9154002C-6C58-44C9-AE93-0E761C3D01FD}" printArea="1" hiddenRows="1" hiddenColumns="1" state="hidden" view="pageBreakPreview" topLeftCell="A7">
      <selection activeCell="A16" sqref="A16:F16"/>
      <colBreaks count="1" manualBreakCount="1">
        <brk id="7" max="1048575" man="1"/>
      </colBreaks>
      <pageMargins left="0" right="0" top="0" bottom="0" header="0" footer="0"/>
      <printOptions horizontalCentered="1"/>
      <pageSetup paperSize="9" orientation="landscape" r:id="rId1"/>
      <headerFooter alignWithMargins="0">
        <oddFooter>&amp;R&amp;"Book Antiqua,Bold"&amp;10Schedule-7/ Page &amp;P of &amp;N</oddFooter>
      </headerFooter>
    </customSheetView>
    <customSheetView guid="{B835C05C-B615-4DCB-982D-4519616B3CD8}" printArea="1" hiddenRows="1" hiddenColumns="1" view="pageBreakPreview" topLeftCell="A9">
      <selection activeCell="H25" sqref="H25"/>
      <colBreaks count="1" manualBreakCount="1">
        <brk id="7" max="1048575" man="1"/>
      </colBreaks>
      <pageMargins left="0" right="0" top="0" bottom="0" header="0" footer="0"/>
      <printOptions horizontalCentered="1"/>
      <pageSetup paperSize="9" orientation="portrait" r:id="rId2"/>
      <headerFooter alignWithMargins="0">
        <oddFooter>&amp;R&amp;"Book Antiqua,Bold"&amp;10Schedule-7/ Page &amp;P of &amp;N</oddFooter>
      </headerFooter>
    </customSheetView>
    <customSheetView guid="{E97134B6-5E8D-4951-8DA0-73D065532361}"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3"/>
      <headerFooter alignWithMargins="0">
        <oddFooter>&amp;R&amp;"Book Antiqua,Bold"&amp;10Schedule-7/ Page &amp;P of &amp;N</oddFooter>
      </headerFooter>
    </customSheetView>
    <customSheetView guid="{D0757F9E-DF41-4B40-A5E5-F4F8FDD8D61D}" hiddenRows="1" hiddenColumns="1" topLeftCell="A10">
      <selection activeCell="E18" sqref="E18"/>
      <colBreaks count="1" manualBreakCount="1">
        <brk id="7" max="1048575" man="1"/>
      </colBreaks>
      <pageMargins left="0" right="0" top="0" bottom="0" header="0" footer="0"/>
      <printOptions horizontalCentered="1"/>
      <pageSetup paperSize="9" orientation="portrait" r:id="rId4"/>
      <headerFooter alignWithMargins="0">
        <oddFooter>&amp;R&amp;"Book Antiqua,Bold"&amp;10Schedule-7/ Page &amp;P of &amp;N</oddFooter>
      </headerFooter>
    </customSheetView>
    <customSheetView guid="{EE46BCD1-F715-4FA9-A5FC-1B125AD601E0}" hiddenRows="1" hiddenColumns="1" topLeftCell="A4">
      <selection activeCell="E17" sqref="E17"/>
      <colBreaks count="1" manualBreakCount="1">
        <brk id="7" max="1048575" man="1"/>
      </colBreaks>
      <pageMargins left="0" right="0" top="0" bottom="0" header="0" footer="0"/>
      <printOptions horizontalCentered="1"/>
      <pageSetup paperSize="9" orientation="portrait" r:id="rId5"/>
      <headerFooter alignWithMargins="0">
        <oddFooter>&amp;R&amp;"Book Antiqua,Bold"&amp;10Schedule-7/ Page &amp;P of &amp;N</oddFooter>
      </headerFooter>
    </customSheetView>
    <customSheetView guid="{4AA1107B-A795-4744-B566-827168772C7A}"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6"/>
      <headerFooter alignWithMargins="0">
        <oddFooter>&amp;R&amp;"Book Antiqua,Bold"&amp;10Schedule-7/ Page &amp;P of &amp;N</oddFooter>
      </headerFooter>
    </customSheetView>
    <customSheetView guid="{B23AD343-29DA-4CE0-BD10-47BF44F3782F}"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Antiqua,Bold"&amp;10Schedule-7/ Page &amp;P of &amp;N</oddFooter>
      </headerFooter>
    </customSheetView>
    <customSheetView guid="{ECE9294F-C910-4036-88BC-B1F2176FB06B}" printArea="1" hiddenRows="1" hiddenColumns="1">
      <selection activeCell="H25" sqref="H25"/>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Antiqua,Bold"&amp;10Schedule-7/ Page &amp;P of &amp;N</oddFooter>
      </headerFooter>
    </customSheetView>
    <customSheetView guid="{4F65FF32-EC61-4022-A399-2986D7B6B8B3}" hiddenRows="1" hiddenColumns="1" showRuler="0">
      <selection activeCell="D16" sqref="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9"/>
      <headerFooter alignWithMargins="0">
        <oddFooter>&amp;R&amp;"Book Antiqua,Bold"&amp;10Schedule-7/ Page &amp;P of &amp;N</oddFooter>
      </headerFooter>
    </customSheetView>
    <customSheetView guid="{01ACF2E1-8E61-4459-ABC1-B6C183DEED61}" zeroValues="0" showRuler="0">
      <selection activeCell="C16" sqref="C16:D16"/>
      <rowBreaks count="3" manualBreakCount="3">
        <brk id="37" max="4" man="1"/>
        <brk id="73" max="16383" man="1"/>
        <brk id="111" max="16383" man="1"/>
      </rowBreaks>
      <colBreaks count="1" manualBreakCount="1">
        <brk id="5" max="1048575" man="1"/>
      </colBreaks>
      <pageMargins left="0" right="0" top="0" bottom="0" header="0" footer="0"/>
      <printOptions horizontalCentered="1"/>
      <pageSetup paperSize="9" orientation="portrait" horizontalDpi="300" verticalDpi="300" r:id="rId10"/>
      <headerFooter alignWithMargins="0">
        <oddFooter>&amp;R&amp;"Book Antiqua,Bold"&amp;10Schedule-7/ Page &amp;P of &amp;N</oddFooter>
      </headerFooter>
    </customSheetView>
    <customSheetView guid="{14D7F02E-BCCA-4517-ABC7-537FF4AEB67A}" hiddenRows="1" hiddenColumns="1">
      <selection activeCell="D19" sqref="D19"/>
      <colBreaks count="1" manualBreakCount="1">
        <brk id="5" max="1048575" man="1"/>
      </colBreaks>
      <pageMargins left="0" right="0" top="0" bottom="0" header="0" footer="0"/>
      <printOptions horizontalCentered="1"/>
      <pageSetup paperSize="9" orientation="portrait" horizontalDpi="300" verticalDpi="300" r:id="rId11"/>
      <headerFooter alignWithMargins="0">
        <oddFooter>&amp;R&amp;"Book Antiqua,Bold"&amp;10Schedule-7/ Page &amp;P of &amp;N</oddFooter>
      </headerFooter>
    </customSheetView>
    <customSheetView guid="{27A45B7A-04F2-4516-B80B-5ED0825D4ED3}" showPageBreaks="1" printArea="1" hiddenRows="1" hiddenColumns="1" view="pageBreakPreview" topLeftCell="A15">
      <selection activeCell="E17" sqref="E17:E18"/>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Antiqua,Bold"&amp;10Schedule-7/ Page &amp;P of &amp;N</oddFooter>
      </headerFooter>
    </customSheetView>
    <customSheetView guid="{E9F4E142-7D26-464D-BECA-4F3806DB1FE1}" hiddenRows="1" hiddenColumns="1" topLeftCell="A10">
      <selection activeCell="B24" sqref="B24"/>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A7DBDDEF-9245-44C6-9EBF-032DB6E1C0A2}" hiddenRows="1" hiddenColumns="1" topLeftCell="A7">
      <selection activeCell="A21" sqref="A21:F21"/>
      <colBreaks count="1" manualBreakCount="1">
        <brk id="7" max="1048575" man="1"/>
      </colBreaks>
      <pageMargins left="0" right="0" top="0" bottom="0" header="0" footer="0"/>
      <printOptions horizontalCentered="1"/>
      <pageSetup paperSize="9" orientation="portrait" r:id="rId14"/>
      <headerFooter alignWithMargins="0">
        <oddFooter>&amp;R&amp;"Book Antiqua,Bold"&amp;10Schedule-7/ Page &amp;P of &amp;N</oddFooter>
      </headerFooter>
    </customSheetView>
    <customSheetView guid="{7487ED9F-BBED-4B2A-9631-22F1A430946B}" hiddenRows="1" hiddenColumns="1" topLeftCell="A10">
      <selection activeCell="A21" sqref="A21:F21"/>
      <colBreaks count="1" manualBreakCount="1">
        <brk id="7" max="1048575" man="1"/>
      </colBreaks>
      <pageMargins left="0" right="0" top="0" bottom="0" header="0" footer="0"/>
      <printOptions horizontalCentered="1"/>
      <pageSetup paperSize="9" orientation="portrait" r:id="rId15"/>
      <headerFooter alignWithMargins="0">
        <oddFooter>&amp;R&amp;"Book Antiqua,Bold"&amp;10Schedule-7/ Page &amp;P of &amp;N</oddFooter>
      </headerFooter>
    </customSheetView>
    <customSheetView guid="{B3CE7B10-A914-4559-A6DA-AED8C22AFD6D}" hiddenRows="1" hiddenColumns="1" topLeftCell="A10">
      <selection activeCell="H21" sqref="H21"/>
      <colBreaks count="1" manualBreakCount="1">
        <brk id="7" max="1048575" man="1"/>
      </colBreaks>
      <pageMargins left="0" right="0" top="0" bottom="0" header="0" footer="0"/>
      <printOptions horizontalCentered="1"/>
      <pageSetup paperSize="9" orientation="portrait" r:id="rId16"/>
      <headerFooter alignWithMargins="0">
        <oddFooter>&amp;R&amp;"Book Antiqua,Bold"&amp;10Schedule-7/ Page &amp;P of &amp;N</oddFooter>
      </headerFooter>
    </customSheetView>
    <customSheetView guid="{D53177B2-31EC-4222-B97A-A37DCFD9E45B}" printArea="1" hiddenRows="1" hiddenColumns="1" view="pageBreakPreview" topLeftCell="A6">
      <selection activeCell="A22" sqref="A22:F22"/>
      <colBreaks count="1" manualBreakCount="1">
        <brk id="7" max="1048575" man="1"/>
      </colBreaks>
      <pageMargins left="0" right="0" top="0" bottom="0" header="0" footer="0"/>
      <printOptions horizontalCentered="1"/>
      <pageSetup paperSize="9" orientation="portrait" r:id="rId17"/>
      <headerFooter alignWithMargins="0">
        <oddFooter>&amp;R&amp;"Book Antiqua,Bold"&amp;10Schedule-7/ Page &amp;P of &amp;N</oddFooter>
      </headerFooter>
    </customSheetView>
    <customSheetView guid="{223BC0FC-814D-40F0-9795-CE82A16FF3A5}" printArea="1" hiddenRows="1" hiddenColumns="1" view="pageBreakPreview" topLeftCell="A7">
      <selection activeCell="E18" sqref="E18:E19"/>
      <colBreaks count="1" manualBreakCount="1">
        <brk id="7" max="1048575" man="1"/>
      </colBreaks>
      <pageMargins left="0" right="0" top="0" bottom="0" header="0" footer="0"/>
      <printOptions horizontalCentered="1"/>
      <pageSetup paperSize="9" orientation="portrait" r:id="rId18"/>
      <headerFooter alignWithMargins="0">
        <oddFooter>&amp;R&amp;"Book Antiqua,Bold"&amp;10Schedule-7/ Page &amp;P of &amp;N</oddFooter>
      </headerFooter>
    </customSheetView>
    <customSheetView guid="{E81F0721-C35D-4189-B675-E46A21339863}" printArea="1" hiddenRows="1" hiddenColumns="1" view="pageBreakPreview" topLeftCell="A7">
      <selection activeCell="A16" sqref="A16:F16"/>
      <colBreaks count="1" manualBreakCount="1">
        <brk id="7" max="1048575" man="1"/>
      </colBreaks>
      <pageMargins left="0" right="0" top="0" bottom="0" header="0" footer="0"/>
      <printOptions horizontalCentered="1"/>
      <pageSetup paperSize="9" orientation="landscape" r:id="rId19"/>
      <headerFooter alignWithMargins="0">
        <oddFooter>&amp;R&amp;"Book Antiqua,Bold"&amp;10Schedule-7/ Page &amp;P of &amp;N</oddFooter>
      </headerFooter>
    </customSheetView>
    <customSheetView guid="{17F5C48B-526E-48D2-9F97-823D578F9893}" printArea="1" hiddenRows="1" hiddenColumns="1" view="pageBreakPreview" topLeftCell="A7">
      <selection activeCell="A16" sqref="A16:F16"/>
      <colBreaks count="1" manualBreakCount="1">
        <brk id="7" max="1048575" man="1"/>
      </colBreaks>
      <pageMargins left="0" right="0" top="0" bottom="0" header="0" footer="0"/>
      <printOptions horizontalCentered="1"/>
      <pageSetup paperSize="9" orientation="landscape" r:id="rId20"/>
      <headerFooter alignWithMargins="0">
        <oddFooter>&amp;R&amp;"Book Antiqua,Bold"&amp;10Schedule-7/ Page &amp;P of &amp;N</oddFooter>
      </headerFooter>
    </customSheetView>
    <customSheetView guid="{9AABADBB-0C61-4F6E-8EBA-FB1F391DCDF7}" printArea="1" hiddenRows="1" hiddenColumns="1" state="hidden" view="pageBreakPreview" topLeftCell="A7">
      <selection activeCell="A16" sqref="A16:F16"/>
      <colBreaks count="1" manualBreakCount="1">
        <brk id="7" max="1048575" man="1"/>
      </colBreaks>
      <pageMargins left="0" right="0" top="0" bottom="0" header="0" footer="0"/>
      <printOptions horizontalCentered="1"/>
      <pageSetup paperSize="9" orientation="landscape" r:id="rId21"/>
      <headerFooter alignWithMargins="0">
        <oddFooter>&amp;R&amp;"Book Antiqua,Bold"&amp;10Schedule-7/ Page &amp;P of &amp;N</oddFooter>
      </headerFooter>
    </customSheetView>
  </customSheetViews>
  <mergeCells count="142">
    <mergeCell ref="A3:F3"/>
    <mergeCell ref="A4:F4"/>
    <mergeCell ref="A100:G100"/>
    <mergeCell ref="A101:G101"/>
    <mergeCell ref="B10:C10"/>
    <mergeCell ref="B11:C11"/>
    <mergeCell ref="B8:C8"/>
    <mergeCell ref="B9:C9"/>
    <mergeCell ref="A7:C7"/>
    <mergeCell ref="AH14:AI14"/>
    <mergeCell ref="AE14:AF14"/>
    <mergeCell ref="A104:C104"/>
    <mergeCell ref="C25:G25"/>
    <mergeCell ref="C24:G24"/>
    <mergeCell ref="C23:G23"/>
    <mergeCell ref="A22:G22"/>
    <mergeCell ref="A16:F16"/>
    <mergeCell ref="B108:C108"/>
    <mergeCell ref="B26:F26"/>
    <mergeCell ref="C112:G112"/>
    <mergeCell ref="C113:G113"/>
    <mergeCell ref="C110:G110"/>
    <mergeCell ref="C111:G111"/>
    <mergeCell ref="B105:C105"/>
    <mergeCell ref="B106:C106"/>
    <mergeCell ref="B107:C107"/>
    <mergeCell ref="C126:G126"/>
    <mergeCell ref="C127:G127"/>
    <mergeCell ref="C114:G114"/>
    <mergeCell ref="C115:G115"/>
    <mergeCell ref="C116:G116"/>
    <mergeCell ref="C117:G117"/>
    <mergeCell ref="C120:G120"/>
    <mergeCell ref="C121:G121"/>
    <mergeCell ref="C118:G118"/>
    <mergeCell ref="C119:G119"/>
    <mergeCell ref="C122:G122"/>
    <mergeCell ref="C123:G123"/>
    <mergeCell ref="C124:G124"/>
    <mergeCell ref="C125:G125"/>
    <mergeCell ref="C128:G128"/>
    <mergeCell ref="C129:G129"/>
    <mergeCell ref="C130:G130"/>
    <mergeCell ref="C135:G135"/>
    <mergeCell ref="C136:G136"/>
    <mergeCell ref="C144:G144"/>
    <mergeCell ref="C145:G145"/>
    <mergeCell ref="C138:G138"/>
    <mergeCell ref="C131:G131"/>
    <mergeCell ref="C132:G132"/>
    <mergeCell ref="C133:G133"/>
    <mergeCell ref="C134:G134"/>
    <mergeCell ref="C137:G137"/>
    <mergeCell ref="C140:G140"/>
    <mergeCell ref="C141:G141"/>
    <mergeCell ref="C142:G142"/>
    <mergeCell ref="C143:G143"/>
    <mergeCell ref="C139:G139"/>
    <mergeCell ref="C146:G146"/>
    <mergeCell ref="C147:G147"/>
    <mergeCell ref="C148:G148"/>
    <mergeCell ref="C149:G149"/>
    <mergeCell ref="C160:G160"/>
    <mergeCell ref="C161:G161"/>
    <mergeCell ref="C162:G162"/>
    <mergeCell ref="C152:G152"/>
    <mergeCell ref="C153:G153"/>
    <mergeCell ref="C206:G206"/>
    <mergeCell ref="C163:G163"/>
    <mergeCell ref="C150:G150"/>
    <mergeCell ref="C151:G151"/>
    <mergeCell ref="C154:G154"/>
    <mergeCell ref="C155:G155"/>
    <mergeCell ref="C156:G156"/>
    <mergeCell ref="C157:G157"/>
    <mergeCell ref="C168:G168"/>
    <mergeCell ref="C169:G169"/>
    <mergeCell ref="C158:G158"/>
    <mergeCell ref="C159:G159"/>
    <mergeCell ref="C164:G164"/>
    <mergeCell ref="C165:G165"/>
    <mergeCell ref="C166:G166"/>
    <mergeCell ref="C167:G167"/>
    <mergeCell ref="C207:G207"/>
    <mergeCell ref="C208:G208"/>
    <mergeCell ref="C202:G202"/>
    <mergeCell ref="C203:G203"/>
    <mergeCell ref="C200:G200"/>
    <mergeCell ref="C199:G199"/>
    <mergeCell ref="C170:G170"/>
    <mergeCell ref="C171:G171"/>
    <mergeCell ref="C186:G186"/>
    <mergeCell ref="C187:G187"/>
    <mergeCell ref="C188:G188"/>
    <mergeCell ref="C189:G189"/>
    <mergeCell ref="C190:G190"/>
    <mergeCell ref="C191:G191"/>
    <mergeCell ref="C196:G196"/>
    <mergeCell ref="C197:G197"/>
    <mergeCell ref="C178:G178"/>
    <mergeCell ref="C179:G179"/>
    <mergeCell ref="C176:G176"/>
    <mergeCell ref="C177:G177"/>
    <mergeCell ref="C172:G172"/>
    <mergeCell ref="C173:G173"/>
    <mergeCell ref="C174:G174"/>
    <mergeCell ref="C175:G175"/>
    <mergeCell ref="C217:G217"/>
    <mergeCell ref="AE117:AF117"/>
    <mergeCell ref="C213:G213"/>
    <mergeCell ref="C214:G214"/>
    <mergeCell ref="C215:G215"/>
    <mergeCell ref="C216:G216"/>
    <mergeCell ref="C209:G209"/>
    <mergeCell ref="C212:G212"/>
    <mergeCell ref="C204:G204"/>
    <mergeCell ref="C210:G210"/>
    <mergeCell ref="C180:G180"/>
    <mergeCell ref="C181:G181"/>
    <mergeCell ref="C184:G184"/>
    <mergeCell ref="C185:G185"/>
    <mergeCell ref="C182:G182"/>
    <mergeCell ref="C183:G183"/>
    <mergeCell ref="C201:G201"/>
    <mergeCell ref="C198:G198"/>
    <mergeCell ref="C192:G192"/>
    <mergeCell ref="C193:G193"/>
    <mergeCell ref="C194:G194"/>
    <mergeCell ref="C195:G195"/>
    <mergeCell ref="C211:G211"/>
    <mergeCell ref="C205:G205"/>
    <mergeCell ref="AH117:AI117"/>
    <mergeCell ref="AE118:AF118"/>
    <mergeCell ref="AH118:AI118"/>
    <mergeCell ref="AE110:AF110"/>
    <mergeCell ref="AH110:AI110"/>
    <mergeCell ref="AE111:AF111"/>
    <mergeCell ref="AH111:AI111"/>
    <mergeCell ref="AE112:AF112"/>
    <mergeCell ref="AH112:AI112"/>
    <mergeCell ref="AH116:AI116"/>
    <mergeCell ref="AE116:AF116"/>
  </mergeCells>
  <phoneticPr fontId="4" type="noConversion"/>
  <conditionalFormatting sqref="E15">
    <cfRule type="expression" dxfId="7" priority="37" stopIfTrue="1">
      <formula>D15&gt;0</formula>
    </cfRule>
  </conditionalFormatting>
  <conditionalFormatting sqref="E17:E19">
    <cfRule type="expression" dxfId="6" priority="13" stopIfTrue="1">
      <formula>D17&gt;0</formula>
    </cfRule>
  </conditionalFormatting>
  <conditionalFormatting sqref="H15:H20">
    <cfRule type="expression" dxfId="5" priority="14" stopIfTrue="1">
      <formula>G15=""</formula>
    </cfRule>
  </conditionalFormatting>
  <dataValidations count="1">
    <dataValidation type="decimal" operator="greaterThan" allowBlank="1" showInputMessage="1" showErrorMessage="1" error="Enter only Numeric Value greater than zero or leave the cell blank !" sqref="E15 E17:E19" xr:uid="{00000000-0002-0000-1000-000000000000}">
      <formula1>0</formula1>
    </dataValidation>
  </dataValidations>
  <printOptions horizontalCentered="1"/>
  <pageMargins left="0.66" right="0.47" top="0.59055118110236227" bottom="0.59055118110236227" header="0.35433070866141736" footer="0.35433070866141736"/>
  <pageSetup paperSize="9" orientation="landscape" r:id="rId22"/>
  <headerFooter alignWithMargins="0">
    <oddHeader>&amp;C&amp;"Aptos"&amp;12&amp;KFF0000 डेटा वर्गीकरण : नियंत्रित/CONTROLLED&amp;1#_x000D_&amp;G</oddHeader>
    <oddFooter>&amp;R&amp;"Book Antiqua,Bold"&amp;10Schedule-7/ Page &amp;P of &amp;N</oddFooter>
  </headerFooter>
  <colBreaks count="1" manualBreakCount="1">
    <brk id="7" max="1048575" man="1"/>
  </colBreaks>
  <drawing r:id="rId23"/>
  <legacyDrawingHF r:id="rId2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indexed="53"/>
  </sheetPr>
  <dimension ref="A1:AS225"/>
  <sheetViews>
    <sheetView topLeftCell="A7" zoomScale="80" zoomScaleNormal="80" zoomScaleSheetLayoutView="100" workbookViewId="0">
      <selection activeCell="F74" sqref="F74"/>
    </sheetView>
  </sheetViews>
  <sheetFormatPr defaultColWidth="9" defaultRowHeight="16.5"/>
  <cols>
    <col min="1" max="1" width="11.375" style="346" customWidth="1"/>
    <col min="2" max="2" width="38.125" style="309" customWidth="1"/>
    <col min="3" max="3" width="7.625" style="309" customWidth="1"/>
    <col min="4" max="4" width="10.25" style="309" customWidth="1"/>
    <col min="5" max="5" width="15.375" style="309" customWidth="1"/>
    <col min="6" max="6" width="11.375" style="309" customWidth="1"/>
    <col min="7" max="7" width="13.625" style="309" customWidth="1"/>
    <col min="8" max="8" width="20.875" style="244" customWidth="1"/>
    <col min="9" max="12" width="9" style="349"/>
    <col min="13" max="29" width="9" style="175"/>
    <col min="30" max="30" width="0" style="175" hidden="1" customWidth="1"/>
    <col min="31" max="31" width="13.875" style="175" hidden="1" customWidth="1"/>
    <col min="32" max="32" width="13.625" style="175" hidden="1" customWidth="1"/>
    <col min="33" max="33" width="21.375" style="175" hidden="1" customWidth="1"/>
    <col min="34" max="34" width="12" style="175" hidden="1" customWidth="1"/>
    <col min="35" max="36" width="0" style="175" hidden="1" customWidth="1"/>
    <col min="37" max="45" width="9" style="175"/>
    <col min="46" max="16384" width="9" style="349"/>
  </cols>
  <sheetData>
    <row r="1" spans="1:35" ht="18" customHeight="1">
      <c r="A1" s="79" t="str">
        <f>Cover!B3</f>
        <v>Ref. No:  SRTS-II/C&amp;M/WC-4777/2026
SPECIFICATION No.: SR2/NT/W-AIS/DOM/C00/26/04775</v>
      </c>
      <c r="B1" s="80"/>
      <c r="C1" s="81"/>
      <c r="D1" s="81"/>
      <c r="E1" s="81"/>
      <c r="F1" s="81"/>
      <c r="G1" s="81"/>
      <c r="I1" s="255"/>
      <c r="J1" s="255"/>
      <c r="K1" s="255"/>
      <c r="L1" s="255"/>
    </row>
    <row r="2" spans="1:35" ht="18.600000000000001" customHeight="1">
      <c r="A2" s="66"/>
      <c r="B2" s="86"/>
      <c r="C2" s="87"/>
      <c r="D2" s="87"/>
      <c r="E2" s="87"/>
      <c r="F2" s="87"/>
      <c r="G2" s="87"/>
      <c r="I2" s="255"/>
      <c r="J2" s="255"/>
      <c r="K2" s="255"/>
      <c r="L2" s="255"/>
    </row>
    <row r="3" spans="1:35" ht="55.5" customHeight="1">
      <c r="A3" s="1225" t="str">
        <f>Cover!$B$2</f>
        <v>“Construction of Two nos. of 230kV bays for TANTRANSCO at 400kV Pugalur HVAC POWERGRID S/S” under consultancy services to TANTRANSCO”</v>
      </c>
      <c r="B3" s="1225"/>
      <c r="C3" s="1225"/>
      <c r="D3" s="1225"/>
      <c r="E3" s="1225"/>
      <c r="F3" s="1225"/>
      <c r="G3" s="1225"/>
      <c r="I3" s="255"/>
      <c r="J3" s="255"/>
      <c r="K3" s="255"/>
      <c r="L3" s="255"/>
      <c r="AD3" s="189" t="s">
        <v>184</v>
      </c>
      <c r="AF3" s="208">
        <f>IF(ISERROR(#REF!/('Sch-6'!D15+'Sch-6'!D17+'Sch-6'!D19)),0,#REF!/( 'Sch-6'!D15+'Sch-6'!D17+'Sch-6'!D19))</f>
        <v>0</v>
      </c>
    </row>
    <row r="4" spans="1:35" ht="21.95" customHeight="1">
      <c r="A4" s="1152" t="s">
        <v>331</v>
      </c>
      <c r="B4" s="1152"/>
      <c r="C4" s="1152"/>
      <c r="D4" s="1152"/>
      <c r="E4" s="1152"/>
      <c r="F4" s="1152"/>
      <c r="G4" s="1152"/>
      <c r="I4" s="255"/>
      <c r="J4" s="255"/>
      <c r="K4" s="255"/>
      <c r="L4" s="255"/>
      <c r="AD4" s="189" t="s">
        <v>186</v>
      </c>
      <c r="AF4" s="208" t="e">
        <f>#REF!</f>
        <v>#REF!</v>
      </c>
    </row>
    <row r="5" spans="1:35" ht="18.600000000000001" customHeight="1">
      <c r="A5" s="67"/>
      <c r="B5" s="100"/>
      <c r="C5" s="100"/>
      <c r="D5" s="100"/>
      <c r="E5" s="100"/>
      <c r="F5" s="100"/>
      <c r="G5" s="100"/>
      <c r="I5" s="255"/>
      <c r="J5" s="255"/>
      <c r="K5" s="255"/>
      <c r="L5" s="255"/>
      <c r="AD5" s="189" t="s">
        <v>319</v>
      </c>
      <c r="AF5" s="208">
        <f>IF(ISERROR(#REF!/#REF!),0,#REF! /#REF!)</f>
        <v>0</v>
      </c>
    </row>
    <row r="6" spans="1:35" ht="27.95" customHeight="1">
      <c r="A6" s="31" t="str">
        <f>'Sch-1.'!A7</f>
        <v>Bidder’s Name and Address (Lead Partner) :</v>
      </c>
      <c r="B6" s="41"/>
      <c r="C6" s="41"/>
      <c r="D6" s="41"/>
      <c r="E6" s="459" t="s">
        <v>81</v>
      </c>
      <c r="F6" s="41"/>
      <c r="G6" s="62"/>
      <c r="I6" s="255"/>
      <c r="J6" s="255"/>
      <c r="K6" s="255"/>
      <c r="L6" s="255"/>
      <c r="AD6" s="189" t="s">
        <v>320</v>
      </c>
      <c r="AF6" s="208" t="e">
        <f>#REF!</f>
        <v>#REF!</v>
      </c>
    </row>
    <row r="7" spans="1:35" ht="36" customHeight="1">
      <c r="A7" s="1220" t="str">
        <f>'Sch-1.'!A9</f>
        <v/>
      </c>
      <c r="B7" s="1220"/>
      <c r="C7" s="1220"/>
      <c r="D7" s="387"/>
      <c r="E7" s="460" t="str">
        <f>'Sch-1.'!I9</f>
        <v>C&amp;M Department</v>
      </c>
      <c r="F7" s="387"/>
      <c r="G7" s="61"/>
      <c r="I7" s="255"/>
      <c r="J7" s="255"/>
      <c r="K7" s="255"/>
      <c r="L7" s="255"/>
      <c r="AD7" s="189" t="s">
        <v>190</v>
      </c>
      <c r="AF7" s="208" t="e">
        <f>SUM(AF3:AF6)</f>
        <v>#REF!</v>
      </c>
    </row>
    <row r="8" spans="1:35" ht="27.95" customHeight="1">
      <c r="A8" s="42" t="s">
        <v>241</v>
      </c>
      <c r="B8" s="1167" t="str">
        <f>IF('Sch-1.'!C10=0, "", 'Sch-1.'!C10)</f>
        <v xml:space="preserve">  </v>
      </c>
      <c r="C8" s="1167"/>
      <c r="D8" s="386"/>
      <c r="E8" s="460" t="str">
        <f>'Sch-1.'!I10</f>
        <v>Power Grid Corporation of India Ltd.,</v>
      </c>
      <c r="F8" s="386"/>
      <c r="G8" s="61"/>
      <c r="I8" s="255"/>
      <c r="J8" s="255"/>
      <c r="K8" s="255"/>
      <c r="L8" s="255"/>
    </row>
    <row r="9" spans="1:35" ht="27.95" customHeight="1">
      <c r="A9" s="42" t="s">
        <v>242</v>
      </c>
      <c r="B9" s="1167" t="str">
        <f>IF('Sch-1.'!C11=0, "", 'Sch-1.'!C11)</f>
        <v/>
      </c>
      <c r="C9" s="1167"/>
      <c r="D9" s="386"/>
      <c r="E9" s="460" t="str">
        <f>'Sch-1.'!I11</f>
        <v>SR-II,RHQ</v>
      </c>
      <c r="F9" s="386"/>
      <c r="G9" s="61"/>
      <c r="I9" s="255"/>
      <c r="J9" s="255"/>
      <c r="K9" s="255"/>
      <c r="L9" s="255"/>
    </row>
    <row r="10" spans="1:35" ht="27.95" customHeight="1">
      <c r="A10" s="43"/>
      <c r="B10" s="1167" t="str">
        <f>IF('Sch-1.'!C12=0, "", 'Sch-1.'!C12)</f>
        <v/>
      </c>
      <c r="C10" s="1167"/>
      <c r="D10" s="386"/>
      <c r="E10" s="460" t="str">
        <f>'Sch-1.'!I12</f>
        <v>Singanayakanahalli,Yelahanka</v>
      </c>
      <c r="F10" s="386"/>
      <c r="G10" s="61"/>
      <c r="I10" s="255"/>
      <c r="J10" s="255"/>
      <c r="K10" s="255"/>
      <c r="L10" s="255"/>
      <c r="AD10" s="189" t="s">
        <v>226</v>
      </c>
      <c r="AF10" s="213" t="e">
        <f>'Sch-1.'!#REF!</f>
        <v>#REF!</v>
      </c>
    </row>
    <row r="11" spans="1:35" ht="27.95" customHeight="1">
      <c r="A11" s="43"/>
      <c r="B11" s="1167" t="str">
        <f>IF('Sch-1.'!C13=0, "", 'Sch-1.'!C13)</f>
        <v/>
      </c>
      <c r="C11" s="1167"/>
      <c r="D11" s="386"/>
      <c r="E11" s="460" t="str">
        <f>'Sch-1.'!I13</f>
        <v>Bangalore -560064</v>
      </c>
      <c r="F11" s="386"/>
      <c r="G11" s="61"/>
      <c r="I11" s="255"/>
      <c r="J11" s="255"/>
      <c r="K11" s="255"/>
      <c r="L11" s="255"/>
      <c r="AD11" s="189"/>
      <c r="AF11" s="208"/>
    </row>
    <row r="12" spans="1:35" ht="18.600000000000001" customHeight="1">
      <c r="A12" s="43"/>
      <c r="B12" s="386"/>
      <c r="C12" s="386"/>
      <c r="D12" s="386"/>
      <c r="E12" s="386"/>
      <c r="F12" s="386"/>
      <c r="G12" s="61"/>
      <c r="I12" s="255"/>
      <c r="J12" s="255"/>
      <c r="K12" s="255"/>
      <c r="L12" s="255"/>
      <c r="AD12" s="189"/>
      <c r="AF12" s="208"/>
    </row>
    <row r="13" spans="1:35" ht="27.95" customHeight="1">
      <c r="A13" s="1227" t="s">
        <v>332</v>
      </c>
      <c r="B13" s="1227"/>
      <c r="C13" s="1227"/>
      <c r="D13" s="1227"/>
      <c r="E13" s="1227"/>
      <c r="F13" s="1227"/>
      <c r="G13" s="1228"/>
      <c r="I13" s="255"/>
      <c r="J13" s="255"/>
      <c r="K13" s="255"/>
      <c r="L13" s="255"/>
    </row>
    <row r="14" spans="1:35" ht="33.75" customHeight="1">
      <c r="A14" s="101" t="s">
        <v>322</v>
      </c>
      <c r="B14" s="445" t="s">
        <v>323</v>
      </c>
      <c r="C14" s="445" t="s">
        <v>98</v>
      </c>
      <c r="D14" s="445" t="s">
        <v>197</v>
      </c>
      <c r="E14" s="445" t="s">
        <v>324</v>
      </c>
      <c r="F14" s="102" t="s">
        <v>325</v>
      </c>
      <c r="G14" s="291"/>
      <c r="I14" s="255"/>
      <c r="J14" s="255"/>
      <c r="K14" s="255"/>
      <c r="L14" s="255"/>
      <c r="AE14" s="1219" t="s">
        <v>326</v>
      </c>
      <c r="AF14" s="1219"/>
      <c r="AG14" s="191" t="s">
        <v>182</v>
      </c>
      <c r="AH14" s="1219" t="s">
        <v>327</v>
      </c>
      <c r="AI14" s="1219"/>
    </row>
    <row r="15" spans="1:35" s="391" customFormat="1">
      <c r="A15" s="467" t="s">
        <v>4</v>
      </c>
      <c r="B15" s="461">
        <f>'Sch-7'!B16</f>
        <v>0</v>
      </c>
      <c r="C15" s="461"/>
      <c r="D15" s="461"/>
      <c r="E15" s="462"/>
      <c r="F15" s="463"/>
    </row>
    <row r="16" spans="1:35" s="391" customFormat="1">
      <c r="A16" s="468" t="s">
        <v>333</v>
      </c>
      <c r="B16" s="461" t="e">
        <f>'Sch-7'!#REF!</f>
        <v>#REF!</v>
      </c>
      <c r="C16" s="461" t="e">
        <f>'Sch-7'!#REF!</f>
        <v>#REF!</v>
      </c>
      <c r="D16" s="461" t="e">
        <f>'Sch-7'!#REF!</f>
        <v>#REF!</v>
      </c>
      <c r="E16" s="462" t="e">
        <f>'Sch-7'!#REF!</f>
        <v>#REF!</v>
      </c>
      <c r="F16" s="463" t="e">
        <f>IF(E16=0, "Included", IF(ISERROR(D16*E16), E16, D16*E16))</f>
        <v>#REF!</v>
      </c>
    </row>
    <row r="17" spans="1:35" s="391" customFormat="1">
      <c r="A17" s="468" t="s">
        <v>334</v>
      </c>
      <c r="B17" s="461" t="e">
        <f>'Sch-7'!#REF!</f>
        <v>#REF!</v>
      </c>
      <c r="C17" s="461" t="e">
        <f>'Sch-7'!#REF!</f>
        <v>#REF!</v>
      </c>
      <c r="D17" s="461" t="e">
        <f>'Sch-7'!#REF!</f>
        <v>#REF!</v>
      </c>
      <c r="E17" s="462" t="e">
        <f>'Sch-7'!#REF!</f>
        <v>#REF!</v>
      </c>
      <c r="F17" s="463" t="e">
        <f>IF(E17=0, "Included", IF(ISERROR(D17*E17), E17, D17*E17))</f>
        <v>#REF!</v>
      </c>
    </row>
    <row r="18" spans="1:35" s="391" customFormat="1" ht="15.75">
      <c r="A18" s="471"/>
      <c r="B18" s="473" t="s">
        <v>335</v>
      </c>
      <c r="C18" s="473"/>
      <c r="D18" s="473"/>
      <c r="E18" s="473"/>
      <c r="F18" s="474" t="e">
        <f>SUM(F16:F17)</f>
        <v>#REF!</v>
      </c>
    </row>
    <row r="19" spans="1:35" s="391" customFormat="1" ht="15.75">
      <c r="A19" s="472"/>
      <c r="B19" s="473" t="s">
        <v>336</v>
      </c>
      <c r="C19" s="473"/>
      <c r="D19" s="473"/>
      <c r="E19" s="473"/>
      <c r="F19" s="475" t="e">
        <f>F18</f>
        <v>#REF!</v>
      </c>
    </row>
    <row r="20" spans="1:35" ht="18.600000000000001" customHeight="1">
      <c r="A20" s="302"/>
      <c r="B20" s="286"/>
      <c r="C20" s="286"/>
      <c r="D20" s="286"/>
      <c r="E20" s="286"/>
      <c r="F20" s="286"/>
      <c r="G20" s="458"/>
      <c r="I20" s="255"/>
      <c r="J20" s="255"/>
      <c r="K20" s="255"/>
      <c r="L20" s="255"/>
      <c r="AE20" s="214"/>
      <c r="AF20" s="214"/>
      <c r="AH20" s="214"/>
      <c r="AI20" s="214"/>
    </row>
    <row r="21" spans="1:35" ht="30.75" customHeight="1">
      <c r="A21" s="388"/>
      <c r="B21" s="388"/>
      <c r="C21" s="388"/>
      <c r="D21" s="388"/>
      <c r="E21" s="388"/>
      <c r="F21" s="388"/>
      <c r="G21" s="388"/>
      <c r="H21" s="245"/>
      <c r="I21" s="255"/>
      <c r="J21" s="255"/>
      <c r="K21" s="255"/>
      <c r="L21" s="255"/>
      <c r="AD21" s="243" t="s">
        <v>337</v>
      </c>
      <c r="AE21" s="215" t="e">
        <f>#REF!-#REF!</f>
        <v>#REF!</v>
      </c>
      <c r="AG21" s="243" t="s">
        <v>338</v>
      </c>
      <c r="AH21" s="215" t="e">
        <f>#REF!-#REF!</f>
        <v>#REF!</v>
      </c>
    </row>
    <row r="22" spans="1:35" ht="18.600000000000001" customHeight="1">
      <c r="A22" s="1222"/>
      <c r="B22" s="1222"/>
      <c r="C22" s="1222"/>
      <c r="D22" s="1222"/>
      <c r="E22" s="1222"/>
      <c r="F22" s="1222"/>
      <c r="G22" s="1222"/>
      <c r="I22" s="255"/>
      <c r="J22" s="255"/>
      <c r="K22" s="255"/>
      <c r="L22" s="255"/>
      <c r="AD22" s="175" t="s">
        <v>182</v>
      </c>
      <c r="AE22" s="243" t="e">
        <f>IF(#REF!&gt;0,#REF!&amp; " Item(s) in Sch-3", "")</f>
        <v>#REF!</v>
      </c>
      <c r="AF22" s="215"/>
    </row>
    <row r="23" spans="1:35" ht="27.95" customHeight="1">
      <c r="A23" s="350"/>
      <c r="B23" s="350"/>
      <c r="C23" s="1221" t="s">
        <v>339</v>
      </c>
      <c r="D23" s="1221"/>
      <c r="E23" s="1221"/>
      <c r="F23" s="1221"/>
      <c r="G23" s="1221"/>
      <c r="I23" s="255"/>
      <c r="J23" s="255"/>
      <c r="K23" s="255"/>
      <c r="L23" s="255"/>
      <c r="AE23" s="243"/>
      <c r="AF23" s="215"/>
    </row>
    <row r="24" spans="1:35" ht="27.95" customHeight="1">
      <c r="A24" s="93" t="s">
        <v>157</v>
      </c>
      <c r="B24" s="107" t="str">
        <f>'Sch-1.'!B57</f>
        <v>--2025</v>
      </c>
      <c r="C24" s="1221" t="str">
        <f>"Printed Name   : " &amp; 'Sch-1.'!I58</f>
        <v xml:space="preserve">Printed Name   :  </v>
      </c>
      <c r="D24" s="1221"/>
      <c r="E24" s="1221"/>
      <c r="F24" s="1221"/>
      <c r="G24" s="1221"/>
      <c r="I24" s="255"/>
      <c r="J24" s="255"/>
      <c r="K24" s="255"/>
      <c r="L24" s="255"/>
    </row>
    <row r="25" spans="1:35" ht="27.95" customHeight="1">
      <c r="A25" s="93" t="s">
        <v>158</v>
      </c>
      <c r="B25" s="103" t="str">
        <f>'Sch-1.'!B58</f>
        <v xml:space="preserve"> </v>
      </c>
      <c r="C25" s="1221" t="str">
        <f>"Designation      : " &amp; 'Sch-1.'!I59</f>
        <v xml:space="preserve">Designation      : </v>
      </c>
      <c r="D25" s="1221"/>
      <c r="E25" s="1221"/>
      <c r="F25" s="1221"/>
      <c r="G25" s="1221"/>
      <c r="I25" s="255"/>
      <c r="J25" s="255"/>
      <c r="K25" s="255"/>
      <c r="L25" s="255"/>
    </row>
    <row r="26" spans="1:35" ht="27.95" customHeight="1">
      <c r="A26" s="87"/>
      <c r="B26" s="86"/>
      <c r="C26" s="1221" t="s">
        <v>340</v>
      </c>
      <c r="D26" s="1221"/>
      <c r="E26" s="1221"/>
      <c r="F26" s="1221"/>
      <c r="G26" s="1221"/>
      <c r="I26" s="255"/>
      <c r="J26" s="255"/>
      <c r="K26" s="255"/>
      <c r="L26" s="255"/>
    </row>
    <row r="27" spans="1:35" ht="27.95" customHeight="1">
      <c r="A27" s="87"/>
      <c r="B27" s="86"/>
      <c r="C27" s="286"/>
      <c r="D27" s="286"/>
      <c r="E27" s="286"/>
      <c r="F27" s="286"/>
      <c r="G27" s="286"/>
      <c r="I27" s="255"/>
      <c r="J27" s="255"/>
      <c r="K27" s="255"/>
      <c r="L27" s="255"/>
    </row>
    <row r="28" spans="1:35" ht="36.75" customHeight="1">
      <c r="A28" s="104" t="s">
        <v>329</v>
      </c>
      <c r="B28" s="1226" t="s">
        <v>330</v>
      </c>
      <c r="C28" s="1226"/>
      <c r="D28" s="1226"/>
      <c r="E28" s="1226"/>
      <c r="F28" s="1226"/>
      <c r="G28" s="1226"/>
      <c r="I28" s="255"/>
      <c r="J28" s="255"/>
      <c r="K28" s="255"/>
      <c r="L28" s="255"/>
    </row>
    <row r="29" spans="1:35" ht="31.5" customHeight="1">
      <c r="A29" s="288"/>
      <c r="B29" s="32"/>
      <c r="C29" s="32"/>
      <c r="D29" s="32"/>
      <c r="E29" s="32"/>
      <c r="F29" s="32"/>
      <c r="G29" s="32"/>
      <c r="H29" s="246"/>
      <c r="I29" s="255"/>
      <c r="J29" s="255"/>
      <c r="K29" s="255"/>
      <c r="L29" s="255"/>
    </row>
    <row r="101" spans="1:12" s="175" customFormat="1">
      <c r="A101" s="194"/>
      <c r="B101" s="184"/>
      <c r="C101" s="184"/>
      <c r="D101" s="184"/>
      <c r="E101" s="184"/>
      <c r="F101" s="184"/>
      <c r="G101" s="184"/>
      <c r="H101" s="244"/>
      <c r="I101" s="255"/>
      <c r="J101" s="255"/>
      <c r="K101" s="255"/>
      <c r="L101" s="255"/>
    </row>
    <row r="102" spans="1:12" s="175" customFormat="1">
      <c r="A102" s="194"/>
      <c r="B102" s="184"/>
      <c r="C102" s="184"/>
      <c r="D102" s="184"/>
      <c r="E102" s="184"/>
      <c r="F102" s="184"/>
      <c r="G102" s="184"/>
      <c r="H102" s="244"/>
      <c r="I102" s="255"/>
      <c r="J102" s="255"/>
      <c r="K102" s="255"/>
      <c r="L102" s="255"/>
    </row>
    <row r="103" spans="1:12" s="175" customFormat="1">
      <c r="A103" s="194"/>
      <c r="B103" s="184"/>
      <c r="C103" s="184"/>
      <c r="D103" s="184"/>
      <c r="E103" s="184"/>
      <c r="F103" s="184"/>
      <c r="G103" s="184"/>
      <c r="H103" s="244"/>
      <c r="I103" s="255"/>
      <c r="J103" s="255"/>
      <c r="K103" s="255"/>
      <c r="L103" s="255"/>
    </row>
    <row r="104" spans="1:12" s="255" customFormat="1" hidden="1">
      <c r="A104" s="177" t="str">
        <f>A1</f>
        <v>Ref. No:  SRTS-II/C&amp;M/WC-4777/2026
SPECIFICATION No.: SR2/NT/W-AIS/DOM/C00/26/04775</v>
      </c>
      <c r="B104" s="93"/>
      <c r="C104" s="180"/>
      <c r="D104" s="180"/>
      <c r="E104" s="180"/>
      <c r="F104" s="180"/>
      <c r="G104" s="180"/>
      <c r="H104" s="179"/>
    </row>
    <row r="105" spans="1:12" s="255" customFormat="1" hidden="1">
      <c r="A105" s="66"/>
      <c r="B105" s="86"/>
      <c r="C105" s="87"/>
      <c r="D105" s="87"/>
      <c r="E105" s="87"/>
      <c r="F105" s="87"/>
      <c r="G105" s="87"/>
      <c r="H105" s="179"/>
    </row>
    <row r="106" spans="1:12" s="255" customFormat="1" ht="35.25" hidden="1" customHeight="1">
      <c r="A106" s="1225" t="str">
        <f t="shared" ref="A106:C107" si="0">A3</f>
        <v>“Construction of Two nos. of 230kV bays for TANTRANSCO at 400kV Pugalur HVAC POWERGRID S/S” under consultancy services to TANTRANSCO”</v>
      </c>
      <c r="B106" s="1225">
        <f t="shared" si="0"/>
        <v>0</v>
      </c>
      <c r="C106" s="1225">
        <f t="shared" si="0"/>
        <v>0</v>
      </c>
      <c r="D106" s="1225"/>
      <c r="E106" s="1225"/>
      <c r="F106" s="1225"/>
      <c r="G106" s="1225">
        <f>G3</f>
        <v>0</v>
      </c>
      <c r="H106" s="179"/>
    </row>
    <row r="107" spans="1:12" s="255" customFormat="1" hidden="1">
      <c r="A107" s="1212" t="str">
        <f t="shared" si="0"/>
        <v>(SCHEDULE OF RATES AND PRICES : TYPE TEST CHARGES)</v>
      </c>
      <c r="B107" s="1212">
        <f t="shared" si="0"/>
        <v>0</v>
      </c>
      <c r="C107" s="1212">
        <f t="shared" si="0"/>
        <v>0</v>
      </c>
      <c r="D107" s="1212"/>
      <c r="E107" s="1212"/>
      <c r="F107" s="1212"/>
      <c r="G107" s="1212">
        <f>G4</f>
        <v>0</v>
      </c>
      <c r="H107" s="179"/>
    </row>
    <row r="108" spans="1:12" s="255" customFormat="1" hidden="1">
      <c r="A108" s="67"/>
      <c r="B108" s="100"/>
      <c r="C108" s="100"/>
      <c r="D108" s="100"/>
      <c r="E108" s="100"/>
      <c r="F108" s="100"/>
      <c r="G108" s="100"/>
      <c r="H108" s="179"/>
    </row>
    <row r="109" spans="1:12" s="255" customFormat="1" hidden="1">
      <c r="A109" s="31" t="str">
        <f>A6</f>
        <v>Bidder’s Name and Address (Lead Partner) :</v>
      </c>
      <c r="B109" s="41"/>
      <c r="C109" s="41"/>
      <c r="D109" s="41"/>
      <c r="E109" s="41"/>
      <c r="F109" s="41"/>
      <c r="G109" s="62">
        <f t="shared" ref="G109:G114" si="1">G6</f>
        <v>0</v>
      </c>
      <c r="H109" s="179"/>
    </row>
    <row r="110" spans="1:12" s="255" customFormat="1" hidden="1">
      <c r="A110" s="1220" t="str">
        <f>A7</f>
        <v/>
      </c>
      <c r="B110" s="1220">
        <f t="shared" ref="B110:C114" si="2">B7</f>
        <v>0</v>
      </c>
      <c r="C110" s="1220">
        <f t="shared" si="2"/>
        <v>0</v>
      </c>
      <c r="D110" s="387"/>
      <c r="E110" s="387"/>
      <c r="F110" s="387"/>
      <c r="G110" s="61">
        <f t="shared" si="1"/>
        <v>0</v>
      </c>
      <c r="H110" s="179"/>
    </row>
    <row r="111" spans="1:12" s="255" customFormat="1" hidden="1">
      <c r="A111" s="42" t="str">
        <f>A8</f>
        <v>Name     :</v>
      </c>
      <c r="B111" s="1167" t="str">
        <f t="shared" si="2"/>
        <v xml:space="preserve">  </v>
      </c>
      <c r="C111" s="1167">
        <f t="shared" si="2"/>
        <v>0</v>
      </c>
      <c r="D111" s="386"/>
      <c r="E111" s="386"/>
      <c r="F111" s="386"/>
      <c r="G111" s="61">
        <f t="shared" si="1"/>
        <v>0</v>
      </c>
      <c r="H111" s="179"/>
    </row>
    <row r="112" spans="1:12" s="255" customFormat="1" hidden="1">
      <c r="A112" s="42" t="str">
        <f>A9</f>
        <v>Address :</v>
      </c>
      <c r="B112" s="1167" t="str">
        <f t="shared" si="2"/>
        <v/>
      </c>
      <c r="C112" s="1167">
        <f t="shared" si="2"/>
        <v>0</v>
      </c>
      <c r="D112" s="386"/>
      <c r="E112" s="386"/>
      <c r="F112" s="386"/>
      <c r="G112" s="61">
        <f t="shared" si="1"/>
        <v>0</v>
      </c>
      <c r="H112" s="179"/>
    </row>
    <row r="113" spans="1:35" s="255" customFormat="1" hidden="1">
      <c r="A113" s="43"/>
      <c r="B113" s="1167" t="str">
        <f t="shared" si="2"/>
        <v/>
      </c>
      <c r="C113" s="1167">
        <f t="shared" si="2"/>
        <v>0</v>
      </c>
      <c r="D113" s="386"/>
      <c r="E113" s="386"/>
      <c r="F113" s="386"/>
      <c r="G113" s="61">
        <f t="shared" si="1"/>
        <v>0</v>
      </c>
      <c r="H113" s="179"/>
    </row>
    <row r="114" spans="1:35" s="255" customFormat="1" hidden="1">
      <c r="A114" s="43"/>
      <c r="B114" s="1167" t="str">
        <f t="shared" si="2"/>
        <v/>
      </c>
      <c r="C114" s="1167">
        <f t="shared" si="2"/>
        <v>0</v>
      </c>
      <c r="D114" s="386"/>
      <c r="E114" s="386"/>
      <c r="F114" s="386"/>
      <c r="G114" s="61">
        <f t="shared" si="1"/>
        <v>0</v>
      </c>
      <c r="H114" s="179"/>
    </row>
    <row r="115" spans="1:35" s="255" customFormat="1" hidden="1">
      <c r="A115" s="288"/>
      <c r="B115" s="32"/>
      <c r="C115" s="32"/>
      <c r="D115" s="32"/>
      <c r="E115" s="32"/>
      <c r="F115" s="32"/>
      <c r="G115" s="32"/>
      <c r="H115" s="179"/>
    </row>
    <row r="116" spans="1:35" s="255" customFormat="1" ht="33.75" hidden="1" customHeight="1">
      <c r="A116" s="286" t="str">
        <f>A14</f>
        <v>SL. NO.</v>
      </c>
      <c r="B116" s="290" t="str">
        <f>B14</f>
        <v>Description of Test</v>
      </c>
      <c r="C116" s="1217">
        <f>G14</f>
        <v>0</v>
      </c>
      <c r="D116" s="1217"/>
      <c r="E116" s="1217"/>
      <c r="F116" s="1217"/>
      <c r="G116" s="1217"/>
      <c r="H116" s="179"/>
      <c r="AE116" s="1217"/>
      <c r="AF116" s="1217"/>
      <c r="AH116" s="1217"/>
      <c r="AI116" s="1217"/>
    </row>
    <row r="117" spans="1:35" s="255" customFormat="1" hidden="1">
      <c r="A117" s="100" t="e">
        <f>#REF!</f>
        <v>#REF!</v>
      </c>
      <c r="B117" s="100" t="e">
        <f>#REF!</f>
        <v>#REF!</v>
      </c>
      <c r="C117" s="1218" t="e">
        <f>#REF!</f>
        <v>#REF!</v>
      </c>
      <c r="D117" s="1218"/>
      <c r="E117" s="1218"/>
      <c r="F117" s="1218"/>
      <c r="G117" s="1218"/>
      <c r="H117" s="179"/>
      <c r="AE117" s="1218"/>
      <c r="AF117" s="1218"/>
      <c r="AH117" s="1218"/>
      <c r="AI117" s="1218"/>
    </row>
    <row r="118" spans="1:35" s="255" customFormat="1" hidden="1">
      <c r="A118" s="292" t="e">
        <f>#REF!</f>
        <v>#REF!</v>
      </c>
      <c r="B118" s="293" t="e">
        <f>#REF!</f>
        <v>#REF!</v>
      </c>
      <c r="C118" s="1218"/>
      <c r="D118" s="1218"/>
      <c r="E118" s="1218"/>
      <c r="F118" s="1218"/>
      <c r="G118" s="1218"/>
      <c r="H118" s="179"/>
      <c r="AE118" s="1218"/>
      <c r="AF118" s="1218"/>
      <c r="AH118" s="1218"/>
      <c r="AI118" s="1218"/>
    </row>
    <row r="119" spans="1:35" s="255" customFormat="1" hidden="1">
      <c r="A119" s="294" t="e">
        <f>#REF!</f>
        <v>#REF!</v>
      </c>
      <c r="B119" s="295" t="e">
        <f>#REF!</f>
        <v>#REF!</v>
      </c>
      <c r="C119" s="1216" t="e">
        <f>#REF!</f>
        <v>#REF!</v>
      </c>
      <c r="D119" s="1216"/>
      <c r="E119" s="1216"/>
      <c r="F119" s="1216"/>
      <c r="G119" s="1216"/>
      <c r="H119" s="177"/>
      <c r="AE119" s="296"/>
      <c r="AF119" s="296"/>
      <c r="AH119" s="296"/>
      <c r="AI119" s="296"/>
    </row>
    <row r="120" spans="1:35" s="255" customFormat="1" hidden="1">
      <c r="A120" s="294" t="e">
        <f>#REF!</f>
        <v>#REF!</v>
      </c>
      <c r="B120" s="295" t="e">
        <f>#REF!</f>
        <v>#REF!</v>
      </c>
      <c r="C120" s="1216" t="e">
        <f>#REF!</f>
        <v>#REF!</v>
      </c>
      <c r="D120" s="1216"/>
      <c r="E120" s="1216"/>
      <c r="F120" s="1216"/>
      <c r="G120" s="1216"/>
      <c r="H120" s="177"/>
      <c r="AE120" s="297"/>
      <c r="AF120" s="297"/>
      <c r="AH120" s="296"/>
      <c r="AI120" s="297"/>
    </row>
    <row r="121" spans="1:35" s="255" customFormat="1" ht="20.100000000000001" hidden="1" customHeight="1">
      <c r="A121" s="298"/>
      <c r="B121" s="293" t="e">
        <f>#REF!</f>
        <v>#REF!</v>
      </c>
      <c r="C121" s="1216" t="e">
        <f>#REF!</f>
        <v>#REF!</v>
      </c>
      <c r="D121" s="1216"/>
      <c r="E121" s="1216"/>
      <c r="F121" s="1216"/>
      <c r="G121" s="1216"/>
      <c r="H121" s="179"/>
      <c r="AE121" s="297"/>
      <c r="AF121" s="297"/>
      <c r="AH121" s="297"/>
      <c r="AI121" s="297"/>
    </row>
    <row r="122" spans="1:35" s="255" customFormat="1" hidden="1">
      <c r="A122" s="292" t="e">
        <f>#REF!</f>
        <v>#REF!</v>
      </c>
      <c r="B122" s="293" t="e">
        <f>#REF!</f>
        <v>#REF!</v>
      </c>
      <c r="C122" s="1216"/>
      <c r="D122" s="1216"/>
      <c r="E122" s="1216"/>
      <c r="F122" s="1216"/>
      <c r="G122" s="1216"/>
      <c r="H122" s="179"/>
      <c r="AE122" s="1216"/>
      <c r="AF122" s="1216"/>
      <c r="AH122" s="1216"/>
      <c r="AI122" s="1216"/>
    </row>
    <row r="123" spans="1:35" s="255" customFormat="1" hidden="1">
      <c r="A123" s="299" t="e">
        <f>#REF!</f>
        <v>#REF!</v>
      </c>
      <c r="B123" s="293" t="e">
        <f>#REF!</f>
        <v>#REF!</v>
      </c>
      <c r="C123" s="1216"/>
      <c r="D123" s="1216"/>
      <c r="E123" s="1216"/>
      <c r="F123" s="1216"/>
      <c r="G123" s="1216"/>
      <c r="H123" s="179"/>
      <c r="AE123" s="1216"/>
      <c r="AF123" s="1216"/>
      <c r="AH123" s="1216"/>
      <c r="AI123" s="1216"/>
    </row>
    <row r="124" spans="1:35" s="255" customFormat="1" hidden="1">
      <c r="A124" s="300" t="e">
        <f>#REF!</f>
        <v>#REF!</v>
      </c>
      <c r="B124" s="293" t="e">
        <f>#REF!</f>
        <v>#REF!</v>
      </c>
      <c r="C124" s="1216"/>
      <c r="D124" s="1216"/>
      <c r="E124" s="1216"/>
      <c r="F124" s="1216"/>
      <c r="G124" s="1216"/>
      <c r="H124" s="179"/>
      <c r="AE124" s="1216"/>
      <c r="AF124" s="1216"/>
      <c r="AH124" s="1216"/>
      <c r="AI124" s="1216"/>
    </row>
    <row r="125" spans="1:35" s="255" customFormat="1" hidden="1">
      <c r="A125" s="294" t="e">
        <f>#REF!</f>
        <v>#REF!</v>
      </c>
      <c r="B125" s="295" t="e">
        <f>#REF!</f>
        <v>#REF!</v>
      </c>
      <c r="C125" s="1216" t="e">
        <f>#REF!</f>
        <v>#REF!</v>
      </c>
      <c r="D125" s="1216"/>
      <c r="E125" s="1216"/>
      <c r="F125" s="1216"/>
      <c r="G125" s="1216"/>
      <c r="H125" s="177"/>
      <c r="AE125" s="297"/>
      <c r="AF125" s="297"/>
      <c r="AH125" s="296"/>
      <c r="AI125" s="297"/>
    </row>
    <row r="126" spans="1:35" s="255" customFormat="1" hidden="1">
      <c r="A126" s="294" t="e">
        <f>#REF!</f>
        <v>#REF!</v>
      </c>
      <c r="B126" s="295" t="e">
        <f>#REF!</f>
        <v>#REF!</v>
      </c>
      <c r="C126" s="1216" t="e">
        <f>#REF!</f>
        <v>#REF!</v>
      </c>
      <c r="D126" s="1216"/>
      <c r="E126" s="1216"/>
      <c r="F126" s="1216"/>
      <c r="G126" s="1216"/>
      <c r="H126" s="177"/>
      <c r="AE126" s="297"/>
      <c r="AF126" s="297"/>
      <c r="AH126" s="296"/>
      <c r="AI126" s="297"/>
    </row>
    <row r="127" spans="1:35" s="255" customFormat="1" hidden="1">
      <c r="A127" s="294" t="e">
        <f>#REF!</f>
        <v>#REF!</v>
      </c>
      <c r="B127" s="295" t="e">
        <f>#REF!</f>
        <v>#REF!</v>
      </c>
      <c r="C127" s="1216" t="e">
        <f>#REF!</f>
        <v>#REF!</v>
      </c>
      <c r="D127" s="1216"/>
      <c r="E127" s="1216"/>
      <c r="F127" s="1216"/>
      <c r="G127" s="1216"/>
      <c r="H127" s="177"/>
      <c r="AE127" s="297"/>
      <c r="AF127" s="297"/>
      <c r="AH127" s="296"/>
      <c r="AI127" s="297"/>
    </row>
    <row r="128" spans="1:35" s="255" customFormat="1" hidden="1">
      <c r="A128" s="294" t="e">
        <f>#REF!</f>
        <v>#REF!</v>
      </c>
      <c r="B128" s="295" t="e">
        <f>#REF!</f>
        <v>#REF!</v>
      </c>
      <c r="C128" s="1216" t="e">
        <f>#REF!</f>
        <v>#REF!</v>
      </c>
      <c r="D128" s="1216"/>
      <c r="E128" s="1216"/>
      <c r="F128" s="1216"/>
      <c r="G128" s="1216"/>
      <c r="H128" s="177"/>
      <c r="AE128" s="297"/>
      <c r="AF128" s="297"/>
      <c r="AH128" s="296"/>
      <c r="AI128" s="297"/>
    </row>
    <row r="129" spans="1:35" s="255" customFormat="1" hidden="1">
      <c r="A129" s="294"/>
      <c r="B129" s="293" t="e">
        <f>#REF!</f>
        <v>#REF!</v>
      </c>
      <c r="C129" s="1216" t="e">
        <f>#REF!</f>
        <v>#REF!</v>
      </c>
      <c r="D129" s="1216"/>
      <c r="E129" s="1216"/>
      <c r="F129" s="1216"/>
      <c r="G129" s="1216"/>
      <c r="H129" s="177"/>
      <c r="AE129" s="297"/>
      <c r="AF129" s="297"/>
      <c r="AH129" s="297"/>
      <c r="AI129" s="297"/>
    </row>
    <row r="130" spans="1:35" s="255" customFormat="1" ht="20.100000000000001" hidden="1" customHeight="1">
      <c r="A130" s="300" t="e">
        <f>#REF!</f>
        <v>#REF!</v>
      </c>
      <c r="B130" s="293" t="e">
        <f>#REF!</f>
        <v>#REF!</v>
      </c>
      <c r="C130" s="1216"/>
      <c r="D130" s="1216"/>
      <c r="E130" s="1216"/>
      <c r="F130" s="1216"/>
      <c r="G130" s="1216"/>
      <c r="H130" s="177"/>
      <c r="AE130" s="297"/>
      <c r="AF130" s="297"/>
      <c r="AH130" s="297"/>
      <c r="AI130" s="297"/>
    </row>
    <row r="131" spans="1:35" s="255" customFormat="1" hidden="1">
      <c r="A131" s="294" t="e">
        <f>#REF!</f>
        <v>#REF!</v>
      </c>
      <c r="B131" s="295" t="e">
        <f>#REF!</f>
        <v>#REF!</v>
      </c>
      <c r="C131" s="1216" t="e">
        <f>#REF!</f>
        <v>#REF!</v>
      </c>
      <c r="D131" s="1216"/>
      <c r="E131" s="1216"/>
      <c r="F131" s="1216"/>
      <c r="G131" s="1216"/>
      <c r="H131" s="177"/>
      <c r="AE131" s="297"/>
      <c r="AF131" s="297"/>
      <c r="AH131" s="296"/>
      <c r="AI131" s="297"/>
    </row>
    <row r="132" spans="1:35" s="255" customFormat="1" hidden="1">
      <c r="A132" s="294" t="e">
        <f>#REF!</f>
        <v>#REF!</v>
      </c>
      <c r="B132" s="295" t="e">
        <f>#REF!</f>
        <v>#REF!</v>
      </c>
      <c r="C132" s="1216" t="e">
        <f>#REF!</f>
        <v>#REF!</v>
      </c>
      <c r="D132" s="1216"/>
      <c r="E132" s="1216"/>
      <c r="F132" s="1216"/>
      <c r="G132" s="1216"/>
      <c r="H132" s="177"/>
      <c r="AE132" s="297"/>
      <c r="AF132" s="297"/>
      <c r="AH132" s="296"/>
      <c r="AI132" s="297"/>
    </row>
    <row r="133" spans="1:35" s="255" customFormat="1" ht="20.100000000000001" hidden="1" customHeight="1">
      <c r="A133" s="294" t="e">
        <f>#REF!</f>
        <v>#REF!</v>
      </c>
      <c r="B133" s="295" t="e">
        <f>#REF!</f>
        <v>#REF!</v>
      </c>
      <c r="C133" s="1216" t="e">
        <f>#REF!</f>
        <v>#REF!</v>
      </c>
      <c r="D133" s="1216"/>
      <c r="E133" s="1216"/>
      <c r="F133" s="1216"/>
      <c r="G133" s="1216"/>
      <c r="H133" s="177"/>
      <c r="AE133" s="297"/>
      <c r="AF133" s="297"/>
      <c r="AH133" s="296"/>
      <c r="AI133" s="297"/>
    </row>
    <row r="134" spans="1:35" s="255" customFormat="1" hidden="1">
      <c r="A134" s="294" t="e">
        <f>#REF!</f>
        <v>#REF!</v>
      </c>
      <c r="B134" s="295" t="e">
        <f>#REF!</f>
        <v>#REF!</v>
      </c>
      <c r="C134" s="1216" t="e">
        <f>#REF!</f>
        <v>#REF!</v>
      </c>
      <c r="D134" s="1216"/>
      <c r="E134" s="1216"/>
      <c r="F134" s="1216"/>
      <c r="G134" s="1216"/>
      <c r="H134" s="177"/>
      <c r="AE134" s="297"/>
      <c r="AF134" s="297"/>
      <c r="AH134" s="296"/>
      <c r="AI134" s="297"/>
    </row>
    <row r="135" spans="1:35" s="256" customFormat="1" ht="20.100000000000001" hidden="1" customHeight="1">
      <c r="A135" s="301"/>
      <c r="B135" s="293" t="e">
        <f>#REF!</f>
        <v>#REF!</v>
      </c>
      <c r="C135" s="1216" t="e">
        <f>#REF!</f>
        <v>#REF!</v>
      </c>
      <c r="D135" s="1216"/>
      <c r="E135" s="1216"/>
      <c r="F135" s="1216"/>
      <c r="G135" s="1216"/>
      <c r="H135" s="177"/>
      <c r="AE135" s="297"/>
      <c r="AF135" s="297"/>
      <c r="AH135" s="297"/>
      <c r="AI135" s="297"/>
    </row>
    <row r="136" spans="1:35" s="255" customFormat="1" ht="24" hidden="1" customHeight="1">
      <c r="A136" s="300" t="e">
        <f>#REF!</f>
        <v>#REF!</v>
      </c>
      <c r="B136" s="293" t="e">
        <f>#REF!</f>
        <v>#REF!</v>
      </c>
      <c r="C136" s="1216"/>
      <c r="D136" s="1216"/>
      <c r="E136" s="1216"/>
      <c r="F136" s="1216"/>
      <c r="G136" s="1216"/>
      <c r="H136" s="177"/>
      <c r="AE136" s="297"/>
      <c r="AF136" s="297"/>
      <c r="AH136" s="297"/>
      <c r="AI136" s="297"/>
    </row>
    <row r="137" spans="1:35" s="255" customFormat="1" hidden="1">
      <c r="A137" s="294" t="e">
        <f>#REF!</f>
        <v>#REF!</v>
      </c>
      <c r="B137" s="295" t="e">
        <f>#REF!</f>
        <v>#REF!</v>
      </c>
      <c r="C137" s="1216" t="e">
        <f>#REF!</f>
        <v>#REF!</v>
      </c>
      <c r="D137" s="1216"/>
      <c r="E137" s="1216"/>
      <c r="F137" s="1216"/>
      <c r="G137" s="1216"/>
      <c r="H137" s="177"/>
      <c r="AE137" s="297"/>
      <c r="AF137" s="297"/>
      <c r="AH137" s="296"/>
      <c r="AI137" s="297"/>
    </row>
    <row r="138" spans="1:35" s="255" customFormat="1" hidden="1">
      <c r="A138" s="294" t="e">
        <f>#REF!</f>
        <v>#REF!</v>
      </c>
      <c r="B138" s="295" t="e">
        <f>#REF!</f>
        <v>#REF!</v>
      </c>
      <c r="C138" s="1216" t="e">
        <f>#REF!</f>
        <v>#REF!</v>
      </c>
      <c r="D138" s="1216"/>
      <c r="E138" s="1216"/>
      <c r="F138" s="1216"/>
      <c r="G138" s="1216"/>
      <c r="H138" s="177"/>
      <c r="AE138" s="297"/>
      <c r="AF138" s="297"/>
      <c r="AH138" s="296"/>
      <c r="AI138" s="297"/>
    </row>
    <row r="139" spans="1:35" s="255" customFormat="1" ht="33" hidden="1" customHeight="1">
      <c r="A139" s="294" t="e">
        <f>#REF!</f>
        <v>#REF!</v>
      </c>
      <c r="B139" s="295" t="e">
        <f>#REF!</f>
        <v>#REF!</v>
      </c>
      <c r="C139" s="1216" t="e">
        <f>#REF!</f>
        <v>#REF!</v>
      </c>
      <c r="D139" s="1216"/>
      <c r="E139" s="1216"/>
      <c r="F139" s="1216"/>
      <c r="G139" s="1216"/>
      <c r="H139" s="177"/>
      <c r="AE139" s="297"/>
      <c r="AF139" s="297"/>
      <c r="AH139" s="296"/>
      <c r="AI139" s="297"/>
    </row>
    <row r="140" spans="1:35" s="256" customFormat="1" ht="20.100000000000001" hidden="1" customHeight="1">
      <c r="A140" s="294"/>
      <c r="B140" s="293" t="e">
        <f>#REF!</f>
        <v>#REF!</v>
      </c>
      <c r="C140" s="1216" t="e">
        <f>#REF!</f>
        <v>#REF!</v>
      </c>
      <c r="D140" s="1216"/>
      <c r="E140" s="1216"/>
      <c r="F140" s="1216"/>
      <c r="G140" s="1216"/>
      <c r="H140" s="177"/>
      <c r="AE140" s="297"/>
      <c r="AF140" s="297"/>
      <c r="AH140" s="297"/>
      <c r="AI140" s="297"/>
    </row>
    <row r="141" spans="1:35" s="255" customFormat="1" ht="20.100000000000001" hidden="1" customHeight="1">
      <c r="A141" s="300" t="e">
        <f>#REF!</f>
        <v>#REF!</v>
      </c>
      <c r="B141" s="293" t="e">
        <f>#REF!</f>
        <v>#REF!</v>
      </c>
      <c r="C141" s="1216"/>
      <c r="D141" s="1216"/>
      <c r="E141" s="1216"/>
      <c r="F141" s="1216"/>
      <c r="G141" s="1216"/>
      <c r="H141" s="177"/>
      <c r="AE141" s="297"/>
      <c r="AF141" s="297"/>
      <c r="AH141" s="297"/>
      <c r="AI141" s="297"/>
    </row>
    <row r="142" spans="1:35" s="255" customFormat="1" hidden="1">
      <c r="A142" s="294" t="e">
        <f>#REF!</f>
        <v>#REF!</v>
      </c>
      <c r="B142" s="295" t="e">
        <f>#REF!</f>
        <v>#REF!</v>
      </c>
      <c r="C142" s="1216" t="e">
        <f>#REF!</f>
        <v>#REF!</v>
      </c>
      <c r="D142" s="1216"/>
      <c r="E142" s="1216"/>
      <c r="F142" s="1216"/>
      <c r="G142" s="1216"/>
      <c r="H142" s="177"/>
      <c r="AE142" s="297"/>
      <c r="AF142" s="297"/>
      <c r="AH142" s="296"/>
      <c r="AI142" s="297"/>
    </row>
    <row r="143" spans="1:35" s="255" customFormat="1" hidden="1">
      <c r="A143" s="294" t="e">
        <f>#REF!</f>
        <v>#REF!</v>
      </c>
      <c r="B143" s="295" t="e">
        <f>#REF!</f>
        <v>#REF!</v>
      </c>
      <c r="C143" s="1216" t="e">
        <f>#REF!</f>
        <v>#REF!</v>
      </c>
      <c r="D143" s="1216"/>
      <c r="E143" s="1216"/>
      <c r="F143" s="1216"/>
      <c r="G143" s="1216"/>
      <c r="H143" s="177"/>
      <c r="AE143" s="297"/>
      <c r="AF143" s="297"/>
      <c r="AH143" s="296"/>
      <c r="AI143" s="297"/>
    </row>
    <row r="144" spans="1:35" s="255" customFormat="1" hidden="1">
      <c r="A144" s="294" t="e">
        <f>#REF!</f>
        <v>#REF!</v>
      </c>
      <c r="B144" s="295" t="e">
        <f>#REF!</f>
        <v>#REF!</v>
      </c>
      <c r="C144" s="1216" t="e">
        <f>#REF!</f>
        <v>#REF!</v>
      </c>
      <c r="D144" s="1216"/>
      <c r="E144" s="1216"/>
      <c r="F144" s="1216"/>
      <c r="G144" s="1216"/>
      <c r="H144" s="177"/>
      <c r="AE144" s="297"/>
      <c r="AF144" s="297"/>
      <c r="AH144" s="296"/>
      <c r="AI144" s="297"/>
    </row>
    <row r="145" spans="1:35" s="255" customFormat="1" hidden="1">
      <c r="A145" s="294"/>
      <c r="B145" s="293" t="e">
        <f>#REF!</f>
        <v>#REF!</v>
      </c>
      <c r="C145" s="1216" t="e">
        <f>#REF!</f>
        <v>#REF!</v>
      </c>
      <c r="D145" s="1216"/>
      <c r="E145" s="1216"/>
      <c r="F145" s="1216"/>
      <c r="G145" s="1216"/>
      <c r="H145" s="177"/>
      <c r="AE145" s="297"/>
      <c r="AF145" s="297"/>
      <c r="AH145" s="297"/>
      <c r="AI145" s="297"/>
    </row>
    <row r="146" spans="1:35" s="255" customFormat="1" ht="20.100000000000001" hidden="1" customHeight="1">
      <c r="A146" s="300" t="e">
        <f>#REF!</f>
        <v>#REF!</v>
      </c>
      <c r="B146" s="293" t="e">
        <f>#REF!</f>
        <v>#REF!</v>
      </c>
      <c r="C146" s="1216"/>
      <c r="D146" s="1216"/>
      <c r="E146" s="1216"/>
      <c r="F146" s="1216"/>
      <c r="G146" s="1216"/>
      <c r="H146" s="177"/>
      <c r="AE146" s="297"/>
      <c r="AF146" s="297"/>
      <c r="AH146" s="297"/>
      <c r="AI146" s="297"/>
    </row>
    <row r="147" spans="1:35" s="255" customFormat="1" hidden="1">
      <c r="A147" s="294" t="e">
        <f>#REF!</f>
        <v>#REF!</v>
      </c>
      <c r="B147" s="295" t="e">
        <f>#REF!</f>
        <v>#REF!</v>
      </c>
      <c r="C147" s="1216" t="e">
        <f>#REF!</f>
        <v>#REF!</v>
      </c>
      <c r="D147" s="1216"/>
      <c r="E147" s="1216"/>
      <c r="F147" s="1216"/>
      <c r="G147" s="1216"/>
      <c r="H147" s="177"/>
      <c r="AE147" s="297"/>
      <c r="AF147" s="297"/>
      <c r="AH147" s="296"/>
      <c r="AI147" s="297"/>
    </row>
    <row r="148" spans="1:35" s="255" customFormat="1" hidden="1">
      <c r="A148" s="294" t="e">
        <f>#REF!</f>
        <v>#REF!</v>
      </c>
      <c r="B148" s="295" t="e">
        <f>#REF!</f>
        <v>#REF!</v>
      </c>
      <c r="C148" s="1216" t="e">
        <f>#REF!</f>
        <v>#REF!</v>
      </c>
      <c r="D148" s="1216"/>
      <c r="E148" s="1216"/>
      <c r="F148" s="1216"/>
      <c r="G148" s="1216"/>
      <c r="H148" s="177"/>
      <c r="AE148" s="297"/>
      <c r="AF148" s="297"/>
      <c r="AH148" s="296"/>
      <c r="AI148" s="297"/>
    </row>
    <row r="149" spans="1:35" s="255" customFormat="1" hidden="1">
      <c r="A149" s="294" t="e">
        <f>#REF!</f>
        <v>#REF!</v>
      </c>
      <c r="B149" s="295" t="e">
        <f>#REF!</f>
        <v>#REF!</v>
      </c>
      <c r="C149" s="1216" t="e">
        <f>#REF!</f>
        <v>#REF!</v>
      </c>
      <c r="D149" s="1216"/>
      <c r="E149" s="1216"/>
      <c r="F149" s="1216"/>
      <c r="G149" s="1216"/>
      <c r="H149" s="177"/>
      <c r="AE149" s="297"/>
      <c r="AF149" s="297"/>
      <c r="AH149" s="296"/>
      <c r="AI149" s="297"/>
    </row>
    <row r="150" spans="1:35" s="255" customFormat="1" hidden="1">
      <c r="A150" s="294" t="e">
        <f>#REF!</f>
        <v>#REF!</v>
      </c>
      <c r="B150" s="295" t="e">
        <f>#REF!</f>
        <v>#REF!</v>
      </c>
      <c r="C150" s="1216" t="e">
        <f>#REF!</f>
        <v>#REF!</v>
      </c>
      <c r="D150" s="1216"/>
      <c r="E150" s="1216"/>
      <c r="F150" s="1216"/>
      <c r="G150" s="1216"/>
      <c r="H150" s="177"/>
      <c r="AE150" s="297"/>
      <c r="AF150" s="297"/>
      <c r="AH150" s="296"/>
      <c r="AI150" s="297"/>
    </row>
    <row r="151" spans="1:35" s="256" customFormat="1" ht="20.100000000000001" hidden="1" customHeight="1">
      <c r="A151" s="294"/>
      <c r="B151" s="293" t="e">
        <f>#REF!</f>
        <v>#REF!</v>
      </c>
      <c r="C151" s="1216" t="e">
        <f>#REF!</f>
        <v>#REF!</v>
      </c>
      <c r="D151" s="1216"/>
      <c r="E151" s="1216"/>
      <c r="F151" s="1216"/>
      <c r="G151" s="1216"/>
      <c r="H151" s="177"/>
      <c r="AE151" s="297"/>
      <c r="AF151" s="297"/>
      <c r="AH151" s="297"/>
      <c r="AI151" s="297"/>
    </row>
    <row r="152" spans="1:35" s="255" customFormat="1" ht="20.100000000000001" hidden="1" customHeight="1">
      <c r="A152" s="302"/>
      <c r="B152" s="293" t="e">
        <f>#REF!</f>
        <v>#REF!</v>
      </c>
      <c r="C152" s="1216" t="e">
        <f>#REF!</f>
        <v>#REF!</v>
      </c>
      <c r="D152" s="1216"/>
      <c r="E152" s="1216"/>
      <c r="F152" s="1216"/>
      <c r="G152" s="1216"/>
      <c r="H152" s="177"/>
      <c r="AE152" s="297"/>
      <c r="AF152" s="297"/>
      <c r="AH152" s="297"/>
      <c r="AI152" s="297"/>
    </row>
    <row r="153" spans="1:35" s="255" customFormat="1" hidden="1">
      <c r="A153" s="302"/>
      <c r="B153" s="293"/>
      <c r="C153" s="1216"/>
      <c r="D153" s="1216"/>
      <c r="E153" s="1216"/>
      <c r="F153" s="1216"/>
      <c r="G153" s="1216"/>
      <c r="H153" s="177"/>
      <c r="AE153" s="297"/>
      <c r="AF153" s="297"/>
      <c r="AH153" s="297"/>
      <c r="AI153" s="297"/>
    </row>
    <row r="154" spans="1:35" s="255" customFormat="1" ht="20.100000000000001" hidden="1" customHeight="1">
      <c r="A154" s="299" t="e">
        <f>#REF!</f>
        <v>#REF!</v>
      </c>
      <c r="B154" s="293" t="e">
        <f>#REF!</f>
        <v>#REF!</v>
      </c>
      <c r="C154" s="1216"/>
      <c r="D154" s="1216"/>
      <c r="E154" s="1216"/>
      <c r="F154" s="1216"/>
      <c r="G154" s="1216"/>
      <c r="H154" s="177"/>
      <c r="AE154" s="297"/>
      <c r="AF154" s="297"/>
      <c r="AH154" s="297"/>
      <c r="AI154" s="297"/>
    </row>
    <row r="155" spans="1:35" s="255" customFormat="1" ht="30" hidden="1" customHeight="1">
      <c r="A155" s="300" t="e">
        <f>#REF!</f>
        <v>#REF!</v>
      </c>
      <c r="B155" s="293" t="e">
        <f>#REF!</f>
        <v>#REF!</v>
      </c>
      <c r="C155" s="1216"/>
      <c r="D155" s="1216"/>
      <c r="E155" s="1216"/>
      <c r="F155" s="1216"/>
      <c r="G155" s="1216"/>
      <c r="H155" s="177"/>
      <c r="AE155" s="297"/>
      <c r="AF155" s="297"/>
      <c r="AH155" s="297"/>
      <c r="AI155" s="297"/>
    </row>
    <row r="156" spans="1:35" s="255" customFormat="1" hidden="1">
      <c r="A156" s="294" t="e">
        <f>#REF!</f>
        <v>#REF!</v>
      </c>
      <c r="B156" s="295" t="e">
        <f>#REF!</f>
        <v>#REF!</v>
      </c>
      <c r="C156" s="1216" t="e">
        <f>#REF!</f>
        <v>#REF!</v>
      </c>
      <c r="D156" s="1216"/>
      <c r="E156" s="1216"/>
      <c r="F156" s="1216"/>
      <c r="G156" s="1216"/>
      <c r="H156" s="177"/>
      <c r="AE156" s="297"/>
      <c r="AF156" s="297"/>
      <c r="AH156" s="296"/>
      <c r="AI156" s="297"/>
    </row>
    <row r="157" spans="1:35" s="255" customFormat="1" hidden="1">
      <c r="A157" s="294" t="e">
        <f>#REF!</f>
        <v>#REF!</v>
      </c>
      <c r="B157" s="295" t="e">
        <f>#REF!</f>
        <v>#REF!</v>
      </c>
      <c r="C157" s="1216" t="e">
        <f>#REF!</f>
        <v>#REF!</v>
      </c>
      <c r="D157" s="1216"/>
      <c r="E157" s="1216"/>
      <c r="F157" s="1216"/>
      <c r="G157" s="1216"/>
      <c r="H157" s="177"/>
      <c r="AE157" s="297"/>
      <c r="AF157" s="297"/>
      <c r="AH157" s="296"/>
      <c r="AI157" s="297"/>
    </row>
    <row r="158" spans="1:35" s="255" customFormat="1" hidden="1">
      <c r="A158" s="294" t="e">
        <f>#REF!</f>
        <v>#REF!</v>
      </c>
      <c r="B158" s="295" t="e">
        <f>#REF!</f>
        <v>#REF!</v>
      </c>
      <c r="C158" s="1216" t="e">
        <f>#REF!</f>
        <v>#REF!</v>
      </c>
      <c r="D158" s="1216"/>
      <c r="E158" s="1216"/>
      <c r="F158" s="1216"/>
      <c r="G158" s="1216"/>
      <c r="H158" s="177"/>
      <c r="AE158" s="297"/>
      <c r="AF158" s="297"/>
      <c r="AH158" s="296"/>
      <c r="AI158" s="297"/>
    </row>
    <row r="159" spans="1:35" s="255" customFormat="1" ht="20.100000000000001" hidden="1" customHeight="1">
      <c r="A159" s="303"/>
      <c r="B159" s="293" t="e">
        <f>#REF!</f>
        <v>#REF!</v>
      </c>
      <c r="C159" s="1216" t="e">
        <f>#REF!</f>
        <v>#REF!</v>
      </c>
      <c r="D159" s="1216"/>
      <c r="E159" s="1216"/>
      <c r="F159" s="1216"/>
      <c r="G159" s="1216"/>
      <c r="H159" s="177"/>
      <c r="AE159" s="297"/>
      <c r="AF159" s="297"/>
      <c r="AH159" s="297"/>
      <c r="AI159" s="297"/>
    </row>
    <row r="160" spans="1:35" s="255" customFormat="1" ht="20.100000000000001" hidden="1" customHeight="1">
      <c r="A160" s="302"/>
      <c r="B160" s="293" t="e">
        <f>#REF!</f>
        <v>#REF!</v>
      </c>
      <c r="C160" s="1216" t="e">
        <f>#REF!</f>
        <v>#REF!</v>
      </c>
      <c r="D160" s="1216"/>
      <c r="E160" s="1216"/>
      <c r="F160" s="1216"/>
      <c r="G160" s="1216"/>
      <c r="H160" s="177"/>
      <c r="AE160" s="297"/>
      <c r="AF160" s="297"/>
      <c r="AH160" s="297"/>
      <c r="AI160" s="297"/>
    </row>
    <row r="161" spans="1:35" s="255" customFormat="1" ht="20.100000000000001" hidden="1" customHeight="1">
      <c r="A161" s="292" t="e">
        <f>#REF!</f>
        <v>#REF!</v>
      </c>
      <c r="B161" s="293" t="e">
        <f>#REF!</f>
        <v>#REF!</v>
      </c>
      <c r="C161" s="1216"/>
      <c r="D161" s="1216"/>
      <c r="E161" s="1216"/>
      <c r="F161" s="1216"/>
      <c r="G161" s="1216"/>
      <c r="H161" s="177"/>
      <c r="AE161" s="297"/>
      <c r="AF161" s="297"/>
      <c r="AH161" s="297"/>
      <c r="AI161" s="297"/>
    </row>
    <row r="162" spans="1:35" s="255" customFormat="1" ht="30" hidden="1" customHeight="1">
      <c r="A162" s="299" t="e">
        <f>#REF!</f>
        <v>#REF!</v>
      </c>
      <c r="B162" s="293" t="e">
        <f>#REF!</f>
        <v>#REF!</v>
      </c>
      <c r="C162" s="1216"/>
      <c r="D162" s="1216"/>
      <c r="E162" s="1216"/>
      <c r="F162" s="1216"/>
      <c r="G162" s="1216"/>
      <c r="H162" s="177"/>
      <c r="AE162" s="297"/>
      <c r="AF162" s="297"/>
      <c r="AH162" s="297"/>
      <c r="AI162" s="297"/>
    </row>
    <row r="163" spans="1:35" s="255" customFormat="1" ht="20.100000000000001" hidden="1" customHeight="1">
      <c r="A163" s="294" t="e">
        <f>#REF!</f>
        <v>#REF!</v>
      </c>
      <c r="B163" s="295" t="e">
        <f>#REF!</f>
        <v>#REF!</v>
      </c>
      <c r="C163" s="1216" t="e">
        <f>#REF!</f>
        <v>#REF!</v>
      </c>
      <c r="D163" s="1216"/>
      <c r="E163" s="1216"/>
      <c r="F163" s="1216"/>
      <c r="G163" s="1216"/>
      <c r="H163" s="177"/>
      <c r="AE163" s="297"/>
      <c r="AF163" s="297"/>
      <c r="AH163" s="296"/>
      <c r="AI163" s="297"/>
    </row>
    <row r="164" spans="1:35" s="255" customFormat="1" ht="20.100000000000001" hidden="1" customHeight="1">
      <c r="A164" s="294" t="e">
        <f>#REF!</f>
        <v>#REF!</v>
      </c>
      <c r="B164" s="295" t="e">
        <f>#REF!</f>
        <v>#REF!</v>
      </c>
      <c r="C164" s="1216" t="e">
        <f>#REF!</f>
        <v>#REF!</v>
      </c>
      <c r="D164" s="1216"/>
      <c r="E164" s="1216"/>
      <c r="F164" s="1216"/>
      <c r="G164" s="1216"/>
      <c r="H164" s="177"/>
      <c r="AE164" s="297"/>
      <c r="AF164" s="297"/>
      <c r="AH164" s="296"/>
      <c r="AI164" s="297"/>
    </row>
    <row r="165" spans="1:35" s="255" customFormat="1" ht="20.100000000000001" hidden="1" customHeight="1">
      <c r="A165" s="294" t="e">
        <f>#REF!</f>
        <v>#REF!</v>
      </c>
      <c r="B165" s="295" t="e">
        <f>#REF!</f>
        <v>#REF!</v>
      </c>
      <c r="C165" s="1216" t="e">
        <f>#REF!</f>
        <v>#REF!</v>
      </c>
      <c r="D165" s="1216"/>
      <c r="E165" s="1216"/>
      <c r="F165" s="1216"/>
      <c r="G165" s="1216"/>
      <c r="H165" s="177"/>
      <c r="AE165" s="297"/>
      <c r="AF165" s="297"/>
      <c r="AH165" s="296"/>
      <c r="AI165" s="297"/>
    </row>
    <row r="166" spans="1:35" s="255" customFormat="1" ht="20.100000000000001" hidden="1" customHeight="1">
      <c r="A166" s="294" t="e">
        <f>#REF!</f>
        <v>#REF!</v>
      </c>
      <c r="B166" s="295" t="e">
        <f>#REF!</f>
        <v>#REF!</v>
      </c>
      <c r="C166" s="1216" t="e">
        <f>#REF!</f>
        <v>#REF!</v>
      </c>
      <c r="D166" s="1216"/>
      <c r="E166" s="1216"/>
      <c r="F166" s="1216"/>
      <c r="G166" s="1216"/>
      <c r="H166" s="177"/>
      <c r="AE166" s="297"/>
      <c r="AF166" s="297"/>
      <c r="AH166" s="296"/>
      <c r="AI166" s="297"/>
    </row>
    <row r="167" spans="1:35" s="255" customFormat="1" ht="20.100000000000001" hidden="1" customHeight="1">
      <c r="A167" s="294" t="e">
        <f>#REF!</f>
        <v>#REF!</v>
      </c>
      <c r="B167" s="295" t="e">
        <f>#REF!</f>
        <v>#REF!</v>
      </c>
      <c r="C167" s="1216" t="e">
        <f>#REF!</f>
        <v>#REF!</v>
      </c>
      <c r="D167" s="1216"/>
      <c r="E167" s="1216"/>
      <c r="F167" s="1216"/>
      <c r="G167" s="1216"/>
      <c r="H167" s="177"/>
      <c r="AE167" s="297"/>
      <c r="AF167" s="297"/>
      <c r="AH167" s="296"/>
      <c r="AI167" s="297"/>
    </row>
    <row r="168" spans="1:35" s="255" customFormat="1" ht="20.100000000000001" hidden="1" customHeight="1">
      <c r="A168" s="298"/>
      <c r="B168" s="293" t="e">
        <f>#REF!</f>
        <v>#REF!</v>
      </c>
      <c r="C168" s="1216" t="e">
        <f>#REF!</f>
        <v>#REF!</v>
      </c>
      <c r="D168" s="1216"/>
      <c r="E168" s="1216"/>
      <c r="F168" s="1216"/>
      <c r="G168" s="1216"/>
      <c r="H168" s="177"/>
      <c r="AE168" s="297"/>
      <c r="AF168" s="297"/>
      <c r="AH168" s="297"/>
      <c r="AI168" s="297"/>
    </row>
    <row r="169" spans="1:35" s="255" customFormat="1" ht="20.100000000000001" hidden="1" customHeight="1">
      <c r="A169" s="299" t="e">
        <f>#REF!</f>
        <v>#REF!</v>
      </c>
      <c r="B169" s="293" t="e">
        <f>#REF!</f>
        <v>#REF!</v>
      </c>
      <c r="C169" s="1216"/>
      <c r="D169" s="1216"/>
      <c r="E169" s="1216"/>
      <c r="F169" s="1216"/>
      <c r="G169" s="1216"/>
      <c r="H169" s="177"/>
      <c r="AE169" s="297"/>
      <c r="AF169" s="297"/>
      <c r="AH169" s="297"/>
      <c r="AI169" s="297"/>
    </row>
    <row r="170" spans="1:35" s="255" customFormat="1" ht="20.100000000000001" hidden="1" customHeight="1">
      <c r="A170" s="294" t="e">
        <f>#REF!</f>
        <v>#REF!</v>
      </c>
      <c r="B170" s="304" t="e">
        <f>#REF!</f>
        <v>#REF!</v>
      </c>
      <c r="C170" s="1216" t="e">
        <f>#REF!</f>
        <v>#REF!</v>
      </c>
      <c r="D170" s="1216"/>
      <c r="E170" s="1216"/>
      <c r="F170" s="1216"/>
      <c r="G170" s="1216"/>
      <c r="H170" s="177"/>
      <c r="AE170" s="297"/>
      <c r="AF170" s="297"/>
      <c r="AH170" s="296"/>
      <c r="AI170" s="297"/>
    </row>
    <row r="171" spans="1:35" s="255" customFormat="1" ht="20.100000000000001" hidden="1" customHeight="1">
      <c r="A171" s="294" t="e">
        <f>#REF!</f>
        <v>#REF!</v>
      </c>
      <c r="B171" s="304" t="e">
        <f>#REF!</f>
        <v>#REF!</v>
      </c>
      <c r="C171" s="1216" t="e">
        <f>#REF!</f>
        <v>#REF!</v>
      </c>
      <c r="D171" s="1216"/>
      <c r="E171" s="1216"/>
      <c r="F171" s="1216"/>
      <c r="G171" s="1216"/>
      <c r="H171" s="177"/>
      <c r="AE171" s="297"/>
      <c r="AF171" s="297"/>
      <c r="AH171" s="296"/>
      <c r="AI171" s="297"/>
    </row>
    <row r="172" spans="1:35" s="255" customFormat="1" ht="20.100000000000001" hidden="1" customHeight="1">
      <c r="A172" s="294" t="e">
        <f>#REF!</f>
        <v>#REF!</v>
      </c>
      <c r="B172" s="304" t="e">
        <f>#REF!</f>
        <v>#REF!</v>
      </c>
      <c r="C172" s="1216" t="e">
        <f>#REF!</f>
        <v>#REF!</v>
      </c>
      <c r="D172" s="1216"/>
      <c r="E172" s="1216"/>
      <c r="F172" s="1216"/>
      <c r="G172" s="1216"/>
      <c r="H172" s="177"/>
      <c r="AE172" s="297"/>
      <c r="AF172" s="297"/>
      <c r="AH172" s="296"/>
      <c r="AI172" s="297"/>
    </row>
    <row r="173" spans="1:35" s="255" customFormat="1" ht="20.100000000000001" hidden="1" customHeight="1">
      <c r="A173" s="294" t="e">
        <f>#REF!</f>
        <v>#REF!</v>
      </c>
      <c r="B173" s="304" t="e">
        <f>#REF!</f>
        <v>#REF!</v>
      </c>
      <c r="C173" s="1216" t="e">
        <f>#REF!</f>
        <v>#REF!</v>
      </c>
      <c r="D173" s="1216"/>
      <c r="E173" s="1216"/>
      <c r="F173" s="1216"/>
      <c r="G173" s="1216"/>
      <c r="H173" s="177"/>
      <c r="AE173" s="297"/>
      <c r="AF173" s="297"/>
      <c r="AH173" s="296"/>
      <c r="AI173" s="297"/>
    </row>
    <row r="174" spans="1:35" s="255" customFormat="1" ht="20.100000000000001" hidden="1" customHeight="1">
      <c r="A174" s="294" t="e">
        <f>#REF!</f>
        <v>#REF!</v>
      </c>
      <c r="B174" s="304" t="e">
        <f>#REF!</f>
        <v>#REF!</v>
      </c>
      <c r="C174" s="1216" t="e">
        <f>#REF!</f>
        <v>#REF!</v>
      </c>
      <c r="D174" s="1216"/>
      <c r="E174" s="1216"/>
      <c r="F174" s="1216"/>
      <c r="G174" s="1216"/>
      <c r="H174" s="177"/>
      <c r="AE174" s="297"/>
      <c r="AF174" s="297"/>
      <c r="AH174" s="296"/>
      <c r="AI174" s="297"/>
    </row>
    <row r="175" spans="1:35" s="255" customFormat="1" ht="20.100000000000001" hidden="1" customHeight="1">
      <c r="A175" s="294" t="e">
        <f>#REF!</f>
        <v>#REF!</v>
      </c>
      <c r="B175" s="304" t="e">
        <f>#REF!</f>
        <v>#REF!</v>
      </c>
      <c r="C175" s="1216" t="e">
        <f>#REF!</f>
        <v>#REF!</v>
      </c>
      <c r="D175" s="1216"/>
      <c r="E175" s="1216"/>
      <c r="F175" s="1216"/>
      <c r="G175" s="1216"/>
      <c r="H175" s="177"/>
      <c r="AE175" s="297"/>
      <c r="AF175" s="297"/>
      <c r="AH175" s="296"/>
      <c r="AI175" s="297"/>
    </row>
    <row r="176" spans="1:35" s="255" customFormat="1" ht="20.100000000000001" hidden="1" customHeight="1">
      <c r="A176" s="305"/>
      <c r="B176" s="293" t="e">
        <f>#REF!</f>
        <v>#REF!</v>
      </c>
      <c r="C176" s="1216" t="e">
        <f>#REF!</f>
        <v>#REF!</v>
      </c>
      <c r="D176" s="1216"/>
      <c r="E176" s="1216"/>
      <c r="F176" s="1216"/>
      <c r="G176" s="1216"/>
      <c r="H176" s="177"/>
      <c r="AE176" s="297"/>
      <c r="AF176" s="297"/>
      <c r="AH176" s="297"/>
      <c r="AI176" s="297"/>
    </row>
    <row r="177" spans="1:35" s="255" customFormat="1" ht="35.25" hidden="1" customHeight="1">
      <c r="A177" s="299" t="e">
        <f>#REF!</f>
        <v>#REF!</v>
      </c>
      <c r="B177" s="293" t="e">
        <f>#REF!</f>
        <v>#REF!</v>
      </c>
      <c r="C177" s="1216"/>
      <c r="D177" s="1216"/>
      <c r="E177" s="1216"/>
      <c r="F177" s="1216"/>
      <c r="G177" s="1216"/>
      <c r="H177" s="177"/>
      <c r="AE177" s="297"/>
      <c r="AF177" s="297"/>
      <c r="AH177" s="297"/>
      <c r="AI177" s="297"/>
    </row>
    <row r="178" spans="1:35" s="255" customFormat="1" ht="19.5" hidden="1" customHeight="1">
      <c r="A178" s="294" t="e">
        <f>#REF!</f>
        <v>#REF!</v>
      </c>
      <c r="B178" s="304" t="e">
        <f>#REF!</f>
        <v>#REF!</v>
      </c>
      <c r="C178" s="1216" t="e">
        <f>#REF!</f>
        <v>#REF!</v>
      </c>
      <c r="D178" s="1216"/>
      <c r="E178" s="1216"/>
      <c r="F178" s="1216"/>
      <c r="G178" s="1216"/>
      <c r="H178" s="177"/>
      <c r="AE178" s="297"/>
      <c r="AF178" s="297"/>
      <c r="AH178" s="296"/>
      <c r="AI178" s="297"/>
    </row>
    <row r="179" spans="1:35" s="255" customFormat="1" ht="19.5" hidden="1" customHeight="1">
      <c r="A179" s="294" t="e">
        <f>#REF!</f>
        <v>#REF!</v>
      </c>
      <c r="B179" s="304" t="e">
        <f>#REF!</f>
        <v>#REF!</v>
      </c>
      <c r="C179" s="1216" t="e">
        <f>#REF!</f>
        <v>#REF!</v>
      </c>
      <c r="D179" s="1216"/>
      <c r="E179" s="1216"/>
      <c r="F179" s="1216"/>
      <c r="G179" s="1216"/>
      <c r="H179" s="177"/>
      <c r="AE179" s="297"/>
      <c r="AF179" s="297"/>
      <c r="AH179" s="296"/>
      <c r="AI179" s="297"/>
    </row>
    <row r="180" spans="1:35" s="255" customFormat="1" ht="19.5" hidden="1" customHeight="1">
      <c r="A180" s="294" t="e">
        <f>#REF!</f>
        <v>#REF!</v>
      </c>
      <c r="B180" s="304" t="e">
        <f>#REF!</f>
        <v>#REF!</v>
      </c>
      <c r="C180" s="1216" t="e">
        <f>#REF!</f>
        <v>#REF!</v>
      </c>
      <c r="D180" s="1216"/>
      <c r="E180" s="1216"/>
      <c r="F180" s="1216"/>
      <c r="G180" s="1216"/>
      <c r="H180" s="177"/>
      <c r="AE180" s="297"/>
      <c r="AF180" s="297"/>
      <c r="AH180" s="296"/>
      <c r="AI180" s="297"/>
    </row>
    <row r="181" spans="1:35" s="255" customFormat="1" ht="19.5" hidden="1" customHeight="1">
      <c r="A181" s="294" t="e">
        <f>#REF!</f>
        <v>#REF!</v>
      </c>
      <c r="B181" s="304" t="e">
        <f>#REF!</f>
        <v>#REF!</v>
      </c>
      <c r="C181" s="1216" t="e">
        <f>#REF!</f>
        <v>#REF!</v>
      </c>
      <c r="D181" s="1216"/>
      <c r="E181" s="1216"/>
      <c r="F181" s="1216"/>
      <c r="G181" s="1216"/>
      <c r="H181" s="177"/>
      <c r="AE181" s="297"/>
      <c r="AF181" s="297"/>
      <c r="AH181" s="296"/>
      <c r="AI181" s="297"/>
    </row>
    <row r="182" spans="1:35" s="255" customFormat="1" ht="33" hidden="1" customHeight="1">
      <c r="A182" s="294" t="e">
        <f>#REF!</f>
        <v>#REF!</v>
      </c>
      <c r="B182" s="304" t="e">
        <f>#REF!</f>
        <v>#REF!</v>
      </c>
      <c r="C182" s="1216" t="e">
        <f>#REF!</f>
        <v>#REF!</v>
      </c>
      <c r="D182" s="1216"/>
      <c r="E182" s="1216"/>
      <c r="F182" s="1216"/>
      <c r="G182" s="1216"/>
      <c r="H182" s="177"/>
      <c r="AE182" s="297"/>
      <c r="AF182" s="297"/>
      <c r="AH182" s="296"/>
      <c r="AI182" s="297"/>
    </row>
    <row r="183" spans="1:35" s="255" customFormat="1" ht="19.5" hidden="1" customHeight="1">
      <c r="A183" s="294" t="e">
        <f>#REF!</f>
        <v>#REF!</v>
      </c>
      <c r="B183" s="304" t="e">
        <f>#REF!</f>
        <v>#REF!</v>
      </c>
      <c r="C183" s="1216" t="e">
        <f>#REF!</f>
        <v>#REF!</v>
      </c>
      <c r="D183" s="1216"/>
      <c r="E183" s="1216"/>
      <c r="F183" s="1216"/>
      <c r="G183" s="1216"/>
      <c r="H183" s="177"/>
      <c r="AE183" s="297"/>
      <c r="AF183" s="297"/>
      <c r="AH183" s="296"/>
      <c r="AI183" s="297"/>
    </row>
    <row r="184" spans="1:35" s="255" customFormat="1" ht="19.5" hidden="1" customHeight="1">
      <c r="A184" s="294" t="e">
        <f>#REF!</f>
        <v>#REF!</v>
      </c>
      <c r="B184" s="304" t="e">
        <f>#REF!</f>
        <v>#REF!</v>
      </c>
      <c r="C184" s="1216" t="e">
        <f>#REF!</f>
        <v>#REF!</v>
      </c>
      <c r="D184" s="1216"/>
      <c r="E184" s="1216"/>
      <c r="F184" s="1216"/>
      <c r="G184" s="1216"/>
      <c r="H184" s="177"/>
      <c r="AE184" s="297"/>
      <c r="AF184" s="297"/>
      <c r="AH184" s="296"/>
      <c r="AI184" s="297"/>
    </row>
    <row r="185" spans="1:35" s="255" customFormat="1" ht="19.5" hidden="1" customHeight="1">
      <c r="A185" s="294" t="e">
        <f>#REF!</f>
        <v>#REF!</v>
      </c>
      <c r="B185" s="304" t="e">
        <f>#REF!</f>
        <v>#REF!</v>
      </c>
      <c r="C185" s="1216" t="e">
        <f>#REF!</f>
        <v>#REF!</v>
      </c>
      <c r="D185" s="1216"/>
      <c r="E185" s="1216"/>
      <c r="F185" s="1216"/>
      <c r="G185" s="1216"/>
      <c r="H185" s="177"/>
      <c r="AE185" s="297"/>
      <c r="AF185" s="297"/>
      <c r="AH185" s="296"/>
      <c r="AI185" s="297"/>
    </row>
    <row r="186" spans="1:35" s="255" customFormat="1" ht="19.5" hidden="1" customHeight="1">
      <c r="A186" s="294" t="e">
        <f>#REF!</f>
        <v>#REF!</v>
      </c>
      <c r="B186" s="304" t="e">
        <f>#REF!</f>
        <v>#REF!</v>
      </c>
      <c r="C186" s="1216" t="e">
        <f>#REF!</f>
        <v>#REF!</v>
      </c>
      <c r="D186" s="1216"/>
      <c r="E186" s="1216"/>
      <c r="F186" s="1216"/>
      <c r="G186" s="1216"/>
      <c r="H186" s="177"/>
      <c r="AE186" s="297"/>
      <c r="AF186" s="297"/>
      <c r="AH186" s="296"/>
      <c r="AI186" s="297"/>
    </row>
    <row r="187" spans="1:35" s="255" customFormat="1" ht="19.5" hidden="1" customHeight="1">
      <c r="A187" s="305"/>
      <c r="B187" s="293" t="e">
        <f>#REF!</f>
        <v>#REF!</v>
      </c>
      <c r="C187" s="1216" t="e">
        <f>#REF!</f>
        <v>#REF!</v>
      </c>
      <c r="D187" s="1216"/>
      <c r="E187" s="1216"/>
      <c r="F187" s="1216"/>
      <c r="G187" s="1216"/>
      <c r="H187" s="177"/>
      <c r="AE187" s="297"/>
      <c r="AF187" s="297"/>
      <c r="AH187" s="297"/>
      <c r="AI187" s="297"/>
    </row>
    <row r="188" spans="1:35" s="255" customFormat="1" ht="19.5" hidden="1" customHeight="1">
      <c r="A188" s="299" t="e">
        <f>#REF!</f>
        <v>#REF!</v>
      </c>
      <c r="B188" s="293" t="e">
        <f>#REF!</f>
        <v>#REF!</v>
      </c>
      <c r="C188" s="1216"/>
      <c r="D188" s="1216"/>
      <c r="E188" s="1216"/>
      <c r="F188" s="1216"/>
      <c r="G188" s="1216"/>
      <c r="H188" s="177"/>
      <c r="AE188" s="297"/>
      <c r="AF188" s="297"/>
      <c r="AH188" s="297"/>
      <c r="AI188" s="297"/>
    </row>
    <row r="189" spans="1:35" s="255" customFormat="1" ht="19.5" hidden="1" customHeight="1">
      <c r="A189" s="294" t="e">
        <f>#REF!</f>
        <v>#REF!</v>
      </c>
      <c r="B189" s="295" t="e">
        <f>#REF!</f>
        <v>#REF!</v>
      </c>
      <c r="C189" s="1216" t="e">
        <f>#REF!</f>
        <v>#REF!</v>
      </c>
      <c r="D189" s="1216"/>
      <c r="E189" s="1216"/>
      <c r="F189" s="1216"/>
      <c r="G189" s="1216"/>
      <c r="H189" s="177"/>
      <c r="AE189" s="297"/>
      <c r="AF189" s="297"/>
      <c r="AH189" s="296"/>
      <c r="AI189" s="297"/>
    </row>
    <row r="190" spans="1:35" s="255" customFormat="1" ht="19.5" hidden="1" customHeight="1">
      <c r="A190" s="294" t="e">
        <f>#REF!</f>
        <v>#REF!</v>
      </c>
      <c r="B190" s="295" t="e">
        <f>#REF!</f>
        <v>#REF!</v>
      </c>
      <c r="C190" s="1216" t="e">
        <f>#REF!</f>
        <v>#REF!</v>
      </c>
      <c r="D190" s="1216"/>
      <c r="E190" s="1216"/>
      <c r="F190" s="1216"/>
      <c r="G190" s="1216"/>
      <c r="H190" s="177"/>
      <c r="AE190" s="297"/>
      <c r="AF190" s="297"/>
      <c r="AH190" s="296"/>
      <c r="AI190" s="297"/>
    </row>
    <row r="191" spans="1:35" s="255" customFormat="1" ht="19.5" hidden="1" customHeight="1">
      <c r="A191" s="294" t="e">
        <f>#REF!</f>
        <v>#REF!</v>
      </c>
      <c r="B191" s="295" t="e">
        <f>#REF!</f>
        <v>#REF!</v>
      </c>
      <c r="C191" s="1216" t="e">
        <f>#REF!</f>
        <v>#REF!</v>
      </c>
      <c r="D191" s="1216"/>
      <c r="E191" s="1216"/>
      <c r="F191" s="1216"/>
      <c r="G191" s="1216"/>
      <c r="H191" s="177"/>
      <c r="AE191" s="297"/>
      <c r="AF191" s="297"/>
      <c r="AH191" s="296"/>
      <c r="AI191" s="297"/>
    </row>
    <row r="192" spans="1:35" s="255" customFormat="1" ht="19.5" hidden="1" customHeight="1">
      <c r="A192" s="305"/>
      <c r="B192" s="293" t="e">
        <f>#REF!</f>
        <v>#REF!</v>
      </c>
      <c r="C192" s="1216" t="e">
        <f>#REF!</f>
        <v>#REF!</v>
      </c>
      <c r="D192" s="1216"/>
      <c r="E192" s="1216"/>
      <c r="F192" s="1216"/>
      <c r="G192" s="1216"/>
      <c r="H192" s="177"/>
      <c r="AE192" s="297"/>
      <c r="AF192" s="297"/>
      <c r="AH192" s="297"/>
      <c r="AI192" s="297"/>
    </row>
    <row r="193" spans="1:35" s="255" customFormat="1" ht="33" hidden="1" customHeight="1">
      <c r="A193" s="299" t="e">
        <f>#REF!</f>
        <v>#REF!</v>
      </c>
      <c r="B193" s="293" t="e">
        <f>#REF!</f>
        <v>#REF!</v>
      </c>
      <c r="C193" s="1216"/>
      <c r="D193" s="1216"/>
      <c r="E193" s="1216"/>
      <c r="F193" s="1216"/>
      <c r="G193" s="1216"/>
      <c r="H193" s="177"/>
      <c r="AE193" s="297"/>
      <c r="AF193" s="297"/>
      <c r="AH193" s="297"/>
      <c r="AI193" s="297"/>
    </row>
    <row r="194" spans="1:35" s="255" customFormat="1" ht="19.5" hidden="1" customHeight="1">
      <c r="A194" s="305" t="e">
        <f>#REF!</f>
        <v>#REF!</v>
      </c>
      <c r="B194" s="295" t="e">
        <f>#REF!</f>
        <v>#REF!</v>
      </c>
      <c r="C194" s="1216" t="e">
        <f>#REF!</f>
        <v>#REF!</v>
      </c>
      <c r="D194" s="1216"/>
      <c r="E194" s="1216"/>
      <c r="F194" s="1216"/>
      <c r="G194" s="1216"/>
      <c r="H194" s="177"/>
      <c r="AE194" s="297"/>
      <c r="AF194" s="297"/>
      <c r="AH194" s="296"/>
      <c r="AI194" s="297"/>
    </row>
    <row r="195" spans="1:35" s="255" customFormat="1" ht="19.5" hidden="1" customHeight="1">
      <c r="A195" s="305" t="e">
        <f>#REF!</f>
        <v>#REF!</v>
      </c>
      <c r="B195" s="295" t="e">
        <f>#REF!</f>
        <v>#REF!</v>
      </c>
      <c r="C195" s="1216" t="e">
        <f>#REF!</f>
        <v>#REF!</v>
      </c>
      <c r="D195" s="1216"/>
      <c r="E195" s="1216"/>
      <c r="F195" s="1216"/>
      <c r="G195" s="1216"/>
      <c r="H195" s="177"/>
      <c r="AE195" s="297"/>
      <c r="AF195" s="297"/>
      <c r="AH195" s="296"/>
      <c r="AI195" s="297"/>
    </row>
    <row r="196" spans="1:35" s="255" customFormat="1" ht="19.5" hidden="1" customHeight="1">
      <c r="A196" s="305" t="e">
        <f>#REF!</f>
        <v>#REF!</v>
      </c>
      <c r="B196" s="295" t="e">
        <f>#REF!</f>
        <v>#REF!</v>
      </c>
      <c r="C196" s="1216" t="e">
        <f>#REF!</f>
        <v>#REF!</v>
      </c>
      <c r="D196" s="1216"/>
      <c r="E196" s="1216"/>
      <c r="F196" s="1216"/>
      <c r="G196" s="1216"/>
      <c r="H196" s="177"/>
      <c r="AE196" s="297"/>
      <c r="AF196" s="297"/>
      <c r="AH196" s="296"/>
      <c r="AI196" s="297"/>
    </row>
    <row r="197" spans="1:35" s="255" customFormat="1" ht="19.5" hidden="1" customHeight="1">
      <c r="A197" s="305"/>
      <c r="B197" s="293" t="e">
        <f>#REF!</f>
        <v>#REF!</v>
      </c>
      <c r="C197" s="1216" t="e">
        <f>#REF!</f>
        <v>#REF!</v>
      </c>
      <c r="D197" s="1216"/>
      <c r="E197" s="1216"/>
      <c r="F197" s="1216"/>
      <c r="G197" s="1216"/>
      <c r="H197" s="177"/>
      <c r="AE197" s="297"/>
      <c r="AF197" s="297"/>
      <c r="AH197" s="297"/>
      <c r="AI197" s="297"/>
    </row>
    <row r="198" spans="1:35" s="255" customFormat="1" ht="19.5" hidden="1" customHeight="1">
      <c r="A198" s="299" t="e">
        <f>#REF!</f>
        <v>#REF!</v>
      </c>
      <c r="B198" s="293" t="e">
        <f>#REF!</f>
        <v>#REF!</v>
      </c>
      <c r="C198" s="1216"/>
      <c r="D198" s="1216"/>
      <c r="E198" s="1216"/>
      <c r="F198" s="1216"/>
      <c r="G198" s="1216"/>
      <c r="H198" s="177"/>
      <c r="AE198" s="297"/>
      <c r="AF198" s="297"/>
      <c r="AH198" s="297"/>
      <c r="AI198" s="297"/>
    </row>
    <row r="199" spans="1:35" s="255" customFormat="1" ht="19.5" hidden="1" customHeight="1">
      <c r="A199" s="294" t="e">
        <f>#REF!</f>
        <v>#REF!</v>
      </c>
      <c r="B199" s="295" t="e">
        <f>#REF!</f>
        <v>#REF!</v>
      </c>
      <c r="C199" s="1216" t="e">
        <f>#REF!</f>
        <v>#REF!</v>
      </c>
      <c r="D199" s="1216"/>
      <c r="E199" s="1216"/>
      <c r="F199" s="1216"/>
      <c r="G199" s="1216"/>
      <c r="H199" s="177"/>
      <c r="AE199" s="297"/>
      <c r="AF199" s="297"/>
      <c r="AH199" s="296"/>
      <c r="AI199" s="297"/>
    </row>
    <row r="200" spans="1:35" s="255" customFormat="1" ht="19.5" hidden="1" customHeight="1">
      <c r="A200" s="294" t="e">
        <f>#REF!</f>
        <v>#REF!</v>
      </c>
      <c r="B200" s="295" t="e">
        <f>#REF!</f>
        <v>#REF!</v>
      </c>
      <c r="C200" s="1216" t="e">
        <f>#REF!</f>
        <v>#REF!</v>
      </c>
      <c r="D200" s="1216"/>
      <c r="E200" s="1216"/>
      <c r="F200" s="1216"/>
      <c r="G200" s="1216"/>
      <c r="H200" s="177"/>
      <c r="AE200" s="297"/>
      <c r="AF200" s="297"/>
      <c r="AH200" s="296"/>
      <c r="AI200" s="297"/>
    </row>
    <row r="201" spans="1:35" s="255" customFormat="1" ht="19.5" hidden="1" customHeight="1">
      <c r="A201" s="305"/>
      <c r="B201" s="293" t="e">
        <f>#REF!</f>
        <v>#REF!</v>
      </c>
      <c r="C201" s="1216" t="e">
        <f>#REF!</f>
        <v>#REF!</v>
      </c>
      <c r="D201" s="1216"/>
      <c r="E201" s="1216"/>
      <c r="F201" s="1216"/>
      <c r="G201" s="1216"/>
      <c r="H201" s="177"/>
      <c r="AE201" s="297"/>
      <c r="AF201" s="297"/>
      <c r="AH201" s="297"/>
      <c r="AI201" s="297"/>
    </row>
    <row r="202" spans="1:35" s="255" customFormat="1" ht="33" hidden="1" customHeight="1">
      <c r="A202" s="299" t="e">
        <f>#REF!</f>
        <v>#REF!</v>
      </c>
      <c r="B202" s="293" t="e">
        <f>#REF!</f>
        <v>#REF!</v>
      </c>
      <c r="C202" s="1216"/>
      <c r="D202" s="1216"/>
      <c r="E202" s="1216"/>
      <c r="F202" s="1216"/>
      <c r="G202" s="1216"/>
      <c r="H202" s="177"/>
      <c r="AE202" s="297"/>
      <c r="AF202" s="297"/>
      <c r="AH202" s="297"/>
      <c r="AI202" s="297"/>
    </row>
    <row r="203" spans="1:35" s="255" customFormat="1" ht="19.5" hidden="1" customHeight="1">
      <c r="A203" s="294" t="e">
        <f>#REF!</f>
        <v>#REF!</v>
      </c>
      <c r="B203" s="295" t="e">
        <f>#REF!</f>
        <v>#REF!</v>
      </c>
      <c r="C203" s="1216" t="e">
        <f>#REF!</f>
        <v>#REF!</v>
      </c>
      <c r="D203" s="1216"/>
      <c r="E203" s="1216"/>
      <c r="F203" s="1216"/>
      <c r="G203" s="1216"/>
      <c r="H203" s="177"/>
      <c r="AE203" s="297"/>
      <c r="AF203" s="297"/>
      <c r="AH203" s="296"/>
      <c r="AI203" s="297"/>
    </row>
    <row r="204" spans="1:35" s="255" customFormat="1" ht="19.5" hidden="1" customHeight="1">
      <c r="A204" s="294" t="e">
        <f>#REF!</f>
        <v>#REF!</v>
      </c>
      <c r="B204" s="295" t="e">
        <f>#REF!</f>
        <v>#REF!</v>
      </c>
      <c r="C204" s="1216" t="e">
        <f>#REF!</f>
        <v>#REF!</v>
      </c>
      <c r="D204" s="1216"/>
      <c r="E204" s="1216"/>
      <c r="F204" s="1216"/>
      <c r="G204" s="1216"/>
      <c r="H204" s="177"/>
      <c r="AE204" s="297"/>
      <c r="AF204" s="297"/>
      <c r="AH204" s="296"/>
      <c r="AI204" s="297"/>
    </row>
    <row r="205" spans="1:35" s="255" customFormat="1" ht="19.5" hidden="1" customHeight="1">
      <c r="A205" s="294" t="e">
        <f>#REF!</f>
        <v>#REF!</v>
      </c>
      <c r="B205" s="295" t="e">
        <f>#REF!</f>
        <v>#REF!</v>
      </c>
      <c r="C205" s="1216" t="e">
        <f>#REF!</f>
        <v>#REF!</v>
      </c>
      <c r="D205" s="1216"/>
      <c r="E205" s="1216"/>
      <c r="F205" s="1216"/>
      <c r="G205" s="1216"/>
      <c r="H205" s="177"/>
      <c r="AE205" s="297"/>
      <c r="AF205" s="297"/>
      <c r="AH205" s="296"/>
      <c r="AI205" s="297"/>
    </row>
    <row r="206" spans="1:35" s="255" customFormat="1" ht="19.5" hidden="1" customHeight="1">
      <c r="A206" s="294" t="e">
        <f>#REF!</f>
        <v>#REF!</v>
      </c>
      <c r="B206" s="295" t="e">
        <f>#REF!</f>
        <v>#REF!</v>
      </c>
      <c r="C206" s="1216" t="e">
        <f>#REF!</f>
        <v>#REF!</v>
      </c>
      <c r="D206" s="1216"/>
      <c r="E206" s="1216"/>
      <c r="F206" s="1216"/>
      <c r="G206" s="1216"/>
      <c r="H206" s="177"/>
      <c r="AE206" s="297"/>
      <c r="AF206" s="297"/>
      <c r="AH206" s="296"/>
      <c r="AI206" s="297"/>
    </row>
    <row r="207" spans="1:35" s="255" customFormat="1" ht="19.5" hidden="1" customHeight="1">
      <c r="A207" s="294" t="e">
        <f>#REF!</f>
        <v>#REF!</v>
      </c>
      <c r="B207" s="295" t="e">
        <f>#REF!</f>
        <v>#REF!</v>
      </c>
      <c r="C207" s="1216" t="e">
        <f>#REF!</f>
        <v>#REF!</v>
      </c>
      <c r="D207" s="1216"/>
      <c r="E207" s="1216"/>
      <c r="F207" s="1216"/>
      <c r="G207" s="1216"/>
      <c r="H207" s="177"/>
      <c r="AE207" s="297"/>
      <c r="AF207" s="297"/>
      <c r="AH207" s="296"/>
      <c r="AI207" s="297"/>
    </row>
    <row r="208" spans="1:35" s="255" customFormat="1" ht="19.5" hidden="1" customHeight="1">
      <c r="A208" s="294" t="e">
        <f>#REF!</f>
        <v>#REF!</v>
      </c>
      <c r="B208" s="295" t="e">
        <f>#REF!</f>
        <v>#REF!</v>
      </c>
      <c r="C208" s="1216" t="e">
        <f>#REF!</f>
        <v>#REF!</v>
      </c>
      <c r="D208" s="1216"/>
      <c r="E208" s="1216"/>
      <c r="F208" s="1216"/>
      <c r="G208" s="1216"/>
      <c r="H208" s="177"/>
      <c r="AE208" s="297"/>
      <c r="AF208" s="297"/>
      <c r="AH208" s="296"/>
      <c r="AI208" s="297"/>
    </row>
    <row r="209" spans="1:35" s="255" customFormat="1" ht="19.5" hidden="1" customHeight="1">
      <c r="A209" s="305"/>
      <c r="B209" s="293" t="e">
        <f>#REF!</f>
        <v>#REF!</v>
      </c>
      <c r="C209" s="1216" t="e">
        <f>#REF!</f>
        <v>#REF!</v>
      </c>
      <c r="D209" s="1216"/>
      <c r="E209" s="1216"/>
      <c r="F209" s="1216"/>
      <c r="G209" s="1216"/>
      <c r="H209" s="177"/>
      <c r="AE209" s="297"/>
      <c r="AF209" s="297"/>
      <c r="AH209" s="297"/>
      <c r="AI209" s="297"/>
    </row>
    <row r="210" spans="1:35" s="255" customFormat="1" ht="33" hidden="1" customHeight="1">
      <c r="A210" s="299" t="e">
        <f>#REF!</f>
        <v>#REF!</v>
      </c>
      <c r="B210" s="293" t="e">
        <f>#REF!</f>
        <v>#REF!</v>
      </c>
      <c r="C210" s="1216"/>
      <c r="D210" s="1216"/>
      <c r="E210" s="1216"/>
      <c r="F210" s="1216"/>
      <c r="G210" s="1216"/>
      <c r="H210" s="177"/>
      <c r="AE210" s="297"/>
      <c r="AF210" s="297"/>
      <c r="AH210" s="297"/>
      <c r="AI210" s="297"/>
    </row>
    <row r="211" spans="1:35" s="255" customFormat="1" ht="33" hidden="1" customHeight="1">
      <c r="A211" s="294" t="e">
        <f>#REF!</f>
        <v>#REF!</v>
      </c>
      <c r="B211" s="295" t="e">
        <f>#REF!</f>
        <v>#REF!</v>
      </c>
      <c r="C211" s="1216" t="e">
        <f>#REF!</f>
        <v>#REF!</v>
      </c>
      <c r="D211" s="1216"/>
      <c r="E211" s="1216"/>
      <c r="F211" s="1216"/>
      <c r="G211" s="1216"/>
      <c r="H211" s="177"/>
      <c r="AE211" s="297"/>
      <c r="AF211" s="297"/>
      <c r="AH211" s="296"/>
      <c r="AI211" s="297"/>
    </row>
    <row r="212" spans="1:35" s="255" customFormat="1" ht="19.5" hidden="1" customHeight="1">
      <c r="A212" s="294" t="e">
        <f>#REF!</f>
        <v>#REF!</v>
      </c>
      <c r="B212" s="295" t="e">
        <f>#REF!</f>
        <v>#REF!</v>
      </c>
      <c r="C212" s="1216" t="e">
        <f>#REF!</f>
        <v>#REF!</v>
      </c>
      <c r="D212" s="1216"/>
      <c r="E212" s="1216"/>
      <c r="F212" s="1216"/>
      <c r="G212" s="1216"/>
      <c r="H212" s="177"/>
      <c r="AE212" s="297"/>
      <c r="AF212" s="297"/>
      <c r="AH212" s="296"/>
      <c r="AI212" s="297"/>
    </row>
    <row r="213" spans="1:35" s="255" customFormat="1" ht="19.5" hidden="1" customHeight="1">
      <c r="A213" s="294" t="e">
        <f>#REF!</f>
        <v>#REF!</v>
      </c>
      <c r="B213" s="295" t="e">
        <f>#REF!</f>
        <v>#REF!</v>
      </c>
      <c r="C213" s="1216" t="e">
        <f>#REF!</f>
        <v>#REF!</v>
      </c>
      <c r="D213" s="1216"/>
      <c r="E213" s="1216"/>
      <c r="F213" s="1216"/>
      <c r="G213" s="1216"/>
      <c r="H213" s="177"/>
      <c r="AE213" s="297"/>
      <c r="AF213" s="297"/>
      <c r="AH213" s="296"/>
      <c r="AI213" s="297"/>
    </row>
    <row r="214" spans="1:35" s="255" customFormat="1" ht="19.5" hidden="1" customHeight="1">
      <c r="A214" s="305" t="e">
        <f>#REF!</f>
        <v>#REF!</v>
      </c>
      <c r="B214" s="293" t="e">
        <f>#REF!</f>
        <v>#REF!</v>
      </c>
      <c r="C214" s="1216" t="e">
        <f>#REF!</f>
        <v>#REF!</v>
      </c>
      <c r="D214" s="1216"/>
      <c r="E214" s="1216"/>
      <c r="F214" s="1216"/>
      <c r="G214" s="1216"/>
      <c r="H214" s="177"/>
      <c r="AE214" s="297"/>
      <c r="AF214" s="297"/>
      <c r="AH214" s="297"/>
      <c r="AI214" s="297"/>
    </row>
    <row r="215" spans="1:35" s="255" customFormat="1" ht="33" hidden="1" customHeight="1">
      <c r="A215" s="299" t="e">
        <f>#REF!</f>
        <v>#REF!</v>
      </c>
      <c r="B215" s="293" t="e">
        <f>#REF!</f>
        <v>#REF!</v>
      </c>
      <c r="C215" s="1216"/>
      <c r="D215" s="1216"/>
      <c r="E215" s="1216"/>
      <c r="F215" s="1216"/>
      <c r="G215" s="1216"/>
      <c r="H215" s="177"/>
      <c r="AE215" s="297"/>
      <c r="AF215" s="297"/>
      <c r="AH215" s="297"/>
      <c r="AI215" s="297"/>
    </row>
    <row r="216" spans="1:35" s="255" customFormat="1" ht="19.5" hidden="1" customHeight="1">
      <c r="A216" s="294" t="e">
        <f>#REF!</f>
        <v>#REF!</v>
      </c>
      <c r="B216" s="295" t="e">
        <f>#REF!</f>
        <v>#REF!</v>
      </c>
      <c r="C216" s="1216" t="e">
        <f>#REF!</f>
        <v>#REF!</v>
      </c>
      <c r="D216" s="1216"/>
      <c r="E216" s="1216"/>
      <c r="F216" s="1216"/>
      <c r="G216" s="1216"/>
      <c r="H216" s="177"/>
      <c r="AE216" s="297"/>
      <c r="AF216" s="297"/>
      <c r="AH216" s="296"/>
      <c r="AI216" s="297"/>
    </row>
    <row r="217" spans="1:35" s="255" customFormat="1" ht="19.5" hidden="1" customHeight="1">
      <c r="A217" s="294" t="e">
        <f>#REF!</f>
        <v>#REF!</v>
      </c>
      <c r="B217" s="295" t="e">
        <f>#REF!</f>
        <v>#REF!</v>
      </c>
      <c r="C217" s="1216" t="e">
        <f>#REF!</f>
        <v>#REF!</v>
      </c>
      <c r="D217" s="1216"/>
      <c r="E217" s="1216"/>
      <c r="F217" s="1216"/>
      <c r="G217" s="1216"/>
      <c r="H217" s="177"/>
      <c r="AE217" s="297"/>
      <c r="AF217" s="297"/>
      <c r="AH217" s="296"/>
      <c r="AI217" s="297"/>
    </row>
    <row r="218" spans="1:35" s="255" customFormat="1" ht="32.25" hidden="1" customHeight="1">
      <c r="A218" s="294" t="e">
        <f>#REF!</f>
        <v>#REF!</v>
      </c>
      <c r="B218" s="295" t="e">
        <f>#REF!</f>
        <v>#REF!</v>
      </c>
      <c r="C218" s="1216" t="e">
        <f>#REF!</f>
        <v>#REF!</v>
      </c>
      <c r="D218" s="1216"/>
      <c r="E218" s="1216"/>
      <c r="F218" s="1216"/>
      <c r="G218" s="1216"/>
      <c r="H218" s="177"/>
      <c r="AE218" s="297"/>
      <c r="AF218" s="297"/>
      <c r="AH218" s="296"/>
      <c r="AI218" s="297"/>
    </row>
    <row r="219" spans="1:35" s="255" customFormat="1" ht="19.5" hidden="1" customHeight="1">
      <c r="A219" s="294" t="e">
        <f>#REF!</f>
        <v>#REF!</v>
      </c>
      <c r="B219" s="295" t="e">
        <f>#REF!</f>
        <v>#REF!</v>
      </c>
      <c r="C219" s="1216" t="e">
        <f>#REF!</f>
        <v>#REF!</v>
      </c>
      <c r="D219" s="1216"/>
      <c r="E219" s="1216"/>
      <c r="F219" s="1216"/>
      <c r="G219" s="1216"/>
      <c r="H219" s="177"/>
      <c r="AE219" s="297"/>
      <c r="AF219" s="297"/>
      <c r="AH219" s="296"/>
      <c r="AI219" s="297"/>
    </row>
    <row r="220" spans="1:35" s="255" customFormat="1" ht="19.5" hidden="1" customHeight="1">
      <c r="A220" s="298"/>
      <c r="B220" s="293" t="e">
        <f>#REF!</f>
        <v>#REF!</v>
      </c>
      <c r="C220" s="1216" t="e">
        <f>#REF!</f>
        <v>#REF!</v>
      </c>
      <c r="D220" s="1216"/>
      <c r="E220" s="1216"/>
      <c r="F220" s="1216"/>
      <c r="G220" s="1216"/>
      <c r="H220" s="179"/>
      <c r="AE220" s="297"/>
      <c r="AF220" s="297"/>
      <c r="AH220" s="297"/>
      <c r="AI220" s="297"/>
    </row>
    <row r="221" spans="1:35" s="255" customFormat="1" hidden="1">
      <c r="A221" s="301"/>
      <c r="B221" s="293" t="e">
        <f>#REF!</f>
        <v>#REF!</v>
      </c>
      <c r="C221" s="1216" t="e">
        <f>#REF!</f>
        <v>#REF!</v>
      </c>
      <c r="D221" s="1216"/>
      <c r="E221" s="1216"/>
      <c r="F221" s="1216"/>
      <c r="G221" s="1216"/>
      <c r="H221" s="179"/>
      <c r="AE221" s="297"/>
      <c r="AF221" s="297"/>
      <c r="AH221" s="297"/>
      <c r="AI221" s="297"/>
    </row>
    <row r="222" spans="1:35" s="255" customFormat="1" ht="19.5" hidden="1" customHeight="1">
      <c r="A222" s="302"/>
      <c r="B222" s="293" t="e">
        <f>#REF!</f>
        <v>#REF!</v>
      </c>
      <c r="C222" s="1216" t="e">
        <f>#REF!</f>
        <v>#REF!</v>
      </c>
      <c r="D222" s="1216"/>
      <c r="E222" s="1216"/>
      <c r="F222" s="1216"/>
      <c r="G222" s="1216"/>
      <c r="H222" s="179"/>
      <c r="AE222" s="297"/>
      <c r="AF222" s="297"/>
      <c r="AH222" s="297"/>
      <c r="AI222" s="297"/>
    </row>
    <row r="223" spans="1:35" s="175" customFormat="1">
      <c r="A223" s="216"/>
      <c r="B223" s="209"/>
      <c r="C223" s="1219"/>
      <c r="D223" s="1219"/>
      <c r="E223" s="1219"/>
      <c r="F223" s="1219"/>
      <c r="G223" s="1219"/>
      <c r="H223" s="244"/>
      <c r="I223" s="255"/>
      <c r="J223" s="255"/>
      <c r="K223" s="255"/>
      <c r="L223" s="255"/>
    </row>
    <row r="224" spans="1:35" s="175" customFormat="1">
      <c r="A224" s="194"/>
      <c r="B224" s="184"/>
      <c r="C224" s="184"/>
      <c r="D224" s="184"/>
      <c r="E224" s="184"/>
      <c r="F224" s="184"/>
      <c r="G224" s="184"/>
      <c r="H224" s="244"/>
      <c r="I224" s="255"/>
      <c r="J224" s="255"/>
      <c r="K224" s="255"/>
      <c r="L224" s="255"/>
    </row>
    <row r="225" spans="1:12" s="175" customFormat="1">
      <c r="A225" s="194"/>
      <c r="B225" s="184"/>
      <c r="C225" s="184"/>
      <c r="D225" s="184"/>
      <c r="E225" s="184"/>
      <c r="F225" s="184"/>
      <c r="G225" s="184"/>
      <c r="H225" s="244"/>
      <c r="I225" s="255"/>
      <c r="J225" s="255"/>
      <c r="K225" s="255"/>
      <c r="L225" s="255"/>
    </row>
  </sheetData>
  <sheetProtection sheet="1" objects="1" scenarios="1" formatColumns="0" formatRows="0" selectLockedCells="1"/>
  <customSheetViews>
    <customSheetView guid="{9154002C-6C58-44C9-AE93-0E761C3D01F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Antiqua,Bold"&amp;10Schedule-7/ Page &amp;P of &amp;N</oddFooter>
      </headerFooter>
    </customSheetView>
    <customSheetView guid="{B835C05C-B615-4DCB-982D-4519616B3CD8}"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Antiqua,Bold"&amp;10Schedule-7/ Page &amp;P of &amp;N</oddFooter>
      </headerFooter>
    </customSheetView>
    <customSheetView guid="{E97134B6-5E8D-4951-8DA0-73D06553236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Antiqua,Bold"&amp;10Schedule-7/ Page &amp;P of &amp;N</oddFooter>
      </headerFooter>
    </customSheetView>
    <customSheetView guid="{D0757F9E-DF41-4B40-A5E5-F4F8FDD8D61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Antiqua,Bold"&amp;10Schedule-7/ Page &amp;P of &amp;N</oddFooter>
      </headerFooter>
    </customSheetView>
    <customSheetView guid="{EE46BCD1-F715-4FA9-A5FC-1B125AD601E0}"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Antiqua,Bold"&amp;10Schedule-7/ Page &amp;P of &amp;N</oddFooter>
      </headerFooter>
    </customSheetView>
    <customSheetView guid="{4AA1107B-A795-4744-B566-827168772C7A}"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Antiqua,Bold"&amp;10Schedule-7/ Page &amp;P of &amp;N</oddFooter>
      </headerFooter>
    </customSheetView>
    <customSheetView guid="{B23AD343-29DA-4CE0-BD10-47BF44F3782F}"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Antiqua,Bold"&amp;10Schedule-7/ Page &amp;P of &amp;N</oddFooter>
      </headerFooter>
    </customSheetView>
    <customSheetView guid="{ECE9294F-C910-4036-88BC-B1F2176FB0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Antiqua,Bold"&amp;10Schedule-7/ Page &amp;P of &amp;N</oddFooter>
      </headerFooter>
    </customSheetView>
    <customSheetView guid="{27A45B7A-04F2-4516-B80B-5ED0825D4ED3}" scale="80" hiddenRows="1" hiddenColumns="1" state="hidden" topLeftCell="A8">
      <selection activeCell="A4" sqref="A4:G4"/>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Antiqua,Bold"&amp;10Schedule-7/ Page &amp;P of &amp;N</oddFooter>
      </headerFooter>
    </customSheetView>
    <customSheetView guid="{E9F4E142-7D26-464D-BECA-4F3806DB1FE1}"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Antiqua,Bold"&amp;10Schedule-7/ Page &amp;P of &amp;N</oddFooter>
      </headerFooter>
    </customSheetView>
    <customSheetView guid="{A7DBDDEF-9245-44C6-9EBF-032DB6E1C0A2}"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Antiqua,Bold"&amp;10Schedule-7/ Page &amp;P of &amp;N</oddFooter>
      </headerFooter>
    </customSheetView>
    <customSheetView guid="{7487ED9F-BBED-4B2A-9631-22F1A430946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Antiqua,Bold"&amp;10Schedule-7/ Page &amp;P of &amp;N</oddFooter>
      </headerFooter>
    </customSheetView>
    <customSheetView guid="{B3CE7B10-A914-4559-A6DA-AED8C22AFD6D}"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Antiqua,Bold"&amp;10Schedule-7/ Page &amp;P of &amp;N</oddFooter>
      </headerFooter>
    </customSheetView>
    <customSheetView guid="{D53177B2-31EC-4222-B97A-A37DCFD9E45B}"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Antiqua,Bold"&amp;10Schedule-7/ Page &amp;P of &amp;N</oddFooter>
      </headerFooter>
    </customSheetView>
    <customSheetView guid="{223BC0FC-814D-40F0-9795-CE82A16FF3A5}"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Antiqua,Bold"&amp;10Schedule-7/ Page &amp;P of &amp;N</oddFooter>
      </headerFooter>
    </customSheetView>
    <customSheetView guid="{E81F0721-C35D-4189-B675-E46A21339863}"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Antiqua,Bold"&amp;10Schedule-7/ Page &amp;P of &amp;N</oddFooter>
      </headerFooter>
    </customSheetView>
    <customSheetView guid="{17F5C48B-526E-48D2-9F97-823D578F9893}"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Antiqua,Bold"&amp;10Schedule-7/ Page &amp;P of &amp;N</oddFooter>
      </headerFooter>
    </customSheetView>
    <customSheetView guid="{9AABADBB-0C61-4F6E-8EBA-FB1F391DCDF7}" scale="80" hiddenRows="1" hiddenColumns="1" state="hidden" topLeftCell="A7">
      <selection activeCell="F74" sqref="F74"/>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Antiqua,Bold"&amp;10Schedule-7/ Page &amp;P of &amp;N</oddFooter>
      </headerFooter>
    </customSheetView>
  </customSheetViews>
  <mergeCells count="143">
    <mergeCell ref="C222:G222"/>
    <mergeCell ref="C223:G223"/>
    <mergeCell ref="C215:G215"/>
    <mergeCell ref="C216:G216"/>
    <mergeCell ref="C217:G217"/>
    <mergeCell ref="C218:G218"/>
    <mergeCell ref="C220:G220"/>
    <mergeCell ref="C211:G211"/>
    <mergeCell ref="C212:G212"/>
    <mergeCell ref="C221:G221"/>
    <mergeCell ref="C219:G219"/>
    <mergeCell ref="C213:G213"/>
    <mergeCell ref="C214:G214"/>
    <mergeCell ref="C209:G209"/>
    <mergeCell ref="C210:G210"/>
    <mergeCell ref="C203:G203"/>
    <mergeCell ref="C204:G204"/>
    <mergeCell ref="C205:G205"/>
    <mergeCell ref="C206:G206"/>
    <mergeCell ref="C207:G207"/>
    <mergeCell ref="C208:G208"/>
    <mergeCell ref="C187:G187"/>
    <mergeCell ref="C188:G188"/>
    <mergeCell ref="C189:G189"/>
    <mergeCell ref="C190:G190"/>
    <mergeCell ref="C201:G201"/>
    <mergeCell ref="C202:G202"/>
    <mergeCell ref="C199:G199"/>
    <mergeCell ref="C200:G200"/>
    <mergeCell ref="C197:G197"/>
    <mergeCell ref="C198:G198"/>
    <mergeCell ref="C195:G195"/>
    <mergeCell ref="C196:G196"/>
    <mergeCell ref="C183:G183"/>
    <mergeCell ref="C184:G184"/>
    <mergeCell ref="C191:G191"/>
    <mergeCell ref="C192:G192"/>
    <mergeCell ref="C193:G193"/>
    <mergeCell ref="C194:G194"/>
    <mergeCell ref="C185:G185"/>
    <mergeCell ref="C186:G186"/>
    <mergeCell ref="C173:G173"/>
    <mergeCell ref="C174:G174"/>
    <mergeCell ref="C175:G175"/>
    <mergeCell ref="C176:G176"/>
    <mergeCell ref="C179:G179"/>
    <mergeCell ref="C180:G180"/>
    <mergeCell ref="C181:G181"/>
    <mergeCell ref="C182:G182"/>
    <mergeCell ref="C162:G162"/>
    <mergeCell ref="C163:G163"/>
    <mergeCell ref="C177:G177"/>
    <mergeCell ref="C178:G178"/>
    <mergeCell ref="C167:G167"/>
    <mergeCell ref="C168:G168"/>
    <mergeCell ref="C169:G169"/>
    <mergeCell ref="C170:G170"/>
    <mergeCell ref="C171:G171"/>
    <mergeCell ref="C172:G172"/>
    <mergeCell ref="C165:G165"/>
    <mergeCell ref="C164:G164"/>
    <mergeCell ref="C166:G166"/>
    <mergeCell ref="C155:G155"/>
    <mergeCell ref="C156:G156"/>
    <mergeCell ref="C157:G157"/>
    <mergeCell ref="C158:G158"/>
    <mergeCell ref="C159:G159"/>
    <mergeCell ref="C160:G160"/>
    <mergeCell ref="C161:G161"/>
    <mergeCell ref="C151:G151"/>
    <mergeCell ref="C152:G152"/>
    <mergeCell ref="C154:G154"/>
    <mergeCell ref="C139:G139"/>
    <mergeCell ref="C140:G140"/>
    <mergeCell ref="C141:G141"/>
    <mergeCell ref="C142:G142"/>
    <mergeCell ref="C153:G153"/>
    <mergeCell ref="AE124:AF124"/>
    <mergeCell ref="AH124:AI124"/>
    <mergeCell ref="C120:G120"/>
    <mergeCell ref="C143:G143"/>
    <mergeCell ref="C144:G144"/>
    <mergeCell ref="C145:G145"/>
    <mergeCell ref="C146:G146"/>
    <mergeCell ref="C147:G147"/>
    <mergeCell ref="C148:G148"/>
    <mergeCell ref="C149:G149"/>
    <mergeCell ref="C150:G150"/>
    <mergeCell ref="C136:G136"/>
    <mergeCell ref="C137:G137"/>
    <mergeCell ref="C138:G138"/>
    <mergeCell ref="C119:G119"/>
    <mergeCell ref="C131:G131"/>
    <mergeCell ref="C132:G132"/>
    <mergeCell ref="C133:G133"/>
    <mergeCell ref="C134:G134"/>
    <mergeCell ref="C135:G135"/>
    <mergeCell ref="AH123:AI123"/>
    <mergeCell ref="AE122:AF122"/>
    <mergeCell ref="AH122:AI122"/>
    <mergeCell ref="C129:G129"/>
    <mergeCell ref="C125:G125"/>
    <mergeCell ref="C126:G126"/>
    <mergeCell ref="C127:G127"/>
    <mergeCell ref="C128:G128"/>
    <mergeCell ref="C124:G124"/>
    <mergeCell ref="C130:G130"/>
    <mergeCell ref="AH117:AI117"/>
    <mergeCell ref="C118:G118"/>
    <mergeCell ref="AE118:AF118"/>
    <mergeCell ref="AH118:AI118"/>
    <mergeCell ref="C117:G117"/>
    <mergeCell ref="C123:G123"/>
    <mergeCell ref="AE123:AF123"/>
    <mergeCell ref="A3:G3"/>
    <mergeCell ref="A4:G4"/>
    <mergeCell ref="A7:C7"/>
    <mergeCell ref="B8:C8"/>
    <mergeCell ref="B11:C11"/>
    <mergeCell ref="A13:G13"/>
    <mergeCell ref="B9:C9"/>
    <mergeCell ref="B10:C10"/>
    <mergeCell ref="C121:G121"/>
    <mergeCell ref="C122:G122"/>
    <mergeCell ref="AE116:AF116"/>
    <mergeCell ref="AE117:AF117"/>
    <mergeCell ref="AH116:AI116"/>
    <mergeCell ref="AE14:AF14"/>
    <mergeCell ref="AH14:AI14"/>
    <mergeCell ref="A110:C110"/>
    <mergeCell ref="B111:C111"/>
    <mergeCell ref="B112:C112"/>
    <mergeCell ref="B113:C113"/>
    <mergeCell ref="A22:G22"/>
    <mergeCell ref="C23:G23"/>
    <mergeCell ref="C26:G26"/>
    <mergeCell ref="B28:G28"/>
    <mergeCell ref="B114:C114"/>
    <mergeCell ref="C116:G116"/>
    <mergeCell ref="C24:G24"/>
    <mergeCell ref="C25:G25"/>
    <mergeCell ref="A106:G106"/>
    <mergeCell ref="A107:G107"/>
  </mergeCells>
  <phoneticPr fontId="28" type="noConversion"/>
  <conditionalFormatting sqref="E15:E17">
    <cfRule type="expression" dxfId="4" priority="1" stopIfTrue="1">
      <formula>D15&gt;0</formula>
    </cfRule>
  </conditionalFormatting>
  <conditionalFormatting sqref="H15:H19">
    <cfRule type="expression" dxfId="3" priority="2" stopIfTrue="1">
      <formula>G15=""</formula>
    </cfRule>
  </conditionalFormatting>
  <printOptions horizontalCentered="1"/>
  <pageMargins left="0.78740157480314998" right="0.38" top="0.61" bottom="0.57999999999999996" header="0.34" footer="0.36"/>
  <pageSetup paperSize="9" orientation="portrait" horizontalDpi="300" verticalDpi="300" r:id="rId19"/>
  <headerFooter alignWithMargins="0">
    <oddHeader>&amp;C&amp;"Aptos"&amp;12&amp;KFF0000 डेटा वर्गीकरण : नियंत्रित/CONTROLLED&amp;1#_x000D_&amp;G</oddHeader>
    <oddFooter>&amp;R&amp;"Book Antiqua,Bold"&amp;10Schedule-7/ Page &amp;P of &amp;N</oddFooter>
  </headerFooter>
  <colBreaks count="1" manualBreakCount="1">
    <brk id="7" max="1048575" man="1"/>
  </colBreaks>
  <drawing r:id="rId20"/>
  <legacyDrawingHF r:id="rId2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indexed="35"/>
  </sheetPr>
  <dimension ref="A1:F21"/>
  <sheetViews>
    <sheetView zoomScaleSheetLayoutView="100" workbookViewId="0">
      <selection activeCell="C8" sqref="C8"/>
    </sheetView>
  </sheetViews>
  <sheetFormatPr defaultColWidth="9" defaultRowHeight="16.5"/>
  <cols>
    <col min="1" max="1" width="9" style="455"/>
    <col min="2" max="2" width="26.875" style="456" customWidth="1"/>
    <col min="3" max="3" width="22.875" style="456" customWidth="1"/>
    <col min="4" max="5" width="15.625" style="456" customWidth="1"/>
    <col min="6" max="16384" width="9" style="268"/>
  </cols>
  <sheetData>
    <row r="1" spans="1:6">
      <c r="A1" s="443"/>
      <c r="B1" s="444"/>
      <c r="C1" s="444"/>
      <c r="D1" s="444"/>
      <c r="E1" s="444"/>
    </row>
    <row r="2" spans="1:6" ht="21.95" customHeight="1">
      <c r="A2" s="1229" t="s">
        <v>341</v>
      </c>
      <c r="B2" s="1229"/>
      <c r="C2" s="1229"/>
      <c r="D2" s="1229"/>
      <c r="E2" s="268"/>
    </row>
    <row r="3" spans="1:6">
      <c r="A3" s="443"/>
      <c r="B3" s="444"/>
      <c r="C3" s="444"/>
      <c r="D3" s="444"/>
      <c r="E3" s="444"/>
    </row>
    <row r="4" spans="1:6" ht="30">
      <c r="A4" s="445" t="s">
        <v>342</v>
      </c>
      <c r="B4" s="446" t="s">
        <v>343</v>
      </c>
      <c r="C4" s="445" t="s">
        <v>344</v>
      </c>
      <c r="D4" s="445" t="s">
        <v>345</v>
      </c>
      <c r="E4" s="445" t="s">
        <v>346</v>
      </c>
    </row>
    <row r="5" spans="1:6" ht="18" customHeight="1">
      <c r="A5" s="447" t="s">
        <v>347</v>
      </c>
      <c r="B5" s="447" t="s">
        <v>348</v>
      </c>
      <c r="C5" s="447" t="s">
        <v>349</v>
      </c>
      <c r="D5" s="447" t="s">
        <v>350</v>
      </c>
      <c r="E5" s="447" t="s">
        <v>351</v>
      </c>
    </row>
    <row r="6" spans="1:6" ht="45" customHeight="1">
      <c r="A6" s="448">
        <v>1</v>
      </c>
      <c r="B6" s="449"/>
      <c r="C6" s="450"/>
      <c r="D6" s="451"/>
      <c r="E6" s="452">
        <f t="shared" ref="E6:E15" si="0">C6*D6</f>
        <v>0</v>
      </c>
    </row>
    <row r="7" spans="1:6" ht="45" customHeight="1">
      <c r="A7" s="448">
        <v>2</v>
      </c>
      <c r="B7" s="449"/>
      <c r="C7" s="450"/>
      <c r="D7" s="451"/>
      <c r="E7" s="452">
        <f t="shared" si="0"/>
        <v>0</v>
      </c>
    </row>
    <row r="8" spans="1:6" ht="45" customHeight="1">
      <c r="A8" s="448">
        <v>3</v>
      </c>
      <c r="B8" s="449"/>
      <c r="C8" s="450"/>
      <c r="D8" s="451"/>
      <c r="E8" s="452">
        <f t="shared" si="0"/>
        <v>0</v>
      </c>
    </row>
    <row r="9" spans="1:6" ht="45" customHeight="1">
      <c r="A9" s="448">
        <v>4</v>
      </c>
      <c r="B9" s="449"/>
      <c r="C9" s="450"/>
      <c r="D9" s="451"/>
      <c r="E9" s="452">
        <f t="shared" si="0"/>
        <v>0</v>
      </c>
    </row>
    <row r="10" spans="1:6" ht="45" customHeight="1">
      <c r="A10" s="448">
        <v>5</v>
      </c>
      <c r="B10" s="449"/>
      <c r="C10" s="450"/>
      <c r="D10" s="451"/>
      <c r="E10" s="452">
        <f t="shared" si="0"/>
        <v>0</v>
      </c>
    </row>
    <row r="11" spans="1:6" ht="45" customHeight="1">
      <c r="A11" s="448">
        <v>6</v>
      </c>
      <c r="B11" s="449"/>
      <c r="C11" s="450"/>
      <c r="D11" s="451"/>
      <c r="E11" s="452">
        <f t="shared" si="0"/>
        <v>0</v>
      </c>
    </row>
    <row r="12" spans="1:6" ht="45" customHeight="1">
      <c r="A12" s="448">
        <v>7</v>
      </c>
      <c r="B12" s="449"/>
      <c r="C12" s="450"/>
      <c r="D12" s="451"/>
      <c r="E12" s="452">
        <f t="shared" si="0"/>
        <v>0</v>
      </c>
    </row>
    <row r="13" spans="1:6" ht="45" customHeight="1">
      <c r="A13" s="448">
        <v>8</v>
      </c>
      <c r="B13" s="449"/>
      <c r="C13" s="450"/>
      <c r="D13" s="451"/>
      <c r="E13" s="452">
        <f t="shared" si="0"/>
        <v>0</v>
      </c>
    </row>
    <row r="14" spans="1:6" ht="45" customHeight="1">
      <c r="A14" s="448">
        <v>9</v>
      </c>
      <c r="B14" s="449"/>
      <c r="C14" s="450"/>
      <c r="D14" s="451"/>
      <c r="E14" s="452">
        <f t="shared" si="0"/>
        <v>0</v>
      </c>
    </row>
    <row r="15" spans="1:6" ht="45" customHeight="1">
      <c r="A15" s="448">
        <v>10</v>
      </c>
      <c r="B15" s="449"/>
      <c r="C15" s="450"/>
      <c r="D15" s="451"/>
      <c r="E15" s="452">
        <f t="shared" si="0"/>
        <v>0</v>
      </c>
    </row>
    <row r="16" spans="1:6" ht="45" customHeight="1">
      <c r="A16" s="453"/>
      <c r="B16" s="454" t="s">
        <v>209</v>
      </c>
      <c r="C16" s="454"/>
      <c r="D16" s="454"/>
      <c r="E16" s="454">
        <f>SUM(E6:E15)</f>
        <v>0</v>
      </c>
      <c r="F16" s="256"/>
    </row>
    <row r="17" ht="30" customHeight="1"/>
    <row r="18" ht="30" customHeight="1"/>
    <row r="19" ht="30" customHeight="1"/>
    <row r="20" ht="30" customHeight="1"/>
    <row r="21" ht="30" customHeight="1"/>
  </sheetData>
  <sheetProtection sheet="1" formatColumns="0" formatRows="0" selectLockedCells="1"/>
  <customSheetViews>
    <customSheetView guid="{9154002C-6C58-44C9-AE93-0E761C3D01FD}" state="hidden">
      <selection activeCell="C8" sqref="C8"/>
      <pageMargins left="0" right="0" top="0" bottom="0" header="0" footer="0"/>
      <pageSetup orientation="portrait" r:id="rId1"/>
      <headerFooter alignWithMargins="0"/>
    </customSheetView>
    <customSheetView guid="{B835C05C-B615-4DCB-982D-4519616B3CD8}" state="hidden">
      <selection activeCell="C8" sqref="C8"/>
      <pageMargins left="0" right="0" top="0" bottom="0" header="0" footer="0"/>
      <pageSetup orientation="portrait" r:id="rId2"/>
      <headerFooter alignWithMargins="0"/>
    </customSheetView>
    <customSheetView guid="{E97134B6-5E8D-4951-8DA0-73D065532361}" state="hidden">
      <selection activeCell="C8" sqref="C8"/>
      <pageMargins left="0" right="0" top="0" bottom="0" header="0" footer="0"/>
      <pageSetup orientation="portrait" r:id="rId3"/>
      <headerFooter alignWithMargins="0"/>
    </customSheetView>
    <customSheetView guid="{D0757F9E-DF41-4B40-A5E5-F4F8FDD8D61D}" state="hidden">
      <selection activeCell="C8" sqref="C8"/>
      <pageMargins left="0" right="0" top="0" bottom="0" header="0" footer="0"/>
      <pageSetup orientation="portrait" r:id="rId4"/>
      <headerFooter alignWithMargins="0"/>
    </customSheetView>
    <customSheetView guid="{EE46BCD1-F715-4FA9-A5FC-1B125AD601E0}">
      <selection activeCell="B6" sqref="B6:D15"/>
      <pageMargins left="0" right="0" top="0" bottom="0" header="0" footer="0"/>
      <pageSetup orientation="portrait" r:id="rId5"/>
      <headerFooter alignWithMargins="0"/>
    </customSheetView>
    <customSheetView guid="{4AA1107B-A795-4744-B566-827168772C7A}">
      <selection activeCell="B6" sqref="B6:D15"/>
      <pageMargins left="0" right="0" top="0" bottom="0" header="0" footer="0"/>
      <pageSetup orientation="portrait" r:id="rId6"/>
      <headerFooter alignWithMargins="0"/>
    </customSheetView>
    <customSheetView guid="{B23AD343-29DA-4CE0-BD10-47BF44F3782F}">
      <selection activeCell="G8" sqref="G8"/>
      <pageMargins left="0" right="0" top="0" bottom="0" header="0" footer="0"/>
      <pageSetup orientation="portrait" r:id="rId7"/>
      <headerFooter alignWithMargins="0"/>
    </customSheetView>
    <customSheetView guid="{ECE9294F-C910-4036-88BC-B1F2176FB06B}">
      <selection activeCell="B9" sqref="B9"/>
      <pageMargins left="0" right="0" top="0" bottom="0" header="0" footer="0"/>
      <pageSetup orientation="portrait" r:id="rId8"/>
      <headerFooter alignWithMargins="0"/>
    </customSheetView>
    <customSheetView guid="{27A45B7A-04F2-4516-B80B-5ED0825D4ED3}" scale="70">
      <selection activeCell="C6" sqref="C6:D6"/>
      <pageMargins left="0" right="0" top="0" bottom="0" header="0" footer="0"/>
      <pageSetup orientation="portrait" r:id="rId9"/>
      <headerFooter alignWithMargins="0"/>
    </customSheetView>
    <customSheetView guid="{E9F4E142-7D26-464D-BECA-4F3806DB1FE1}">
      <selection activeCell="G8" sqref="G8"/>
      <pageMargins left="0" right="0" top="0" bottom="0" header="0" footer="0"/>
      <pageSetup orientation="portrait" r:id="rId10"/>
      <headerFooter alignWithMargins="0"/>
    </customSheetView>
    <customSheetView guid="{A7DBDDEF-9245-44C6-9EBF-032DB6E1C0A2}" topLeftCell="A9">
      <selection activeCell="B6" sqref="B6:D15"/>
      <pageMargins left="0" right="0" top="0" bottom="0" header="0" footer="0"/>
      <pageSetup orientation="portrait" r:id="rId11"/>
      <headerFooter alignWithMargins="0"/>
    </customSheetView>
    <customSheetView guid="{7487ED9F-BBED-4B2A-9631-22F1A430946B}">
      <selection activeCell="B6" sqref="B6:D15"/>
      <pageMargins left="0" right="0" top="0" bottom="0" header="0" footer="0"/>
      <pageSetup orientation="portrait" r:id="rId12"/>
      <headerFooter alignWithMargins="0"/>
    </customSheetView>
    <customSheetView guid="{B3CE7B10-A914-4559-A6DA-AED8C22AFD6D}" state="hidden">
      <selection activeCell="C8" sqref="C8"/>
      <pageMargins left="0" right="0" top="0" bottom="0" header="0" footer="0"/>
      <pageSetup orientation="portrait" r:id="rId13"/>
      <headerFooter alignWithMargins="0"/>
    </customSheetView>
    <customSheetView guid="{D53177B2-31EC-4222-B97A-A37DCFD9E45B}" state="hidden">
      <selection activeCell="C8" sqref="C8"/>
      <pageMargins left="0" right="0" top="0" bottom="0" header="0" footer="0"/>
      <pageSetup orientation="portrait" r:id="rId14"/>
      <headerFooter alignWithMargins="0"/>
    </customSheetView>
    <customSheetView guid="{223BC0FC-814D-40F0-9795-CE82A16FF3A5}" state="hidden">
      <selection activeCell="C8" sqref="C8"/>
      <pageMargins left="0" right="0" top="0" bottom="0" header="0" footer="0"/>
      <pageSetup orientation="portrait" r:id="rId15"/>
      <headerFooter alignWithMargins="0"/>
    </customSheetView>
    <customSheetView guid="{E81F0721-C35D-4189-B675-E46A21339863}" state="hidden">
      <selection activeCell="C8" sqref="C8"/>
      <pageMargins left="0" right="0" top="0" bottom="0" header="0" footer="0"/>
      <pageSetup orientation="portrait" r:id="rId16"/>
      <headerFooter alignWithMargins="0"/>
    </customSheetView>
    <customSheetView guid="{17F5C48B-526E-48D2-9F97-823D578F9893}" state="hidden">
      <selection activeCell="C8" sqref="C8"/>
      <pageMargins left="0" right="0" top="0" bottom="0" header="0" footer="0"/>
      <pageSetup orientation="portrait" r:id="rId17"/>
      <headerFooter alignWithMargins="0"/>
    </customSheetView>
    <customSheetView guid="{9AABADBB-0C61-4F6E-8EBA-FB1F391DCDF7}" state="hidden">
      <selection activeCell="C8" sqref="C8"/>
      <pageMargins left="0" right="0" top="0" bottom="0" header="0" footer="0"/>
      <pageSetup orientation="portrait" r:id="rId18"/>
      <headerFooter alignWithMargins="0"/>
    </customSheetView>
  </customSheetViews>
  <mergeCells count="1">
    <mergeCell ref="A2:D2"/>
  </mergeCells>
  <phoneticPr fontId="28" type="noConversion"/>
  <pageMargins left="0.75" right="0.75" top="0.65" bottom="1" header="0.5" footer="0.5"/>
  <pageSetup orientation="portrait" r:id="rId19"/>
  <headerFooter alignWithMargins="0">
    <oddHeader>&amp;C&amp;"Aptos"&amp;12&amp;KFF0000 डेटा वर्गीकरण : नियंत्रित/CONTROLLED&amp;1#_x000D_&amp;G</oddHeader>
  </headerFooter>
  <drawing r:id="rId20"/>
  <legacyDrawingHF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pageSetUpPr autoPageBreaks="0"/>
  </sheetPr>
  <dimension ref="A1:K135"/>
  <sheetViews>
    <sheetView showGridLines="0" view="pageBreakPreview" topLeftCell="A22" zoomScale="89" zoomScaleSheetLayoutView="89" workbookViewId="0">
      <selection activeCell="C7" sqref="C7"/>
    </sheetView>
  </sheetViews>
  <sheetFormatPr defaultColWidth="9" defaultRowHeight="16.5"/>
  <cols>
    <col min="1" max="1" width="9" style="269"/>
    <col min="2" max="2" width="9" style="270"/>
    <col min="3" max="3" width="72.625" style="270" customWidth="1"/>
    <col min="4" max="4" width="66.125" style="282" customWidth="1"/>
    <col min="5" max="16384" width="9" style="268"/>
  </cols>
  <sheetData>
    <row r="1" spans="1:11" ht="60.75" customHeight="1">
      <c r="A1" s="1016" t="str">
        <f>"General Instruction to the Bidders for filling up this workbook of Price Schedules for" &amp; Basic!B1</f>
        <v>General Instruction to the Bidders for filling up this workbook of Price Schedules for“Construction of Two nos. of 230kV bays for TANTRANSCO at 400kV Pugalur HVAC POWERGRID S/S” under consultancy services to TANTRANSCO”</v>
      </c>
      <c r="B1" s="1016"/>
      <c r="C1" s="1016"/>
      <c r="D1" s="267"/>
      <c r="E1" s="858"/>
      <c r="F1" s="858"/>
      <c r="G1" s="858"/>
      <c r="H1" s="858"/>
      <c r="I1" s="858"/>
      <c r="J1" s="858"/>
      <c r="K1" s="858"/>
    </row>
    <row r="2" spans="1:11" ht="18" customHeight="1">
      <c r="D2" s="271"/>
      <c r="E2" s="272"/>
      <c r="F2" s="272"/>
      <c r="G2" s="272"/>
      <c r="H2" s="272"/>
      <c r="I2" s="272"/>
      <c r="J2" s="272"/>
      <c r="K2" s="272"/>
    </row>
    <row r="3" spans="1:11" ht="18" customHeight="1">
      <c r="A3" s="273" t="s">
        <v>4</v>
      </c>
      <c r="B3" s="270" t="s">
        <v>5</v>
      </c>
      <c r="D3" s="274"/>
      <c r="E3" s="275"/>
      <c r="F3" s="275"/>
      <c r="G3" s="275"/>
      <c r="H3" s="275"/>
      <c r="I3" s="275"/>
      <c r="J3" s="275"/>
      <c r="K3" s="275"/>
    </row>
    <row r="4" spans="1:11" ht="18" customHeight="1">
      <c r="B4" s="276" t="s">
        <v>6</v>
      </c>
      <c r="C4" s="277" t="s">
        <v>7</v>
      </c>
      <c r="D4" s="274"/>
      <c r="E4" s="275"/>
      <c r="F4" s="275"/>
      <c r="G4" s="275"/>
      <c r="H4" s="275"/>
      <c r="I4" s="275"/>
      <c r="J4" s="275"/>
      <c r="K4" s="275"/>
    </row>
    <row r="5" spans="1:11" ht="38.1" customHeight="1">
      <c r="B5" s="276" t="s">
        <v>8</v>
      </c>
      <c r="C5" s="277" t="s">
        <v>9</v>
      </c>
      <c r="D5" s="274"/>
      <c r="E5" s="275"/>
      <c r="F5" s="275"/>
      <c r="G5" s="275"/>
      <c r="H5" s="275"/>
      <c r="I5" s="275"/>
      <c r="J5" s="275"/>
      <c r="K5" s="275"/>
    </row>
    <row r="6" spans="1:11" ht="18" customHeight="1">
      <c r="B6" s="276" t="s">
        <v>10</v>
      </c>
      <c r="C6" s="277" t="s">
        <v>11</v>
      </c>
      <c r="D6" s="274"/>
      <c r="E6" s="275"/>
      <c r="F6" s="275"/>
      <c r="G6" s="275"/>
      <c r="H6" s="275"/>
      <c r="I6" s="275"/>
      <c r="J6" s="275"/>
      <c r="K6" s="275"/>
    </row>
    <row r="7" spans="1:11" ht="18" customHeight="1">
      <c r="B7" s="276" t="s">
        <v>12</v>
      </c>
      <c r="C7" s="277" t="s">
        <v>13</v>
      </c>
      <c r="D7" s="274"/>
      <c r="E7" s="275"/>
      <c r="F7" s="275"/>
      <c r="G7" s="275"/>
      <c r="H7" s="275"/>
      <c r="I7" s="275"/>
      <c r="J7" s="275"/>
      <c r="K7" s="275"/>
    </row>
    <row r="8" spans="1:11" ht="18" customHeight="1">
      <c r="B8" s="276" t="s">
        <v>14</v>
      </c>
      <c r="C8" s="277" t="s">
        <v>15</v>
      </c>
      <c r="D8" s="274"/>
      <c r="E8" s="275"/>
      <c r="F8" s="275"/>
      <c r="G8" s="275"/>
      <c r="H8" s="275"/>
      <c r="I8" s="275"/>
      <c r="J8" s="275"/>
      <c r="K8" s="275"/>
    </row>
    <row r="9" spans="1:11" ht="18" customHeight="1">
      <c r="B9" s="276" t="s">
        <v>16</v>
      </c>
      <c r="C9" s="277" t="s">
        <v>17</v>
      </c>
      <c r="D9" s="274"/>
      <c r="E9" s="275"/>
      <c r="F9" s="275"/>
      <c r="G9" s="275"/>
      <c r="H9" s="275"/>
      <c r="I9" s="275"/>
      <c r="J9" s="275"/>
      <c r="K9" s="275"/>
    </row>
    <row r="10" spans="1:11" ht="18" customHeight="1">
      <c r="B10" s="276"/>
      <c r="C10" s="277"/>
      <c r="D10" s="274"/>
      <c r="E10" s="275"/>
      <c r="F10" s="275"/>
      <c r="G10" s="275"/>
      <c r="H10" s="275"/>
      <c r="I10" s="275"/>
      <c r="J10" s="275"/>
      <c r="K10" s="275"/>
    </row>
    <row r="11" spans="1:11" ht="18" customHeight="1">
      <c r="A11" s="273" t="s">
        <v>18</v>
      </c>
      <c r="B11" s="270" t="s">
        <v>19</v>
      </c>
      <c r="D11" s="274"/>
      <c r="E11" s="275"/>
      <c r="F11" s="275"/>
      <c r="G11" s="275"/>
      <c r="H11" s="275"/>
      <c r="I11" s="275"/>
      <c r="J11" s="275"/>
      <c r="K11" s="275"/>
    </row>
    <row r="12" spans="1:11" ht="18" customHeight="1">
      <c r="B12" s="1017" t="s">
        <v>20</v>
      </c>
      <c r="C12" s="1017"/>
      <c r="D12" s="279"/>
      <c r="E12" s="275"/>
      <c r="F12" s="275"/>
      <c r="G12" s="275"/>
      <c r="H12" s="275"/>
      <c r="I12" s="275"/>
      <c r="J12" s="275"/>
      <c r="K12" s="275"/>
    </row>
    <row r="13" spans="1:11" ht="18" customHeight="1">
      <c r="B13" s="280"/>
      <c r="C13" s="277" t="s">
        <v>21</v>
      </c>
      <c r="D13" s="274"/>
      <c r="E13" s="275"/>
      <c r="F13" s="275"/>
      <c r="G13" s="275"/>
      <c r="H13" s="275"/>
      <c r="I13" s="275"/>
      <c r="J13" s="275"/>
      <c r="K13" s="275"/>
    </row>
    <row r="14" spans="1:11" ht="18" customHeight="1">
      <c r="B14" s="1017" t="s">
        <v>22</v>
      </c>
      <c r="C14" s="1017"/>
      <c r="D14" s="279"/>
      <c r="E14" s="275"/>
      <c r="F14" s="275"/>
      <c r="G14" s="275"/>
      <c r="H14" s="275"/>
      <c r="I14" s="275"/>
      <c r="J14" s="275"/>
      <c r="K14" s="275"/>
    </row>
    <row r="15" spans="1:11" ht="38.1" customHeight="1">
      <c r="B15" s="281" t="s">
        <v>23</v>
      </c>
      <c r="C15" s="277" t="s">
        <v>24</v>
      </c>
      <c r="D15" s="274"/>
      <c r="E15" s="275"/>
      <c r="F15" s="275"/>
      <c r="G15" s="275"/>
      <c r="H15" s="275"/>
      <c r="I15" s="275"/>
      <c r="J15" s="275"/>
      <c r="K15" s="275"/>
    </row>
    <row r="16" spans="1:11" ht="24.75" hidden="1" customHeight="1">
      <c r="B16" s="281" t="s">
        <v>23</v>
      </c>
      <c r="C16" s="277" t="s">
        <v>25</v>
      </c>
      <c r="D16" s="274"/>
      <c r="E16" s="275"/>
      <c r="F16" s="275"/>
      <c r="G16" s="275"/>
      <c r="H16" s="275"/>
      <c r="I16" s="275"/>
      <c r="J16" s="275"/>
      <c r="K16" s="275"/>
    </row>
    <row r="17" spans="2:11" ht="42" hidden="1" customHeight="1">
      <c r="B17" s="281" t="s">
        <v>23</v>
      </c>
      <c r="C17" s="277" t="s">
        <v>26</v>
      </c>
      <c r="D17" s="274"/>
      <c r="E17" s="275"/>
      <c r="F17" s="275"/>
      <c r="G17" s="275"/>
      <c r="H17" s="275"/>
      <c r="I17" s="275"/>
      <c r="J17" s="275"/>
      <c r="K17" s="275"/>
    </row>
    <row r="18" spans="2:11" ht="18" customHeight="1">
      <c r="B18" s="281" t="s">
        <v>23</v>
      </c>
      <c r="C18" s="277" t="s">
        <v>27</v>
      </c>
      <c r="D18" s="274"/>
      <c r="E18" s="275"/>
      <c r="F18" s="275"/>
      <c r="G18" s="275"/>
      <c r="H18" s="275"/>
      <c r="I18" s="275"/>
      <c r="J18" s="275"/>
      <c r="K18" s="275"/>
    </row>
    <row r="19" spans="2:11" ht="18" customHeight="1">
      <c r="B19" s="281" t="s">
        <v>23</v>
      </c>
      <c r="C19" s="277" t="s">
        <v>28</v>
      </c>
      <c r="D19" s="274"/>
      <c r="E19" s="275"/>
      <c r="F19" s="275"/>
      <c r="G19" s="275"/>
      <c r="H19" s="275"/>
      <c r="I19" s="275"/>
      <c r="J19" s="275"/>
      <c r="K19" s="275"/>
    </row>
    <row r="20" spans="2:11">
      <c r="B20" s="281" t="s">
        <v>23</v>
      </c>
      <c r="C20" s="277" t="s">
        <v>29</v>
      </c>
      <c r="D20" s="274"/>
      <c r="E20" s="275"/>
      <c r="F20" s="275"/>
      <c r="G20" s="275"/>
      <c r="H20" s="275"/>
      <c r="I20" s="275"/>
      <c r="J20" s="275"/>
      <c r="K20" s="275"/>
    </row>
    <row r="21" spans="2:11">
      <c r="B21" s="1017" t="s">
        <v>30</v>
      </c>
      <c r="C21" s="1017"/>
      <c r="D21" s="279"/>
      <c r="E21" s="275"/>
      <c r="F21" s="275"/>
      <c r="G21" s="275"/>
      <c r="H21" s="275"/>
      <c r="I21" s="275"/>
      <c r="J21" s="275"/>
      <c r="K21" s="275"/>
    </row>
    <row r="22" spans="2:11" ht="47.25">
      <c r="B22" s="281" t="s">
        <v>23</v>
      </c>
      <c r="C22" s="277" t="s">
        <v>31</v>
      </c>
      <c r="D22" s="274"/>
      <c r="E22" s="275"/>
      <c r="F22" s="275"/>
      <c r="G22" s="275"/>
      <c r="H22" s="275"/>
      <c r="I22" s="275"/>
      <c r="J22" s="275"/>
      <c r="K22" s="275"/>
    </row>
    <row r="23" spans="2:11" ht="47.25">
      <c r="B23" s="281" t="s">
        <v>23</v>
      </c>
      <c r="C23" s="277" t="s">
        <v>32</v>
      </c>
      <c r="D23" s="274"/>
      <c r="E23" s="275"/>
      <c r="F23" s="275"/>
      <c r="G23" s="275"/>
      <c r="H23" s="275"/>
      <c r="I23" s="275"/>
      <c r="J23" s="275"/>
      <c r="K23" s="275"/>
    </row>
    <row r="24" spans="2:11">
      <c r="B24" s="281" t="s">
        <v>23</v>
      </c>
      <c r="C24" s="277" t="s">
        <v>33</v>
      </c>
      <c r="D24" s="274"/>
      <c r="E24" s="275"/>
      <c r="F24" s="275"/>
      <c r="G24" s="275"/>
      <c r="H24" s="275"/>
      <c r="I24" s="275"/>
      <c r="J24" s="275"/>
      <c r="K24" s="275"/>
    </row>
    <row r="25" spans="2:11" ht="31.5">
      <c r="B25" s="281" t="s">
        <v>23</v>
      </c>
      <c r="C25" s="277" t="s">
        <v>34</v>
      </c>
      <c r="D25" s="274"/>
      <c r="E25" s="275"/>
      <c r="F25" s="275"/>
      <c r="G25" s="275"/>
      <c r="H25" s="275"/>
      <c r="I25" s="275"/>
      <c r="J25" s="275"/>
      <c r="K25" s="275"/>
    </row>
    <row r="26" spans="2:11">
      <c r="B26" s="1017" t="s">
        <v>35</v>
      </c>
      <c r="C26" s="1017"/>
      <c r="D26" s="279"/>
      <c r="E26" s="275"/>
      <c r="F26" s="275"/>
      <c r="G26" s="275"/>
      <c r="H26" s="275"/>
      <c r="I26" s="275"/>
      <c r="J26" s="275"/>
      <c r="K26" s="275"/>
    </row>
    <row r="27" spans="2:11" ht="47.25">
      <c r="B27" s="281" t="s">
        <v>23</v>
      </c>
      <c r="C27" s="277" t="s">
        <v>31</v>
      </c>
      <c r="D27" s="274"/>
      <c r="E27" s="275"/>
      <c r="F27" s="275"/>
      <c r="G27" s="275"/>
      <c r="H27" s="275"/>
      <c r="I27" s="275"/>
      <c r="J27" s="275"/>
      <c r="K27" s="275"/>
    </row>
    <row r="28" spans="2:11">
      <c r="B28" s="281" t="s">
        <v>23</v>
      </c>
      <c r="C28" s="277" t="s">
        <v>33</v>
      </c>
      <c r="D28" s="274"/>
      <c r="E28" s="275"/>
      <c r="F28" s="275"/>
      <c r="G28" s="275"/>
      <c r="H28" s="275"/>
      <c r="I28" s="275"/>
      <c r="J28" s="275"/>
      <c r="K28" s="275"/>
    </row>
    <row r="29" spans="2:11" ht="18" customHeight="1">
      <c r="B29" s="1017" t="s">
        <v>36</v>
      </c>
      <c r="C29" s="1017"/>
      <c r="D29" s="279"/>
    </row>
    <row r="30" spans="2:11" ht="54" customHeight="1">
      <c r="B30" s="281" t="s">
        <v>23</v>
      </c>
      <c r="C30" s="277" t="s">
        <v>31</v>
      </c>
      <c r="D30" s="274"/>
      <c r="E30" s="275"/>
      <c r="F30" s="275"/>
      <c r="G30" s="275"/>
      <c r="H30" s="275"/>
      <c r="I30" s="275"/>
      <c r="J30" s="275"/>
      <c r="K30" s="275"/>
    </row>
    <row r="31" spans="2:11">
      <c r="B31" s="281" t="s">
        <v>23</v>
      </c>
      <c r="C31" s="277" t="s">
        <v>33</v>
      </c>
      <c r="D31" s="274"/>
    </row>
    <row r="32" spans="2:11" ht="3" customHeight="1">
      <c r="B32" s="1017" t="s">
        <v>37</v>
      </c>
      <c r="C32" s="1017"/>
      <c r="D32" s="279"/>
    </row>
    <row r="33" spans="1:11" hidden="1">
      <c r="B33" s="281" t="s">
        <v>23</v>
      </c>
      <c r="C33" s="277" t="s">
        <v>38</v>
      </c>
      <c r="D33" s="274"/>
    </row>
    <row r="34" spans="1:11" ht="18" customHeight="1">
      <c r="B34" s="1017" t="s">
        <v>39</v>
      </c>
      <c r="C34" s="1017"/>
      <c r="D34" s="279"/>
    </row>
    <row r="35" spans="1:11">
      <c r="B35" s="281" t="s">
        <v>23</v>
      </c>
      <c r="C35" s="277" t="s">
        <v>40</v>
      </c>
      <c r="D35" s="274"/>
      <c r="E35" s="275"/>
      <c r="F35" s="275"/>
      <c r="G35" s="275"/>
      <c r="H35" s="275"/>
      <c r="I35" s="275"/>
      <c r="J35" s="275"/>
      <c r="K35" s="275"/>
    </row>
    <row r="36" spans="1:11" ht="18" customHeight="1">
      <c r="B36" s="1017" t="s">
        <v>41</v>
      </c>
      <c r="C36" s="1017"/>
    </row>
    <row r="37" spans="1:11" ht="38.1" customHeight="1">
      <c r="B37" s="281" t="s">
        <v>23</v>
      </c>
      <c r="C37" s="277" t="s">
        <v>42</v>
      </c>
    </row>
    <row r="38" spans="1:11" ht="38.1" customHeight="1">
      <c r="B38" s="281" t="s">
        <v>23</v>
      </c>
      <c r="C38" s="277" t="s">
        <v>40</v>
      </c>
    </row>
    <row r="39" spans="1:11" ht="18" hidden="1" customHeight="1">
      <c r="B39" s="1017" t="s">
        <v>43</v>
      </c>
      <c r="C39" s="1017"/>
    </row>
    <row r="40" spans="1:11" ht="18" hidden="1" customHeight="1">
      <c r="B40" s="281" t="s">
        <v>23</v>
      </c>
      <c r="C40" s="283" t="s">
        <v>44</v>
      </c>
    </row>
    <row r="41" spans="1:11" ht="18" hidden="1" customHeight="1">
      <c r="B41" s="281" t="s">
        <v>23</v>
      </c>
      <c r="C41" s="283" t="s">
        <v>45</v>
      </c>
    </row>
    <row r="42" spans="1:11" ht="18" customHeight="1">
      <c r="B42" s="1017" t="s">
        <v>46</v>
      </c>
      <c r="C42" s="1017"/>
    </row>
    <row r="43" spans="1:11" ht="18" customHeight="1">
      <c r="B43" s="281" t="s">
        <v>23</v>
      </c>
      <c r="C43" s="277" t="s">
        <v>47</v>
      </c>
      <c r="D43" s="274"/>
      <c r="E43" s="275"/>
      <c r="F43" s="275"/>
      <c r="G43" s="275"/>
      <c r="H43" s="275"/>
      <c r="I43" s="275"/>
      <c r="J43" s="275"/>
      <c r="K43" s="275"/>
    </row>
    <row r="44" spans="1:11" ht="18" customHeight="1">
      <c r="B44" s="281" t="s">
        <v>23</v>
      </c>
      <c r="C44" s="277" t="s">
        <v>48</v>
      </c>
      <c r="D44" s="274"/>
      <c r="E44" s="275"/>
      <c r="F44" s="275"/>
      <c r="G44" s="275"/>
      <c r="H44" s="275"/>
      <c r="I44" s="275"/>
      <c r="J44" s="275"/>
      <c r="K44" s="275"/>
    </row>
    <row r="45" spans="1:11" ht="36" hidden="1" customHeight="1">
      <c r="B45" s="281" t="s">
        <v>23</v>
      </c>
      <c r="C45" s="277" t="s">
        <v>49</v>
      </c>
      <c r="D45" s="274"/>
      <c r="E45" s="275"/>
      <c r="F45" s="275"/>
      <c r="G45" s="275"/>
      <c r="H45" s="275"/>
      <c r="I45" s="275"/>
      <c r="J45" s="275"/>
      <c r="K45" s="275"/>
    </row>
    <row r="46" spans="1:11" ht="18" customHeight="1">
      <c r="B46" s="281" t="s">
        <v>23</v>
      </c>
      <c r="C46" s="277" t="s">
        <v>50</v>
      </c>
      <c r="D46" s="274"/>
      <c r="E46" s="275"/>
      <c r="F46" s="275"/>
      <c r="G46" s="275"/>
      <c r="H46" s="275"/>
      <c r="I46" s="275"/>
      <c r="J46" s="275"/>
      <c r="K46" s="275"/>
    </row>
    <row r="47" spans="1:11" ht="18" customHeight="1">
      <c r="A47" s="270"/>
      <c r="C47" s="284"/>
    </row>
    <row r="48" spans="1:11" ht="18" customHeight="1">
      <c r="A48" s="1020"/>
      <c r="B48" s="1020"/>
      <c r="C48" s="1020"/>
      <c r="D48" s="278"/>
    </row>
    <row r="49" spans="1:4" ht="18" customHeight="1">
      <c r="A49" s="1019" t="s">
        <v>51</v>
      </c>
      <c r="B49" s="1019"/>
      <c r="C49" s="1019"/>
      <c r="D49" s="278"/>
    </row>
    <row r="50" spans="1:4" ht="36" customHeight="1">
      <c r="A50" s="1018" t="s">
        <v>52</v>
      </c>
      <c r="B50" s="1018"/>
      <c r="C50" s="1018"/>
    </row>
    <row r="51" spans="1:4" ht="18" customHeight="1">
      <c r="B51" s="285"/>
      <c r="C51" s="285"/>
    </row>
    <row r="52" spans="1:4" ht="18" customHeight="1">
      <c r="C52" s="283"/>
    </row>
    <row r="53" spans="1:4" ht="18" customHeight="1">
      <c r="C53" s="284"/>
    </row>
    <row r="54" spans="1:4" ht="18" customHeight="1">
      <c r="C54" s="283"/>
    </row>
    <row r="55" spans="1:4" ht="18" customHeight="1">
      <c r="B55" s="284"/>
      <c r="C55" s="284"/>
    </row>
    <row r="56" spans="1:4" ht="18" customHeight="1">
      <c r="B56" s="284"/>
      <c r="C56" s="284"/>
    </row>
    <row r="57" spans="1:4" ht="18" customHeight="1">
      <c r="B57" s="284"/>
      <c r="C57" s="284"/>
    </row>
    <row r="58" spans="1:4" ht="18" customHeight="1">
      <c r="B58" s="284"/>
      <c r="C58" s="284"/>
    </row>
    <row r="59" spans="1:4" ht="18" customHeight="1">
      <c r="B59" s="284"/>
      <c r="C59" s="284"/>
    </row>
    <row r="60" spans="1:4" ht="18" customHeight="1">
      <c r="B60" s="284"/>
      <c r="C60" s="284"/>
    </row>
    <row r="61" spans="1:4" ht="18" customHeight="1"/>
    <row r="62" spans="1:4" ht="18" customHeight="1"/>
    <row r="63" spans="1:4" ht="18" customHeight="1"/>
    <row r="64" spans="1: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sheetData>
  <sheetProtection algorithmName="SHA-512" hashValue="e7gRDYW6hATXPRpY7LCwXKvmqOnXsd+LEJTA6O/g6bDynz8tT+hPIWec1aDH9L0WfQCCEZZugu5IHlBY6LRj3w==" saltValue="mahEj6ho7Cw1bt6Y4abTxQ==" spinCount="100000" sheet="1" formatColumns="0" formatRows="0" selectLockedCells="1" selectUnlockedCells="1"/>
  <customSheetViews>
    <customSheetView guid="{9154002C-6C58-44C9-AE93-0E761C3D01FD}" scale="89" showGridLines="0" printArea="1" hiddenRows="1" view="pageBreakPreview">
      <selection activeCell="D38" sqref="D38"/>
      <rowBreaks count="1" manualBreakCount="1">
        <brk id="29" max="2" man="1"/>
      </rowBreaks>
      <pageMargins left="0" right="0" top="0" bottom="0" header="0" footer="0"/>
      <pageSetup orientation="portrait" r:id="rId1"/>
      <headerFooter alignWithMargins="0">
        <oddFooter>&amp;RPage &amp;P of &amp;N</oddFooter>
      </headerFooter>
    </customSheetView>
    <customSheetView guid="{B835C05C-B615-4DCB-982D-4519616B3CD8}" showGridLines="0" topLeftCell="A53">
      <selection activeCell="D9" sqref="D9"/>
      <rowBreaks count="1" manualBreakCount="1">
        <brk id="29" max="2" man="1"/>
      </rowBreaks>
      <pageMargins left="0" right="0" top="0" bottom="0" header="0" footer="0"/>
      <pageSetup orientation="portrait" r:id="rId2"/>
      <headerFooter alignWithMargins="0">
        <oddFooter>&amp;RPage &amp;P of &amp;N</oddFooter>
      </headerFooter>
    </customSheetView>
    <customSheetView guid="{E97134B6-5E8D-4951-8DA0-73D065532361}" showGridLines="0">
      <selection activeCell="B14" sqref="B14:C14"/>
      <rowBreaks count="1" manualBreakCount="1">
        <brk id="29" max="2" man="1"/>
      </rowBreaks>
      <pageMargins left="0" right="0" top="0" bottom="0" header="0" footer="0"/>
      <pageSetup orientation="portrait" r:id="rId3"/>
      <headerFooter alignWithMargins="0">
        <oddFooter>&amp;RPage &amp;P of &amp;N</oddFooter>
      </headerFooter>
    </customSheetView>
    <customSheetView guid="{D0757F9E-DF41-4B40-A5E5-F4F8FDD8D61D}" showGridLines="0">
      <selection activeCell="B14" sqref="B14:C14"/>
      <rowBreaks count="1" manualBreakCount="1">
        <brk id="29" max="2" man="1"/>
      </rowBreaks>
      <pageMargins left="0" right="0" top="0" bottom="0" header="0" footer="0"/>
      <pageSetup orientation="portrait" r:id="rId4"/>
      <headerFooter alignWithMargins="0">
        <oddFooter>&amp;RPage &amp;P of &amp;N</oddFooter>
      </headerFooter>
    </customSheetView>
    <customSheetView guid="{EE46BCD1-F715-4FA9-A5FC-1B125AD601E0}" showGridLines="0">
      <selection activeCell="C7" sqref="C7"/>
      <rowBreaks count="1" manualBreakCount="1">
        <brk id="29" max="2" man="1"/>
      </rowBreaks>
      <pageMargins left="0" right="0" top="0" bottom="0" header="0" footer="0"/>
      <pageSetup orientation="portrait" r:id="rId5"/>
      <headerFooter alignWithMargins="0">
        <oddFooter>&amp;RPage &amp;P of &amp;N</oddFooter>
      </headerFooter>
    </customSheetView>
    <customSheetView guid="{4AA1107B-A795-4744-B566-827168772C7A}" showGridLines="0">
      <selection activeCell="G8" sqref="G8"/>
      <rowBreaks count="1" manualBreakCount="1">
        <brk id="29" max="2" man="1"/>
      </rowBreaks>
      <pageMargins left="0" right="0" top="0" bottom="0" header="0" footer="0"/>
      <pageSetup orientation="portrait" r:id="rId6"/>
      <headerFooter alignWithMargins="0">
        <oddFooter>&amp;RPage &amp;P of &amp;N</oddFooter>
      </headerFooter>
    </customSheetView>
    <customSheetView guid="{B23AD343-29DA-4CE0-BD10-47BF44F3782F}" showGridLines="0" topLeftCell="A49">
      <selection activeCell="G8" sqref="G8"/>
      <rowBreaks count="1" manualBreakCount="1">
        <brk id="29" max="2" man="1"/>
      </rowBreaks>
      <pageMargins left="0" right="0" top="0" bottom="0" header="0" footer="0"/>
      <pageSetup orientation="portrait" r:id="rId7"/>
      <headerFooter alignWithMargins="0">
        <oddFooter>&amp;RPage &amp;P of &amp;N</oddFooter>
      </headerFooter>
    </customSheetView>
    <customSheetView guid="{ECE9294F-C910-4036-88BC-B1F2176FB06B}" showGridLines="0">
      <selection activeCell="C7" sqref="C7"/>
      <rowBreaks count="1" manualBreakCount="1">
        <brk id="29" max="2" man="1"/>
      </rowBreaks>
      <pageMargins left="0" right="0" top="0" bottom="0" header="0" footer="0"/>
      <pageSetup orientation="portrait" r:id="rId8"/>
      <headerFooter alignWithMargins="0">
        <oddFooter>&amp;RPage &amp;P of &amp;N</oddFooter>
      </headerFooter>
    </customSheetView>
    <customSheetView guid="{4F65FF32-EC61-4022-A399-2986D7B6B8B3}" showGridLines="0" showRuler="0">
      <selection sqref="A1:C1"/>
      <pageMargins left="0" right="0" top="0" bottom="0" header="0" footer="0"/>
      <pageSetup orientation="portrait" r:id="rId9"/>
      <headerFooter alignWithMargins="0">
        <oddFooter>&amp;RPage &amp;P of &amp;N</oddFooter>
      </headerFooter>
    </customSheetView>
    <customSheetView guid="{14D7F02E-BCCA-4517-ABC7-537FF4AEB67A}" showGridLines="0">
      <selection activeCell="C15" sqref="C15"/>
      <pageMargins left="0" right="0" top="0" bottom="0" header="0" footer="0"/>
      <pageSetup orientation="portrait" r:id="rId10"/>
      <headerFooter alignWithMargins="0">
        <oddFooter>&amp;RPage &amp;P of &amp;N</oddFooter>
      </headerFooter>
    </customSheetView>
    <customSheetView guid="{27A45B7A-04F2-4516-B80B-5ED0825D4ED3}" showGridLines="0">
      <selection sqref="A1:C1"/>
      <pageMargins left="0" right="0" top="0" bottom="0" header="0" footer="0"/>
      <pageSetup orientation="portrait" r:id="rId11"/>
      <headerFooter alignWithMargins="0">
        <oddFooter>&amp;RPage &amp;P of &amp;N</oddFooter>
      </headerFooter>
    </customSheetView>
    <customSheetView guid="{E9F4E142-7D26-464D-BECA-4F3806DB1FE1}" showGridLines="0" topLeftCell="A49">
      <selection activeCell="G8" sqref="G8"/>
      <rowBreaks count="1" manualBreakCount="1">
        <brk id="29" max="2" man="1"/>
      </rowBreaks>
      <pageMargins left="0" right="0" top="0" bottom="0" header="0" footer="0"/>
      <pageSetup orientation="portrait" r:id="rId12"/>
      <headerFooter alignWithMargins="0">
        <oddFooter>&amp;RPage &amp;P of &amp;N</oddFooter>
      </headerFooter>
    </customSheetView>
    <customSheetView guid="{A7DBDDEF-9245-44C6-9EBF-032DB6E1C0A2}" showGridLines="0">
      <selection activeCell="G8" sqref="G8"/>
      <rowBreaks count="1" manualBreakCount="1">
        <brk id="29" max="2" man="1"/>
      </rowBreaks>
      <pageMargins left="0" right="0" top="0" bottom="0" header="0" footer="0"/>
      <pageSetup orientation="portrait" r:id="rId13"/>
      <headerFooter alignWithMargins="0">
        <oddFooter>&amp;RPage &amp;P of &amp;N</oddFooter>
      </headerFooter>
    </customSheetView>
    <customSheetView guid="{7487ED9F-BBED-4B2A-9631-22F1A430946B}" showGridLines="0">
      <selection activeCell="G8" sqref="G8"/>
      <rowBreaks count="1" manualBreakCount="1">
        <brk id="29" max="2" man="1"/>
      </rowBreaks>
      <pageMargins left="0" right="0" top="0" bottom="0" header="0" footer="0"/>
      <pageSetup orientation="portrait" r:id="rId14"/>
      <headerFooter alignWithMargins="0">
        <oddFooter>&amp;RPage &amp;P of &amp;N</oddFooter>
      </headerFooter>
    </customSheetView>
    <customSheetView guid="{B3CE7B10-A914-4559-A6DA-AED8C22AFD6D}" showGridLines="0">
      <selection activeCell="B14" sqref="B14:C14"/>
      <rowBreaks count="1" manualBreakCount="1">
        <brk id="29" max="2" man="1"/>
      </rowBreaks>
      <pageMargins left="0" right="0" top="0" bottom="0" header="0" footer="0"/>
      <pageSetup orientation="portrait" r:id="rId15"/>
      <headerFooter alignWithMargins="0">
        <oddFooter>&amp;RPage &amp;P of &amp;N</oddFooter>
      </headerFooter>
    </customSheetView>
    <customSheetView guid="{D53177B2-31EC-4222-B97A-A37DCFD9E45B}" showGridLines="0">
      <selection activeCell="B14" sqref="B14:C14"/>
      <rowBreaks count="1" manualBreakCount="1">
        <brk id="29" max="2" man="1"/>
      </rowBreaks>
      <pageMargins left="0" right="0" top="0" bottom="0" header="0" footer="0"/>
      <pageSetup orientation="portrait" r:id="rId16"/>
      <headerFooter alignWithMargins="0">
        <oddFooter>&amp;RPage &amp;P of &amp;N</oddFooter>
      </headerFooter>
    </customSheetView>
    <customSheetView guid="{223BC0FC-814D-40F0-9795-CE82A16FF3A5}" showGridLines="0">
      <selection activeCell="D9" sqref="D9"/>
      <rowBreaks count="1" manualBreakCount="1">
        <brk id="29" max="2" man="1"/>
      </rowBreaks>
      <pageMargins left="0" right="0" top="0" bottom="0" header="0" footer="0"/>
      <pageSetup orientation="portrait" r:id="rId17"/>
      <headerFooter alignWithMargins="0">
        <oddFooter>&amp;RPage &amp;P of &amp;N</oddFooter>
      </headerFooter>
    </customSheetView>
    <customSheetView guid="{E81F0721-C35D-4189-B675-E46A21339863}" scale="89" showGridLines="0" printArea="1" view="pageBreakPreview" topLeftCell="A28">
      <selection activeCell="D36" sqref="D36"/>
      <rowBreaks count="1" manualBreakCount="1">
        <brk id="29" max="2" man="1"/>
      </rowBreaks>
      <pageMargins left="0" right="0" top="0" bottom="0" header="0" footer="0"/>
      <pageSetup orientation="portrait" r:id="rId18"/>
      <headerFooter alignWithMargins="0">
        <oddFooter>&amp;RPage &amp;P of &amp;N</oddFooter>
      </headerFooter>
    </customSheetView>
    <customSheetView guid="{17F5C48B-526E-48D2-9F97-823D578F9893}" scale="89" showGridLines="0" printArea="1" view="pageBreakPreview" topLeftCell="A25">
      <selection activeCell="C36" sqref="C36"/>
      <rowBreaks count="1" manualBreakCount="1">
        <brk id="29" max="2" man="1"/>
      </rowBreaks>
      <pageMargins left="0" right="0" top="0" bottom="0" header="0" footer="0"/>
      <pageSetup orientation="portrait" r:id="rId19"/>
      <headerFooter alignWithMargins="0">
        <oddFooter>&amp;RPage &amp;P of &amp;N</oddFooter>
      </headerFooter>
    </customSheetView>
    <customSheetView guid="{9AABADBB-0C61-4F6E-8EBA-FB1F391DCDF7}" scale="89" showGridLines="0" printArea="1" hiddenRows="1" view="pageBreakPreview">
      <selection activeCell="D38" sqref="D38"/>
      <rowBreaks count="1" manualBreakCount="1">
        <brk id="29" max="2" man="1"/>
      </rowBreaks>
      <pageMargins left="0" right="0" top="0" bottom="0" header="0" footer="0"/>
      <pageSetup orientation="portrait" r:id="rId20"/>
      <headerFooter alignWithMargins="0">
        <oddFooter>&amp;RPage &amp;P of &amp;N</oddFooter>
      </headerFooter>
    </customSheetView>
  </customSheetViews>
  <mergeCells count="14">
    <mergeCell ref="A1:C1"/>
    <mergeCell ref="B12:C12"/>
    <mergeCell ref="B14:C14"/>
    <mergeCell ref="B21:C21"/>
    <mergeCell ref="A50:C50"/>
    <mergeCell ref="A49:C49"/>
    <mergeCell ref="A48:C48"/>
    <mergeCell ref="B26:C26"/>
    <mergeCell ref="B29:C29"/>
    <mergeCell ref="B32:C32"/>
    <mergeCell ref="B34:C34"/>
    <mergeCell ref="B42:C42"/>
    <mergeCell ref="B36:C36"/>
    <mergeCell ref="B39:C39"/>
  </mergeCells>
  <phoneticPr fontId="28" type="noConversion"/>
  <pageMargins left="0.75" right="0.75" top="0.55000000000000004" bottom="0.47" header="0.32" footer="0.25"/>
  <pageSetup orientation="portrait" r:id="rId21"/>
  <headerFooter alignWithMargins="0">
    <oddHeader>&amp;C&amp;"Aptos"&amp;12&amp;KFF0000 डेटा वर्गीकरण : नियंत्रित/CONTROLLED&amp;1#_x000D_&amp;G</oddHeader>
    <oddFooter>&amp;RPage &amp;P of &amp;N</oddFooter>
  </headerFooter>
  <rowBreaks count="1" manualBreakCount="1">
    <brk id="28" max="2" man="1"/>
  </rowBreaks>
  <drawing r:id="rId22"/>
  <legacyDrawingHF r:id="rId2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tabColor indexed="47"/>
  </sheetPr>
  <dimension ref="A1:F21"/>
  <sheetViews>
    <sheetView workbookViewId="0">
      <selection activeCell="B6" sqref="B6"/>
    </sheetView>
  </sheetViews>
  <sheetFormatPr defaultColWidth="9" defaultRowHeight="16.5"/>
  <cols>
    <col min="1" max="1" width="9" style="455"/>
    <col min="2" max="2" width="26.875" style="456" customWidth="1"/>
    <col min="3" max="3" width="22.875" style="456" customWidth="1"/>
    <col min="4" max="5" width="15.625" style="456" customWidth="1"/>
    <col min="6" max="16384" width="9" style="268"/>
  </cols>
  <sheetData>
    <row r="1" spans="1:6">
      <c r="A1" s="443"/>
      <c r="B1" s="444"/>
      <c r="C1" s="444"/>
      <c r="D1" s="444"/>
      <c r="E1" s="444"/>
    </row>
    <row r="2" spans="1:6" ht="21.95" customHeight="1">
      <c r="A2" s="1229" t="s">
        <v>352</v>
      </c>
      <c r="B2" s="1229"/>
      <c r="C2" s="1229"/>
      <c r="D2" s="1230"/>
      <c r="E2"/>
    </row>
    <row r="3" spans="1:6">
      <c r="A3" s="443"/>
      <c r="B3" s="444"/>
      <c r="C3" s="444"/>
      <c r="D3" s="444"/>
      <c r="E3" s="444"/>
    </row>
    <row r="4" spans="1:6" ht="36" customHeight="1">
      <c r="A4" s="445" t="s">
        <v>342</v>
      </c>
      <c r="B4" s="446" t="s">
        <v>343</v>
      </c>
      <c r="C4" s="445" t="s">
        <v>353</v>
      </c>
      <c r="D4" s="445" t="s">
        <v>354</v>
      </c>
      <c r="E4" s="445" t="s">
        <v>355</v>
      </c>
    </row>
    <row r="5" spans="1:6" ht="18" customHeight="1">
      <c r="A5" s="447" t="s">
        <v>347</v>
      </c>
      <c r="B5" s="447" t="s">
        <v>348</v>
      </c>
      <c r="C5" s="447" t="s">
        <v>349</v>
      </c>
      <c r="D5" s="447" t="s">
        <v>350</v>
      </c>
      <c r="E5" s="447" t="s">
        <v>351</v>
      </c>
    </row>
    <row r="6" spans="1:6" ht="45" customHeight="1">
      <c r="A6" s="448">
        <v>1</v>
      </c>
      <c r="B6" s="449"/>
      <c r="C6" s="450"/>
      <c r="D6" s="451"/>
      <c r="E6" s="452">
        <f>C6*D6</f>
        <v>0</v>
      </c>
    </row>
    <row r="7" spans="1:6" ht="45" customHeight="1">
      <c r="A7" s="448">
        <v>2</v>
      </c>
      <c r="B7" s="449"/>
      <c r="C7" s="450"/>
      <c r="D7" s="451"/>
      <c r="E7" s="452">
        <f t="shared" ref="E7:E15" si="0">C7*D7</f>
        <v>0</v>
      </c>
    </row>
    <row r="8" spans="1:6" ht="45" customHeight="1">
      <c r="A8" s="448">
        <v>3</v>
      </c>
      <c r="B8" s="449"/>
      <c r="C8" s="450"/>
      <c r="D8" s="451"/>
      <c r="E8" s="452">
        <f t="shared" si="0"/>
        <v>0</v>
      </c>
    </row>
    <row r="9" spans="1:6" ht="45" customHeight="1">
      <c r="A9" s="448">
        <v>4</v>
      </c>
      <c r="B9" s="449"/>
      <c r="C9" s="450"/>
      <c r="D9" s="451"/>
      <c r="E9" s="452">
        <f t="shared" si="0"/>
        <v>0</v>
      </c>
    </row>
    <row r="10" spans="1:6" ht="45" customHeight="1">
      <c r="A10" s="448">
        <v>5</v>
      </c>
      <c r="B10" s="449"/>
      <c r="C10" s="450"/>
      <c r="D10" s="451"/>
      <c r="E10" s="452">
        <f t="shared" si="0"/>
        <v>0</v>
      </c>
    </row>
    <row r="11" spans="1:6" ht="45" customHeight="1">
      <c r="A11" s="448">
        <v>6</v>
      </c>
      <c r="B11" s="449"/>
      <c r="C11" s="450"/>
      <c r="D11" s="451"/>
      <c r="E11" s="452">
        <f t="shared" si="0"/>
        <v>0</v>
      </c>
    </row>
    <row r="12" spans="1:6" ht="45" customHeight="1">
      <c r="A12" s="448">
        <v>7</v>
      </c>
      <c r="B12" s="449"/>
      <c r="C12" s="450"/>
      <c r="D12" s="451"/>
      <c r="E12" s="452">
        <f t="shared" si="0"/>
        <v>0</v>
      </c>
    </row>
    <row r="13" spans="1:6" ht="45" customHeight="1">
      <c r="A13" s="448">
        <v>8</v>
      </c>
      <c r="B13" s="449"/>
      <c r="C13" s="450"/>
      <c r="D13" s="451"/>
      <c r="E13" s="452">
        <f t="shared" si="0"/>
        <v>0</v>
      </c>
    </row>
    <row r="14" spans="1:6" ht="45" customHeight="1">
      <c r="A14" s="448">
        <v>9</v>
      </c>
      <c r="B14" s="449"/>
      <c r="C14" s="450"/>
      <c r="D14" s="451"/>
      <c r="E14" s="452">
        <f t="shared" si="0"/>
        <v>0</v>
      </c>
    </row>
    <row r="15" spans="1:6" ht="45" customHeight="1">
      <c r="A15" s="448">
        <v>10</v>
      </c>
      <c r="B15" s="449"/>
      <c r="C15" s="450"/>
      <c r="D15" s="451"/>
      <c r="E15" s="452">
        <f t="shared" si="0"/>
        <v>0</v>
      </c>
    </row>
    <row r="16" spans="1:6" ht="45" customHeight="1">
      <c r="A16" s="453"/>
      <c r="B16" s="454" t="s">
        <v>209</v>
      </c>
      <c r="C16" s="454"/>
      <c r="D16" s="454"/>
      <c r="E16" s="454">
        <f>SUM(E6:E15)</f>
        <v>0</v>
      </c>
      <c r="F16" s="256"/>
    </row>
    <row r="17" ht="30" customHeight="1"/>
    <row r="18" ht="30" customHeight="1"/>
    <row r="19" ht="30" customHeight="1"/>
    <row r="20" ht="30" customHeight="1"/>
    <row r="21" ht="30" customHeight="1"/>
  </sheetData>
  <sheetProtection sheet="1" formatColumns="0" formatRows="0" selectLockedCells="1"/>
  <customSheetViews>
    <customSheetView guid="{9154002C-6C58-44C9-AE93-0E761C3D01FD}" state="hidden">
      <selection activeCell="B6" sqref="B6"/>
      <pageMargins left="0" right="0" top="0" bottom="0" header="0" footer="0"/>
      <pageSetup orientation="portrait" r:id="rId1"/>
      <headerFooter alignWithMargins="0"/>
    </customSheetView>
    <customSheetView guid="{B835C05C-B615-4DCB-982D-4519616B3CD8}" state="hidden">
      <selection activeCell="B6" sqref="B6"/>
      <pageMargins left="0" right="0" top="0" bottom="0" header="0" footer="0"/>
      <pageSetup orientation="portrait" r:id="rId2"/>
      <headerFooter alignWithMargins="0"/>
    </customSheetView>
    <customSheetView guid="{E97134B6-5E8D-4951-8DA0-73D065532361}" state="hidden">
      <selection activeCell="B6" sqref="B6"/>
      <pageMargins left="0" right="0" top="0" bottom="0" header="0" footer="0"/>
      <pageSetup orientation="portrait" r:id="rId3"/>
      <headerFooter alignWithMargins="0"/>
    </customSheetView>
    <customSheetView guid="{D0757F9E-DF41-4B40-A5E5-F4F8FDD8D61D}" state="hidden">
      <selection activeCell="B6" sqref="B6"/>
      <pageMargins left="0" right="0" top="0" bottom="0" header="0" footer="0"/>
      <pageSetup orientation="portrait" r:id="rId4"/>
      <headerFooter alignWithMargins="0"/>
    </customSheetView>
    <customSheetView guid="{EE46BCD1-F715-4FA9-A5FC-1B125AD601E0}">
      <selection activeCell="G8" sqref="G8"/>
      <pageMargins left="0" right="0" top="0" bottom="0" header="0" footer="0"/>
      <pageSetup orientation="portrait" r:id="rId5"/>
      <headerFooter alignWithMargins="0"/>
    </customSheetView>
    <customSheetView guid="{4AA1107B-A795-4744-B566-827168772C7A}" topLeftCell="A10">
      <selection activeCell="G8" sqref="G8"/>
      <pageMargins left="0" right="0" top="0" bottom="0" header="0" footer="0"/>
      <pageSetup orientation="portrait" r:id="rId6"/>
      <headerFooter alignWithMargins="0"/>
    </customSheetView>
    <customSheetView guid="{B23AD343-29DA-4CE0-BD10-47BF44F3782F}">
      <selection activeCell="G8" sqref="G8"/>
      <pageMargins left="0" right="0" top="0" bottom="0" header="0" footer="0"/>
      <pageSetup orientation="portrait" r:id="rId7"/>
      <headerFooter alignWithMargins="0"/>
    </customSheetView>
    <customSheetView guid="{ECE9294F-C910-4036-88BC-B1F2176FB06B}">
      <selection activeCell="B11" sqref="B11"/>
      <pageMargins left="0" right="0" top="0" bottom="0" header="0" footer="0"/>
      <pageSetup orientation="portrait" r:id="rId8"/>
      <headerFooter alignWithMargins="0"/>
    </customSheetView>
    <customSheetView guid="{27A45B7A-04F2-4516-B80B-5ED0825D4ED3}" scale="70">
      <selection activeCell="C6" sqref="C6:D6"/>
      <pageMargins left="0" right="0" top="0" bottom="0" header="0" footer="0"/>
      <pageSetup orientation="portrait" r:id="rId9"/>
      <headerFooter alignWithMargins="0"/>
    </customSheetView>
    <customSheetView guid="{E9F4E142-7D26-464D-BECA-4F3806DB1FE1}">
      <selection activeCell="G8" sqref="G8"/>
      <pageMargins left="0" right="0" top="0" bottom="0" header="0" footer="0"/>
      <pageSetup orientation="portrait" r:id="rId10"/>
      <headerFooter alignWithMargins="0"/>
    </customSheetView>
    <customSheetView guid="{A7DBDDEF-9245-44C6-9EBF-032DB6E1C0A2}" topLeftCell="A10">
      <selection activeCell="G8" sqref="G8"/>
      <pageMargins left="0" right="0" top="0" bottom="0" header="0" footer="0"/>
      <pageSetup orientation="portrait" r:id="rId11"/>
      <headerFooter alignWithMargins="0"/>
    </customSheetView>
    <customSheetView guid="{7487ED9F-BBED-4B2A-9631-22F1A430946B}" topLeftCell="A10">
      <selection activeCell="G8" sqref="G8"/>
      <pageMargins left="0" right="0" top="0" bottom="0" header="0" footer="0"/>
      <pageSetup orientation="portrait" r:id="rId12"/>
      <headerFooter alignWithMargins="0"/>
    </customSheetView>
    <customSheetView guid="{B3CE7B10-A914-4559-A6DA-AED8C22AFD6D}" state="hidden">
      <selection activeCell="B6" sqref="B6"/>
      <pageMargins left="0" right="0" top="0" bottom="0" header="0" footer="0"/>
      <pageSetup orientation="portrait" r:id="rId13"/>
      <headerFooter alignWithMargins="0"/>
    </customSheetView>
    <customSheetView guid="{D53177B2-31EC-4222-B97A-A37DCFD9E45B}" state="hidden">
      <selection activeCell="B6" sqref="B6"/>
      <pageMargins left="0" right="0" top="0" bottom="0" header="0" footer="0"/>
      <pageSetup orientation="portrait" r:id="rId14"/>
      <headerFooter alignWithMargins="0"/>
    </customSheetView>
    <customSheetView guid="{223BC0FC-814D-40F0-9795-CE82A16FF3A5}" state="hidden">
      <selection activeCell="B6" sqref="B6"/>
      <pageMargins left="0" right="0" top="0" bottom="0" header="0" footer="0"/>
      <pageSetup orientation="portrait" r:id="rId15"/>
      <headerFooter alignWithMargins="0"/>
    </customSheetView>
    <customSheetView guid="{E81F0721-C35D-4189-B675-E46A21339863}" state="hidden">
      <selection activeCell="B6" sqref="B6"/>
      <pageMargins left="0" right="0" top="0" bottom="0" header="0" footer="0"/>
      <pageSetup orientation="portrait" r:id="rId16"/>
      <headerFooter alignWithMargins="0"/>
    </customSheetView>
    <customSheetView guid="{17F5C48B-526E-48D2-9F97-823D578F9893}" state="hidden">
      <selection activeCell="B6" sqref="B6"/>
      <pageMargins left="0" right="0" top="0" bottom="0" header="0" footer="0"/>
      <pageSetup orientation="portrait" r:id="rId17"/>
      <headerFooter alignWithMargins="0"/>
    </customSheetView>
    <customSheetView guid="{9AABADBB-0C61-4F6E-8EBA-FB1F391DCDF7}" state="hidden">
      <selection activeCell="B6" sqref="B6"/>
      <pageMargins left="0" right="0" top="0" bottom="0" header="0" footer="0"/>
      <pageSetup orientation="portrait" r:id="rId18"/>
      <headerFooter alignWithMargins="0"/>
    </customSheetView>
  </customSheetViews>
  <mergeCells count="1">
    <mergeCell ref="A2:D2"/>
  </mergeCells>
  <phoneticPr fontId="28" type="noConversion"/>
  <pageMargins left="0.75" right="0.75" top="0.65" bottom="1" header="0.5" footer="0.5"/>
  <pageSetup orientation="portrait" r:id="rId19"/>
  <headerFooter alignWithMargins="0">
    <oddHeader>&amp;C&amp;"Aptos"&amp;12&amp;KFF0000 डेटा वर्गीकरण : नियंत्रित/CONTROLLED&amp;1#_x000D_&amp;G</oddHeader>
  </headerFooter>
  <drawing r:id="rId20"/>
  <legacyDrawingHF r:id="rId2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indexed="61"/>
  </sheetPr>
  <dimension ref="A1:G21"/>
  <sheetViews>
    <sheetView zoomScaleSheetLayoutView="100" workbookViewId="0">
      <selection activeCell="E8" sqref="E8"/>
    </sheetView>
  </sheetViews>
  <sheetFormatPr defaultColWidth="9" defaultRowHeight="16.5"/>
  <cols>
    <col min="1" max="1" width="7.625" style="455" customWidth="1"/>
    <col min="2" max="4" width="20.625" style="456" customWidth="1"/>
    <col min="5" max="5" width="9.625" style="456" customWidth="1"/>
    <col min="6" max="6" width="12.625" style="456" customWidth="1"/>
    <col min="7" max="16384" width="9" style="268"/>
  </cols>
  <sheetData>
    <row r="1" spans="1:7">
      <c r="A1" s="443"/>
      <c r="B1" s="444"/>
      <c r="C1" s="444"/>
      <c r="D1" s="444"/>
      <c r="E1" s="444"/>
      <c r="F1" s="444"/>
    </row>
    <row r="2" spans="1:7" ht="21.95" customHeight="1">
      <c r="A2" s="1229" t="s">
        <v>356</v>
      </c>
      <c r="B2" s="1229"/>
      <c r="C2" s="1229"/>
      <c r="D2" s="1229"/>
      <c r="E2" s="1230"/>
      <c r="F2" s="268"/>
    </row>
    <row r="3" spans="1:7">
      <c r="A3" s="443"/>
      <c r="B3" s="444"/>
      <c r="C3" s="444"/>
      <c r="D3" s="444"/>
      <c r="E3" s="444"/>
      <c r="F3" s="444"/>
    </row>
    <row r="4" spans="1:7" ht="53.25" customHeight="1">
      <c r="A4" s="445" t="s">
        <v>342</v>
      </c>
      <c r="B4" s="446" t="s">
        <v>343</v>
      </c>
      <c r="C4" s="445" t="s">
        <v>357</v>
      </c>
      <c r="D4" s="445" t="s">
        <v>358</v>
      </c>
      <c r="E4" s="445" t="s">
        <v>359</v>
      </c>
      <c r="F4" s="445" t="s">
        <v>360</v>
      </c>
    </row>
    <row r="5" spans="1:7" ht="18" customHeight="1">
      <c r="A5" s="447" t="s">
        <v>347</v>
      </c>
      <c r="B5" s="447" t="s">
        <v>348</v>
      </c>
      <c r="C5" s="447" t="s">
        <v>349</v>
      </c>
      <c r="D5" s="447" t="s">
        <v>350</v>
      </c>
      <c r="E5" s="457" t="s">
        <v>361</v>
      </c>
      <c r="F5" s="447" t="s">
        <v>362</v>
      </c>
    </row>
    <row r="6" spans="1:7" ht="45" customHeight="1">
      <c r="A6" s="448">
        <v>1</v>
      </c>
      <c r="B6" s="449"/>
      <c r="C6" s="450"/>
      <c r="D6" s="450"/>
      <c r="E6" s="451"/>
      <c r="F6" s="452">
        <f>C6*E6</f>
        <v>0</v>
      </c>
    </row>
    <row r="7" spans="1:7" ht="45" customHeight="1">
      <c r="A7" s="448">
        <v>2</v>
      </c>
      <c r="B7" s="449"/>
      <c r="C7" s="450"/>
      <c r="D7" s="450"/>
      <c r="E7" s="451"/>
      <c r="F7" s="452">
        <f t="shared" ref="F7:F15" si="0">C7*E7</f>
        <v>0</v>
      </c>
    </row>
    <row r="8" spans="1:7" ht="45" customHeight="1">
      <c r="A8" s="448">
        <v>3</v>
      </c>
      <c r="B8" s="449"/>
      <c r="C8" s="450"/>
      <c r="D8" s="450"/>
      <c r="E8" s="451"/>
      <c r="F8" s="452">
        <f t="shared" si="0"/>
        <v>0</v>
      </c>
    </row>
    <row r="9" spans="1:7" ht="45" customHeight="1">
      <c r="A9" s="448">
        <v>4</v>
      </c>
      <c r="B9" s="449"/>
      <c r="C9" s="450"/>
      <c r="D9" s="450"/>
      <c r="E9" s="451"/>
      <c r="F9" s="452">
        <f t="shared" si="0"/>
        <v>0</v>
      </c>
    </row>
    <row r="10" spans="1:7" ht="45" customHeight="1">
      <c r="A10" s="448">
        <v>5</v>
      </c>
      <c r="B10" s="449"/>
      <c r="C10" s="450"/>
      <c r="D10" s="450"/>
      <c r="E10" s="451"/>
      <c r="F10" s="452">
        <f t="shared" si="0"/>
        <v>0</v>
      </c>
    </row>
    <row r="11" spans="1:7" ht="45" customHeight="1">
      <c r="A11" s="448">
        <v>6</v>
      </c>
      <c r="B11" s="449"/>
      <c r="C11" s="450"/>
      <c r="D11" s="450"/>
      <c r="E11" s="451"/>
      <c r="F11" s="452">
        <f t="shared" si="0"/>
        <v>0</v>
      </c>
    </row>
    <row r="12" spans="1:7" ht="45" customHeight="1">
      <c r="A12" s="448">
        <v>7</v>
      </c>
      <c r="B12" s="449"/>
      <c r="C12" s="450"/>
      <c r="D12" s="450"/>
      <c r="E12" s="451"/>
      <c r="F12" s="452">
        <f t="shared" si="0"/>
        <v>0</v>
      </c>
    </row>
    <row r="13" spans="1:7" ht="45" customHeight="1">
      <c r="A13" s="448">
        <v>8</v>
      </c>
      <c r="B13" s="449"/>
      <c r="C13" s="450"/>
      <c r="D13" s="450"/>
      <c r="E13" s="451"/>
      <c r="F13" s="452">
        <f t="shared" si="0"/>
        <v>0</v>
      </c>
    </row>
    <row r="14" spans="1:7" ht="45" customHeight="1">
      <c r="A14" s="448">
        <v>9</v>
      </c>
      <c r="B14" s="449"/>
      <c r="C14" s="450"/>
      <c r="D14" s="450"/>
      <c r="E14" s="451"/>
      <c r="F14" s="452">
        <f t="shared" si="0"/>
        <v>0</v>
      </c>
    </row>
    <row r="15" spans="1:7" ht="45" customHeight="1">
      <c r="A15" s="448">
        <v>10</v>
      </c>
      <c r="B15" s="449"/>
      <c r="C15" s="450"/>
      <c r="D15" s="450"/>
      <c r="E15" s="451"/>
      <c r="F15" s="452">
        <f t="shared" si="0"/>
        <v>0</v>
      </c>
    </row>
    <row r="16" spans="1:7" ht="45" customHeight="1">
      <c r="A16" s="453"/>
      <c r="B16" s="454" t="s">
        <v>209</v>
      </c>
      <c r="C16" s="454"/>
      <c r="D16" s="454"/>
      <c r="E16" s="454"/>
      <c r="F16" s="454">
        <f>SUM(F6:F15)</f>
        <v>0</v>
      </c>
      <c r="G16" s="256"/>
    </row>
    <row r="17" ht="30" customHeight="1"/>
    <row r="18" ht="30" customHeight="1"/>
    <row r="19" ht="30" customHeight="1"/>
    <row r="20" ht="30" customHeight="1"/>
    <row r="21" ht="30" customHeight="1"/>
  </sheetData>
  <sheetProtection sheet="1" formatColumns="0" formatRows="0" selectLockedCells="1"/>
  <customSheetViews>
    <customSheetView guid="{9154002C-6C58-44C9-AE93-0E761C3D01FD}" state="hidden">
      <selection activeCell="E8" sqref="E8"/>
      <pageMargins left="0" right="0" top="0" bottom="0" header="0" footer="0"/>
      <pageSetup orientation="portrait" r:id="rId1"/>
      <headerFooter alignWithMargins="0"/>
    </customSheetView>
    <customSheetView guid="{B835C05C-B615-4DCB-982D-4519616B3CD8}" state="hidden">
      <selection activeCell="E8" sqref="E8"/>
      <pageMargins left="0" right="0" top="0" bottom="0" header="0" footer="0"/>
      <pageSetup orientation="portrait" r:id="rId2"/>
      <headerFooter alignWithMargins="0"/>
    </customSheetView>
    <customSheetView guid="{E97134B6-5E8D-4951-8DA0-73D065532361}" state="hidden">
      <selection activeCell="E8" sqref="E8"/>
      <pageMargins left="0" right="0" top="0" bottom="0" header="0" footer="0"/>
      <pageSetup orientation="portrait" r:id="rId3"/>
      <headerFooter alignWithMargins="0"/>
    </customSheetView>
    <customSheetView guid="{D0757F9E-DF41-4B40-A5E5-F4F8FDD8D61D}" state="hidden">
      <selection activeCell="E8" sqref="E8"/>
      <pageMargins left="0" right="0" top="0" bottom="0" header="0" footer="0"/>
      <pageSetup orientation="portrait" r:id="rId4"/>
      <headerFooter alignWithMargins="0"/>
    </customSheetView>
    <customSheetView guid="{EE46BCD1-F715-4FA9-A5FC-1B125AD601E0}">
      <selection activeCell="E8" sqref="E8"/>
      <pageMargins left="0" right="0" top="0" bottom="0" header="0" footer="0"/>
      <pageSetup orientation="portrait" r:id="rId5"/>
      <headerFooter alignWithMargins="0"/>
    </customSheetView>
    <customSheetView guid="{4AA1107B-A795-4744-B566-827168772C7A}">
      <selection activeCell="E8" sqref="E8"/>
      <pageMargins left="0" right="0" top="0" bottom="0" header="0" footer="0"/>
      <pageSetup orientation="portrait" r:id="rId6"/>
      <headerFooter alignWithMargins="0"/>
    </customSheetView>
    <customSheetView guid="{B23AD343-29DA-4CE0-BD10-47BF44F3782F}">
      <selection activeCell="G8" sqref="G8"/>
      <pageMargins left="0" right="0" top="0" bottom="0" header="0" footer="0"/>
      <pageSetup orientation="portrait" r:id="rId7"/>
      <headerFooter alignWithMargins="0"/>
    </customSheetView>
    <customSheetView guid="{ECE9294F-C910-4036-88BC-B1F2176FB06B}">
      <selection activeCell="B6" sqref="B6"/>
      <pageMargins left="0" right="0" top="0" bottom="0" header="0" footer="0"/>
      <pageSetup orientation="portrait" r:id="rId8"/>
      <headerFooter alignWithMargins="0"/>
    </customSheetView>
    <customSheetView guid="{27A45B7A-04F2-4516-B80B-5ED0825D4ED3}" scale="70">
      <selection activeCell="C6" sqref="C6"/>
      <pageMargins left="0" right="0" top="0" bottom="0" header="0" footer="0"/>
      <pageSetup orientation="portrait" r:id="rId9"/>
      <headerFooter alignWithMargins="0"/>
    </customSheetView>
    <customSheetView guid="{E9F4E142-7D26-464D-BECA-4F3806DB1FE1}">
      <selection activeCell="G8" sqref="G8"/>
      <pageMargins left="0" right="0" top="0" bottom="0" header="0" footer="0"/>
      <pageSetup orientation="portrait" r:id="rId10"/>
      <headerFooter alignWithMargins="0"/>
    </customSheetView>
    <customSheetView guid="{A7DBDDEF-9245-44C6-9EBF-032DB6E1C0A2}" topLeftCell="A9">
      <selection activeCell="B9" sqref="B9"/>
      <pageMargins left="0" right="0" top="0" bottom="0" header="0" footer="0"/>
      <pageSetup orientation="portrait" r:id="rId11"/>
      <headerFooter alignWithMargins="0"/>
    </customSheetView>
    <customSheetView guid="{7487ED9F-BBED-4B2A-9631-22F1A430946B}">
      <selection activeCell="E8" sqref="E8"/>
      <pageMargins left="0" right="0" top="0" bottom="0" header="0" footer="0"/>
      <pageSetup orientation="portrait" r:id="rId12"/>
      <headerFooter alignWithMargins="0"/>
    </customSheetView>
    <customSheetView guid="{B3CE7B10-A914-4559-A6DA-AED8C22AFD6D}" state="hidden">
      <selection activeCell="E8" sqref="E8"/>
      <pageMargins left="0" right="0" top="0" bottom="0" header="0" footer="0"/>
      <pageSetup orientation="portrait" r:id="rId13"/>
      <headerFooter alignWithMargins="0"/>
    </customSheetView>
    <customSheetView guid="{D53177B2-31EC-4222-B97A-A37DCFD9E45B}" state="hidden">
      <selection activeCell="E8" sqref="E8"/>
      <pageMargins left="0" right="0" top="0" bottom="0" header="0" footer="0"/>
      <pageSetup orientation="portrait" r:id="rId14"/>
      <headerFooter alignWithMargins="0"/>
    </customSheetView>
    <customSheetView guid="{223BC0FC-814D-40F0-9795-CE82A16FF3A5}" state="hidden">
      <selection activeCell="E8" sqref="E8"/>
      <pageMargins left="0" right="0" top="0" bottom="0" header="0" footer="0"/>
      <pageSetup orientation="portrait" r:id="rId15"/>
      <headerFooter alignWithMargins="0"/>
    </customSheetView>
    <customSheetView guid="{E81F0721-C35D-4189-B675-E46A21339863}" state="hidden">
      <selection activeCell="E8" sqref="E8"/>
      <pageMargins left="0" right="0" top="0" bottom="0" header="0" footer="0"/>
      <pageSetup orientation="portrait" r:id="rId16"/>
      <headerFooter alignWithMargins="0"/>
    </customSheetView>
    <customSheetView guid="{17F5C48B-526E-48D2-9F97-823D578F9893}" state="hidden">
      <selection activeCell="E8" sqref="E8"/>
      <pageMargins left="0" right="0" top="0" bottom="0" header="0" footer="0"/>
      <pageSetup orientation="portrait" r:id="rId17"/>
      <headerFooter alignWithMargins="0"/>
    </customSheetView>
    <customSheetView guid="{9AABADBB-0C61-4F6E-8EBA-FB1F391DCDF7}" state="hidden">
      <selection activeCell="E8" sqref="E8"/>
      <pageMargins left="0" right="0" top="0" bottom="0" header="0" footer="0"/>
      <pageSetup orientation="portrait" r:id="rId18"/>
      <headerFooter alignWithMargins="0"/>
    </customSheetView>
  </customSheetViews>
  <mergeCells count="1">
    <mergeCell ref="A2:E2"/>
  </mergeCells>
  <phoneticPr fontId="28" type="noConversion"/>
  <pageMargins left="0.75" right="0.62" top="0.65" bottom="1" header="0.5" footer="0.5"/>
  <pageSetup orientation="portrait" r:id="rId19"/>
  <headerFooter alignWithMargins="0">
    <oddHeader>&amp;C&amp;"Aptos"&amp;12&amp;KFF0000 डेटा वर्गीकरण : नियंत्रित/CONTROLLED&amp;1#_x000D_&amp;G</oddHeader>
  </headerFooter>
  <drawing r:id="rId20"/>
  <legacyDrawingHF r:id="rId2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dimension ref="A1:AO80"/>
  <sheetViews>
    <sheetView showGridLines="0" showZeros="0" view="pageBreakPreview" zoomScaleSheetLayoutView="100" workbookViewId="0">
      <selection activeCell="E64" sqref="E64"/>
    </sheetView>
  </sheetViews>
  <sheetFormatPr defaultColWidth="8" defaultRowHeight="16.5"/>
  <cols>
    <col min="1" max="1" width="9.375" style="371" customWidth="1"/>
    <col min="2" max="2" width="9.375" style="373" customWidth="1"/>
    <col min="3" max="3" width="12.875" style="371" customWidth="1"/>
    <col min="4" max="4" width="18.125" style="371" customWidth="1"/>
    <col min="5" max="5" width="16.625" style="371" customWidth="1"/>
    <col min="6" max="6" width="36.25" style="371" customWidth="1"/>
    <col min="7" max="8" width="8" style="371" hidden="1" customWidth="1"/>
    <col min="9" max="11" width="8" style="370" hidden="1" customWidth="1"/>
    <col min="12" max="27" width="8" style="370" customWidth="1"/>
    <col min="28" max="28" width="17.5" style="370" customWidth="1"/>
    <col min="29" max="29" width="12.125" style="370" customWidth="1"/>
    <col min="30" max="30" width="8" style="368" customWidth="1"/>
    <col min="31" max="31" width="8" style="369" customWidth="1"/>
    <col min="32" max="32" width="12" style="369" customWidth="1"/>
    <col min="33" max="35" width="8" style="368" customWidth="1"/>
    <col min="36" max="36" width="9.125" style="368" customWidth="1"/>
    <col min="37" max="41" width="8" style="368" customWidth="1"/>
    <col min="42" max="16384" width="8" style="370"/>
  </cols>
  <sheetData>
    <row r="1" spans="1:36" ht="41.25" customHeight="1">
      <c r="A1" s="1246" t="str">
        <f>Cover!B3</f>
        <v>Ref. No:  SRTS-II/C&amp;M/WC-4777/2026
SPECIFICATION No.: SR2/NT/W-AIS/DOM/C00/26/04775</v>
      </c>
      <c r="B1" s="1246"/>
      <c r="C1" s="1246"/>
      <c r="D1" s="1246"/>
      <c r="E1" s="1246"/>
      <c r="F1" s="365" t="s">
        <v>363</v>
      </c>
      <c r="G1" s="366"/>
      <c r="H1" s="366"/>
      <c r="I1" s="367"/>
      <c r="J1" s="367"/>
      <c r="K1" s="367"/>
      <c r="L1" s="367"/>
      <c r="M1" s="367"/>
      <c r="N1" s="367"/>
      <c r="O1" s="367"/>
      <c r="P1" s="367"/>
      <c r="Q1" s="367"/>
      <c r="R1" s="367"/>
      <c r="S1" s="367"/>
      <c r="T1" s="367"/>
      <c r="U1" s="367"/>
      <c r="V1" s="367"/>
      <c r="W1" s="367"/>
      <c r="X1" s="367"/>
      <c r="Y1" s="367"/>
      <c r="Z1" s="367" t="str">
        <f>'Names of Bidder'!D6</f>
        <v>Others</v>
      </c>
      <c r="AA1" s="367"/>
      <c r="AB1" s="367"/>
      <c r="AC1" s="367"/>
      <c r="AE1" s="369">
        <v>1</v>
      </c>
      <c r="AF1" s="369" t="s">
        <v>364</v>
      </c>
      <c r="AI1" s="369">
        <v>1</v>
      </c>
      <c r="AJ1" s="368" t="s">
        <v>365</v>
      </c>
    </row>
    <row r="2" spans="1:36">
      <c r="A2" s="366"/>
      <c r="B2" s="366"/>
      <c r="C2" s="366"/>
      <c r="D2" s="366"/>
      <c r="E2" s="366"/>
      <c r="F2" s="366"/>
      <c r="G2" s="366"/>
      <c r="H2" s="366"/>
      <c r="I2" s="367"/>
      <c r="J2" s="367"/>
      <c r="K2" s="367"/>
      <c r="L2" s="367"/>
      <c r="M2" s="367"/>
      <c r="N2" s="367"/>
      <c r="O2" s="367"/>
      <c r="P2" s="367"/>
      <c r="Q2" s="367"/>
      <c r="R2" s="367"/>
      <c r="S2" s="367"/>
      <c r="T2" s="367"/>
      <c r="U2" s="367"/>
      <c r="V2" s="367"/>
      <c r="W2" s="367"/>
      <c r="X2" s="367"/>
      <c r="Y2" s="367"/>
      <c r="Z2" s="367">
        <f>'Names of Bidder'!AA6</f>
        <v>0</v>
      </c>
      <c r="AA2" s="367"/>
      <c r="AB2" s="367"/>
      <c r="AC2" s="367"/>
      <c r="AE2" s="369">
        <v>2</v>
      </c>
      <c r="AF2" s="369" t="s">
        <v>366</v>
      </c>
      <c r="AI2" s="369">
        <v>2</v>
      </c>
      <c r="AJ2" s="368" t="s">
        <v>367</v>
      </c>
    </row>
    <row r="3" spans="1:36">
      <c r="A3" s="1248" t="s">
        <v>368</v>
      </c>
      <c r="B3" s="1248"/>
      <c r="C3" s="1248"/>
      <c r="D3" s="1248"/>
      <c r="E3" s="1248"/>
      <c r="F3" s="1248"/>
      <c r="G3" s="366"/>
      <c r="H3" s="366"/>
      <c r="I3" s="367"/>
      <c r="J3" s="367"/>
      <c r="K3" s="367"/>
      <c r="L3" s="367"/>
      <c r="M3" s="367"/>
      <c r="N3" s="367"/>
      <c r="O3" s="367"/>
      <c r="P3" s="367"/>
      <c r="Q3" s="367"/>
      <c r="R3" s="367"/>
      <c r="S3" s="367"/>
      <c r="T3" s="367"/>
      <c r="U3" s="367"/>
      <c r="V3" s="367"/>
      <c r="W3" s="367"/>
      <c r="X3" s="367"/>
      <c r="Y3" s="367"/>
      <c r="Z3" s="367"/>
      <c r="AA3" s="367"/>
      <c r="AB3" s="367"/>
      <c r="AC3" s="367"/>
      <c r="AE3" s="369">
        <v>3</v>
      </c>
      <c r="AF3" s="369" t="s">
        <v>369</v>
      </c>
      <c r="AI3" s="369">
        <v>3</v>
      </c>
      <c r="AJ3" s="368" t="s">
        <v>370</v>
      </c>
    </row>
    <row r="4" spans="1:36">
      <c r="A4" s="372"/>
      <c r="B4" s="372"/>
      <c r="C4" s="372"/>
      <c r="D4" s="372"/>
      <c r="E4" s="372"/>
      <c r="F4" s="372"/>
      <c r="G4" s="366"/>
      <c r="H4" s="366"/>
      <c r="I4" s="367"/>
      <c r="J4" s="367"/>
      <c r="K4" s="367"/>
      <c r="L4" s="367"/>
      <c r="M4" s="367"/>
      <c r="N4" s="367"/>
      <c r="O4" s="367"/>
      <c r="P4" s="367"/>
      <c r="Q4" s="367"/>
      <c r="R4" s="367"/>
      <c r="S4" s="367"/>
      <c r="T4" s="367"/>
      <c r="U4" s="367"/>
      <c r="V4" s="367"/>
      <c r="W4" s="367"/>
      <c r="X4" s="367"/>
      <c r="Y4" s="367"/>
      <c r="Z4" s="367"/>
      <c r="AA4" s="367"/>
      <c r="AB4" s="367"/>
      <c r="AC4" s="367"/>
      <c r="AE4" s="369">
        <v>4</v>
      </c>
      <c r="AF4" s="369" t="s">
        <v>371</v>
      </c>
      <c r="AI4" s="369">
        <v>4</v>
      </c>
      <c r="AJ4" s="368" t="s">
        <v>372</v>
      </c>
    </row>
    <row r="5" spans="1:36">
      <c r="A5" s="382" t="s">
        <v>373</v>
      </c>
      <c r="B5" s="382"/>
      <c r="C5" s="1249"/>
      <c r="D5" s="1249"/>
      <c r="E5" s="1249"/>
      <c r="F5" s="1249"/>
      <c r="G5" s="366"/>
      <c r="H5" s="366"/>
      <c r="I5" s="367"/>
      <c r="J5" s="367"/>
      <c r="K5" s="367"/>
      <c r="L5" s="367"/>
      <c r="M5" s="367"/>
      <c r="N5" s="367"/>
      <c r="O5" s="367"/>
      <c r="P5" s="367"/>
      <c r="Q5" s="367"/>
      <c r="R5" s="367"/>
      <c r="S5" s="367"/>
      <c r="T5" s="367"/>
      <c r="U5" s="367"/>
      <c r="V5" s="367"/>
      <c r="W5" s="367"/>
      <c r="X5" s="367"/>
      <c r="Y5" s="367"/>
      <c r="Z5" s="367"/>
      <c r="AA5" s="367"/>
      <c r="AB5" s="367"/>
      <c r="AC5" s="367"/>
      <c r="AE5" s="369">
        <v>5</v>
      </c>
      <c r="AF5" s="369" t="s">
        <v>371</v>
      </c>
      <c r="AI5" s="369">
        <v>5</v>
      </c>
      <c r="AJ5" s="368" t="s">
        <v>374</v>
      </c>
    </row>
    <row r="6" spans="1:36">
      <c r="A6" s="382" t="s">
        <v>375</v>
      </c>
      <c r="B6" s="1250" t="str">
        <f>'Sch-1.'!B57</f>
        <v>--2025</v>
      </c>
      <c r="C6" s="1250"/>
      <c r="D6" s="366"/>
      <c r="E6" s="366"/>
      <c r="F6" s="366"/>
      <c r="G6" s="366"/>
      <c r="H6" s="366"/>
      <c r="I6" s="367"/>
      <c r="J6" s="367"/>
      <c r="K6" s="367"/>
      <c r="L6" s="367"/>
      <c r="M6" s="367"/>
      <c r="N6" s="367"/>
      <c r="O6" s="367"/>
      <c r="P6" s="367"/>
      <c r="Q6" s="367"/>
      <c r="R6" s="367"/>
      <c r="S6" s="367"/>
      <c r="T6" s="367"/>
      <c r="U6" s="367"/>
      <c r="V6" s="367"/>
      <c r="W6" s="367"/>
      <c r="X6" s="367"/>
      <c r="Y6" s="367"/>
      <c r="Z6" s="367"/>
      <c r="AA6" s="367"/>
      <c r="AB6" s="367"/>
      <c r="AC6" s="367"/>
      <c r="AE6" s="369">
        <v>6</v>
      </c>
      <c r="AF6" s="369" t="s">
        <v>371</v>
      </c>
      <c r="AG6" s="374" t="e">
        <f>DAY(B6)</f>
        <v>#VALUE!</v>
      </c>
      <c r="AI6" s="369">
        <v>6</v>
      </c>
      <c r="AJ6" s="368" t="s">
        <v>376</v>
      </c>
    </row>
    <row r="7" spans="1:36">
      <c r="A7" s="382"/>
      <c r="B7" s="870"/>
      <c r="C7" s="870"/>
      <c r="D7" s="366"/>
      <c r="E7" s="366"/>
      <c r="F7" s="366"/>
      <c r="G7" s="366"/>
      <c r="H7" s="366"/>
      <c r="I7" s="367"/>
      <c r="J7" s="367"/>
      <c r="K7" s="367"/>
      <c r="L7" s="367"/>
      <c r="M7" s="367"/>
      <c r="N7" s="367"/>
      <c r="O7" s="367"/>
      <c r="P7" s="367"/>
      <c r="Q7" s="367"/>
      <c r="R7" s="367"/>
      <c r="S7" s="367"/>
      <c r="T7" s="367"/>
      <c r="U7" s="367"/>
      <c r="V7" s="367"/>
      <c r="W7" s="367"/>
      <c r="X7" s="367"/>
      <c r="Y7" s="367"/>
      <c r="Z7" s="367"/>
      <c r="AA7" s="367"/>
      <c r="AB7" s="367"/>
      <c r="AC7" s="367"/>
      <c r="AE7" s="369">
        <v>7</v>
      </c>
      <c r="AF7" s="369" t="s">
        <v>371</v>
      </c>
      <c r="AG7" s="374" t="e">
        <f>MONTH(B6)</f>
        <v>#VALUE!</v>
      </c>
      <c r="AI7" s="369">
        <v>7</v>
      </c>
      <c r="AJ7" s="368" t="s">
        <v>377</v>
      </c>
    </row>
    <row r="8" spans="1:36">
      <c r="A8" s="871" t="s">
        <v>81</v>
      </c>
      <c r="B8" s="375"/>
      <c r="C8" s="366"/>
      <c r="D8" s="366"/>
      <c r="E8" s="366"/>
      <c r="F8" s="376"/>
      <c r="G8" s="366"/>
      <c r="H8" s="366"/>
      <c r="I8" s="367"/>
      <c r="J8" s="367"/>
      <c r="K8" s="367"/>
      <c r="L8" s="367"/>
      <c r="M8" s="367"/>
      <c r="N8" s="367"/>
      <c r="O8" s="367"/>
      <c r="P8" s="367"/>
      <c r="Q8" s="367"/>
      <c r="R8" s="367"/>
      <c r="S8" s="367"/>
      <c r="T8" s="367"/>
      <c r="U8" s="367"/>
      <c r="V8" s="367"/>
      <c r="W8" s="367"/>
      <c r="X8" s="367"/>
      <c r="Y8" s="367"/>
      <c r="Z8" s="367"/>
      <c r="AA8" s="367"/>
      <c r="AB8" s="367"/>
      <c r="AC8" s="367"/>
      <c r="AE8" s="369">
        <v>8</v>
      </c>
      <c r="AF8" s="369" t="s">
        <v>371</v>
      </c>
      <c r="AG8" s="374" t="e">
        <f>LOOKUP(AG7,AI1:AI13,AJ1:AJ13)</f>
        <v>#VALUE!</v>
      </c>
      <c r="AI8" s="369">
        <v>8</v>
      </c>
      <c r="AJ8" s="368" t="s">
        <v>378</v>
      </c>
    </row>
    <row r="9" spans="1:36">
      <c r="A9" s="871" t="str">
        <f>+'Sch-1 '!H7</f>
        <v>General Manager,</v>
      </c>
      <c r="B9" s="375"/>
      <c r="C9" s="366"/>
      <c r="D9" s="366"/>
      <c r="E9" s="366"/>
      <c r="F9" s="376"/>
      <c r="G9" s="366"/>
      <c r="H9" s="366"/>
      <c r="I9" s="367"/>
      <c r="J9" s="367"/>
      <c r="K9" s="367"/>
      <c r="L9" s="367"/>
      <c r="M9" s="367"/>
      <c r="N9" s="367"/>
      <c r="O9" s="367"/>
      <c r="P9" s="367"/>
      <c r="Q9" s="367"/>
      <c r="R9" s="367"/>
      <c r="S9" s="367"/>
      <c r="T9" s="367"/>
      <c r="U9" s="367"/>
      <c r="V9" s="367"/>
      <c r="W9" s="367"/>
      <c r="X9" s="367"/>
      <c r="Y9" s="367"/>
      <c r="Z9" s="367"/>
      <c r="AA9" s="367"/>
      <c r="AB9" s="367"/>
      <c r="AC9" s="367"/>
      <c r="AG9" s="374"/>
      <c r="AI9" s="369"/>
    </row>
    <row r="10" spans="1:36">
      <c r="A10" s="872" t="str">
        <f>'Sch-1.'!I9</f>
        <v>C&amp;M Department</v>
      </c>
      <c r="B10" s="872"/>
      <c r="C10" s="366"/>
      <c r="D10" s="366"/>
      <c r="E10" s="366"/>
      <c r="F10" s="376"/>
      <c r="G10" s="366"/>
      <c r="H10" s="366"/>
      <c r="I10" s="367"/>
      <c r="J10" s="367"/>
      <c r="K10" s="367"/>
      <c r="L10" s="367"/>
      <c r="M10" s="367"/>
      <c r="N10" s="367"/>
      <c r="O10" s="367"/>
      <c r="P10" s="367"/>
      <c r="Q10" s="367"/>
      <c r="R10" s="367"/>
      <c r="S10" s="367"/>
      <c r="T10" s="367"/>
      <c r="U10" s="367"/>
      <c r="V10" s="367"/>
      <c r="W10" s="367"/>
      <c r="X10" s="367"/>
      <c r="Y10" s="367"/>
      <c r="Z10" s="367"/>
      <c r="AA10" s="367"/>
      <c r="AB10" s="367"/>
      <c r="AC10" s="367"/>
      <c r="AE10" s="369">
        <v>9</v>
      </c>
      <c r="AF10" s="369" t="s">
        <v>371</v>
      </c>
      <c r="AG10" s="374" t="e">
        <f>YEAR(B6)</f>
        <v>#VALUE!</v>
      </c>
      <c r="AI10" s="369">
        <v>9</v>
      </c>
      <c r="AJ10" s="368" t="s">
        <v>379</v>
      </c>
    </row>
    <row r="11" spans="1:36">
      <c r="A11" s="872" t="str">
        <f>'Sch-1.'!I10</f>
        <v>Power Grid Corporation of India Ltd.,</v>
      </c>
      <c r="B11" s="872"/>
      <c r="C11" s="366"/>
      <c r="D11" s="366"/>
      <c r="E11" s="366"/>
      <c r="F11" s="376"/>
      <c r="G11" s="366"/>
      <c r="H11" s="366"/>
      <c r="I11" s="367"/>
      <c r="J11" s="367"/>
      <c r="K11" s="367"/>
      <c r="L11" s="367"/>
      <c r="M11" s="367"/>
      <c r="N11" s="367"/>
      <c r="O11" s="367"/>
      <c r="P11" s="367"/>
      <c r="Q11" s="367"/>
      <c r="R11" s="367"/>
      <c r="S11" s="367"/>
      <c r="T11" s="367"/>
      <c r="U11" s="367"/>
      <c r="V11" s="367"/>
      <c r="W11" s="367"/>
      <c r="X11" s="367"/>
      <c r="Y11" s="367"/>
      <c r="Z11" s="367"/>
      <c r="AA11" s="367"/>
      <c r="AB11" s="367"/>
      <c r="AC11" s="367"/>
      <c r="AE11" s="369">
        <v>10</v>
      </c>
      <c r="AF11" s="369" t="s">
        <v>371</v>
      </c>
      <c r="AI11" s="369">
        <v>10</v>
      </c>
      <c r="AJ11" s="368" t="s">
        <v>380</v>
      </c>
    </row>
    <row r="12" spans="1:36">
      <c r="A12" s="872" t="str">
        <f>'Sch-1.'!I11</f>
        <v>SR-II,RHQ</v>
      </c>
      <c r="B12" s="872"/>
      <c r="C12" s="366"/>
      <c r="D12" s="366"/>
      <c r="E12" s="366"/>
      <c r="F12" s="376"/>
      <c r="G12" s="366"/>
      <c r="H12" s="366"/>
      <c r="I12" s="367"/>
      <c r="J12" s="367"/>
      <c r="K12" s="367"/>
      <c r="L12" s="367"/>
      <c r="M12" s="367"/>
      <c r="N12" s="367"/>
      <c r="O12" s="367"/>
      <c r="P12" s="367"/>
      <c r="Q12" s="367"/>
      <c r="R12" s="367"/>
      <c r="S12" s="367"/>
      <c r="T12" s="367"/>
      <c r="U12" s="367"/>
      <c r="V12" s="367"/>
      <c r="W12" s="367"/>
      <c r="X12" s="367"/>
      <c r="Y12" s="367"/>
      <c r="Z12" s="367"/>
      <c r="AA12" s="367"/>
      <c r="AB12" s="367"/>
      <c r="AC12" s="367"/>
      <c r="AE12" s="369">
        <v>11</v>
      </c>
      <c r="AF12" s="369" t="s">
        <v>371</v>
      </c>
      <c r="AI12" s="369">
        <v>11</v>
      </c>
      <c r="AJ12" s="368" t="s">
        <v>381</v>
      </c>
    </row>
    <row r="13" spans="1:36">
      <c r="A13" s="872" t="str">
        <f>'Sch-1.'!I12</f>
        <v>Singanayakanahalli,Yelahanka</v>
      </c>
      <c r="B13" s="872"/>
      <c r="C13" s="366"/>
      <c r="D13" s="366"/>
      <c r="E13" s="366"/>
      <c r="F13" s="376"/>
      <c r="G13" s="366"/>
      <c r="H13" s="366"/>
      <c r="I13" s="367"/>
      <c r="J13" s="367"/>
      <c r="K13" s="367"/>
      <c r="L13" s="367"/>
      <c r="M13" s="367"/>
      <c r="N13" s="367"/>
      <c r="O13" s="367"/>
      <c r="P13" s="367"/>
      <c r="Q13" s="367"/>
      <c r="R13" s="367"/>
      <c r="S13" s="367"/>
      <c r="T13" s="367"/>
      <c r="U13" s="367"/>
      <c r="V13" s="367"/>
      <c r="W13" s="367"/>
      <c r="X13" s="367"/>
      <c r="Y13" s="367"/>
      <c r="Z13" s="367"/>
      <c r="AA13" s="367"/>
      <c r="AB13" s="367"/>
      <c r="AC13" s="367"/>
      <c r="AE13" s="369">
        <v>12</v>
      </c>
      <c r="AF13" s="369" t="s">
        <v>371</v>
      </c>
      <c r="AI13" s="369">
        <v>12</v>
      </c>
      <c r="AJ13" s="368" t="s">
        <v>382</v>
      </c>
    </row>
    <row r="14" spans="1:36">
      <c r="A14" s="872" t="str">
        <f>'Sch-1.'!I13</f>
        <v>Bangalore -560064</v>
      </c>
      <c r="B14" s="872"/>
      <c r="C14" s="366"/>
      <c r="D14" s="366"/>
      <c r="E14" s="366"/>
      <c r="F14" s="376"/>
      <c r="G14" s="366"/>
      <c r="H14" s="366"/>
      <c r="I14" s="367"/>
      <c r="J14" s="367"/>
      <c r="K14" s="367"/>
      <c r="L14" s="367"/>
      <c r="M14" s="367"/>
      <c r="N14" s="367"/>
      <c r="O14" s="367"/>
      <c r="P14" s="367"/>
      <c r="Q14" s="367"/>
      <c r="R14" s="367"/>
      <c r="S14" s="367"/>
      <c r="T14" s="367"/>
      <c r="U14" s="367"/>
      <c r="V14" s="367"/>
      <c r="W14" s="367"/>
      <c r="X14" s="367"/>
      <c r="Y14" s="367"/>
      <c r="Z14" s="367"/>
      <c r="AA14" s="367"/>
      <c r="AB14" s="367"/>
      <c r="AC14" s="367"/>
      <c r="AE14" s="369">
        <v>13</v>
      </c>
      <c r="AF14" s="369" t="s">
        <v>371</v>
      </c>
    </row>
    <row r="15" spans="1:36" ht="22.5" customHeight="1">
      <c r="A15" s="382"/>
      <c r="B15" s="382"/>
      <c r="C15" s="366"/>
      <c r="D15" s="366"/>
      <c r="E15" s="366"/>
      <c r="F15" s="376"/>
      <c r="G15" s="366"/>
      <c r="H15" s="366"/>
      <c r="I15" s="367"/>
      <c r="J15" s="367"/>
      <c r="K15" s="367"/>
      <c r="L15" s="367"/>
      <c r="M15" s="367"/>
      <c r="N15" s="367"/>
      <c r="O15" s="367"/>
      <c r="P15" s="367"/>
      <c r="Q15" s="367"/>
      <c r="R15" s="367"/>
      <c r="S15" s="367"/>
      <c r="T15" s="367"/>
      <c r="U15" s="367"/>
      <c r="V15" s="367"/>
      <c r="W15" s="367"/>
      <c r="X15" s="367"/>
      <c r="Y15" s="367"/>
      <c r="Z15" s="367"/>
      <c r="AA15" s="367"/>
      <c r="AB15" s="367"/>
      <c r="AC15" s="367"/>
      <c r="AE15" s="369">
        <v>14</v>
      </c>
      <c r="AF15" s="369" t="s">
        <v>371</v>
      </c>
    </row>
    <row r="16" spans="1:36" ht="38.25" customHeight="1">
      <c r="A16" s="873" t="s">
        <v>383</v>
      </c>
      <c r="B16" s="874"/>
      <c r="C16" s="1251" t="str">
        <f>Cover!B2</f>
        <v>“Construction of Two nos. of 230kV bays for TANTRANSCO at 400kV Pugalur HVAC POWERGRID S/S” under consultancy services to TANTRANSCO”</v>
      </c>
      <c r="D16" s="1251"/>
      <c r="E16" s="1251"/>
      <c r="F16" s="1251"/>
      <c r="G16" s="366"/>
      <c r="H16" s="366"/>
      <c r="I16" s="367"/>
      <c r="J16" s="367"/>
      <c r="K16" s="367"/>
      <c r="L16" s="367"/>
      <c r="M16" s="367"/>
      <c r="N16" s="367"/>
      <c r="O16" s="367"/>
      <c r="P16" s="367"/>
      <c r="Q16" s="367"/>
      <c r="R16" s="367"/>
      <c r="S16" s="367"/>
      <c r="T16" s="367"/>
      <c r="U16" s="367"/>
      <c r="V16" s="367"/>
      <c r="W16" s="367"/>
      <c r="X16" s="367"/>
      <c r="Y16" s="367"/>
      <c r="Z16" s="367"/>
      <c r="AA16" s="367"/>
      <c r="AB16" s="367"/>
      <c r="AC16" s="367"/>
      <c r="AE16" s="369">
        <v>15</v>
      </c>
      <c r="AF16" s="369" t="s">
        <v>371</v>
      </c>
    </row>
    <row r="17" spans="1:41" ht="27.75" customHeight="1">
      <c r="A17" s="366" t="s">
        <v>384</v>
      </c>
      <c r="B17" s="366"/>
      <c r="C17" s="376"/>
      <c r="D17" s="376"/>
      <c r="E17" s="376"/>
      <c r="F17" s="376"/>
      <c r="G17" s="366"/>
      <c r="H17" s="366"/>
      <c r="I17" s="367"/>
      <c r="J17" s="367"/>
      <c r="K17" s="367"/>
      <c r="L17" s="367"/>
      <c r="M17" s="367"/>
      <c r="N17" s="367"/>
      <c r="O17" s="367"/>
      <c r="P17" s="367"/>
      <c r="Q17" s="367"/>
      <c r="R17" s="367"/>
      <c r="S17" s="367"/>
      <c r="T17" s="367"/>
      <c r="U17" s="367"/>
      <c r="V17" s="367"/>
      <c r="W17" s="367"/>
      <c r="X17" s="367"/>
      <c r="Y17" s="367"/>
      <c r="Z17" s="367"/>
      <c r="AA17" s="367"/>
      <c r="AB17" s="367"/>
      <c r="AC17" s="367"/>
      <c r="AE17" s="369">
        <v>16</v>
      </c>
      <c r="AF17" s="369" t="s">
        <v>371</v>
      </c>
    </row>
    <row r="18" spans="1:41" ht="135" customHeight="1">
      <c r="A18" s="874">
        <v>1</v>
      </c>
      <c r="B18" s="1234" t="str">
        <f>Z18 &amp;AB18 &amp; AC18 &amp; AA18</f>
        <v>In continuation of First Envelope of our Bid, we hereby submit the Second Envelope of the Bid, both of which shall be read together and in conjunction with each other, and shall be construed as an integral part of our Bid. Accordingly, we the undersigned, offer to design, manufacture, test, deliver, install and commission (including carrying out Trial Operation, Performance &amp; Guarantee Test as per provision of Technical Specification) under the above-named package in full conformity with the said Bidding Documents for the sum of Rs. _____________ or such other sums as may be determined in accordance with the terms and conditions of the Bidding Documents.</v>
      </c>
      <c r="C18" s="1234"/>
      <c r="D18" s="1234"/>
      <c r="E18" s="1234"/>
      <c r="F18" s="1234"/>
      <c r="G18" s="366"/>
      <c r="H18" s="366"/>
      <c r="I18" s="367"/>
      <c r="J18" s="367"/>
      <c r="K18" s="367"/>
      <c r="L18" s="367"/>
      <c r="M18" s="367"/>
      <c r="N18" s="367"/>
      <c r="O18" s="367"/>
      <c r="P18" s="367"/>
      <c r="Q18" s="367"/>
      <c r="R18" s="367"/>
      <c r="S18" s="367"/>
      <c r="T18" s="367"/>
      <c r="U18" s="367"/>
      <c r="V18" s="367"/>
      <c r="W18" s="367"/>
      <c r="X18" s="367"/>
      <c r="Y18" s="367"/>
      <c r="Z18" s="875" t="s">
        <v>385</v>
      </c>
      <c r="AA18" s="766" t="s">
        <v>386</v>
      </c>
      <c r="AB18" s="377"/>
      <c r="AC18" s="378" t="s">
        <v>387</v>
      </c>
      <c r="AE18" s="369">
        <v>17</v>
      </c>
      <c r="AF18" s="369" t="s">
        <v>371</v>
      </c>
    </row>
    <row r="19" spans="1:41" ht="39" customHeight="1">
      <c r="A19" s="366"/>
      <c r="B19" s="1252" t="s">
        <v>388</v>
      </c>
      <c r="C19" s="1252"/>
      <c r="D19" s="1252"/>
      <c r="E19" s="1252"/>
      <c r="F19" s="1252"/>
      <c r="G19" s="366"/>
      <c r="H19" s="366"/>
      <c r="I19" s="367"/>
      <c r="J19" s="367"/>
      <c r="K19" s="367"/>
      <c r="L19" s="367"/>
      <c r="M19" s="367"/>
      <c r="N19" s="367"/>
      <c r="O19" s="367"/>
      <c r="P19" s="367"/>
      <c r="Q19" s="367"/>
      <c r="R19" s="367"/>
      <c r="S19" s="367"/>
      <c r="T19" s="367"/>
      <c r="U19" s="367"/>
      <c r="V19" s="367"/>
      <c r="W19" s="367"/>
      <c r="X19" s="367"/>
      <c r="Y19" s="367"/>
      <c r="Z19" s="367"/>
      <c r="AA19" s="367"/>
      <c r="AB19" s="367"/>
      <c r="AC19" s="367"/>
      <c r="AE19" s="369">
        <v>18</v>
      </c>
      <c r="AF19" s="369" t="s">
        <v>371</v>
      </c>
    </row>
    <row r="20" spans="1:41" s="371" customFormat="1" ht="27.75" customHeight="1">
      <c r="A20" s="876">
        <v>2</v>
      </c>
      <c r="B20" s="1247" t="s">
        <v>389</v>
      </c>
      <c r="C20" s="1247"/>
      <c r="D20" s="1247"/>
      <c r="E20" s="1247"/>
      <c r="F20" s="1247"/>
      <c r="G20" s="366"/>
      <c r="H20" s="366"/>
      <c r="I20" s="366"/>
      <c r="J20" s="366"/>
      <c r="K20" s="366"/>
      <c r="L20" s="366"/>
      <c r="M20" s="366"/>
      <c r="N20" s="366"/>
      <c r="O20" s="366"/>
      <c r="P20" s="366"/>
      <c r="Q20" s="366"/>
      <c r="R20" s="366"/>
      <c r="S20" s="366"/>
      <c r="T20" s="366"/>
      <c r="U20" s="366"/>
      <c r="V20" s="366"/>
      <c r="W20" s="366"/>
      <c r="X20" s="366"/>
      <c r="Y20" s="366"/>
      <c r="Z20" s="366"/>
      <c r="AA20" s="366"/>
      <c r="AB20" s="366"/>
      <c r="AC20" s="366"/>
      <c r="AD20" s="379"/>
      <c r="AE20" s="369">
        <v>19</v>
      </c>
      <c r="AF20" s="369" t="s">
        <v>371</v>
      </c>
      <c r="AG20" s="379"/>
      <c r="AH20" s="379"/>
      <c r="AI20" s="379"/>
      <c r="AJ20" s="379"/>
      <c r="AK20" s="379"/>
      <c r="AL20" s="379"/>
      <c r="AM20" s="379"/>
      <c r="AN20" s="379"/>
      <c r="AO20" s="379"/>
    </row>
    <row r="21" spans="1:41">
      <c r="A21" s="874">
        <v>2.1</v>
      </c>
      <c r="B21" s="1234" t="s">
        <v>390</v>
      </c>
      <c r="C21" s="1234"/>
      <c r="D21" s="1234"/>
      <c r="E21" s="1234"/>
      <c r="F21" s="1234"/>
      <c r="G21" s="366"/>
      <c r="H21" s="366"/>
      <c r="I21" s="367"/>
      <c r="J21" s="367"/>
      <c r="K21" s="367"/>
      <c r="L21" s="367"/>
      <c r="M21" s="367"/>
      <c r="N21" s="367"/>
      <c r="O21" s="367"/>
      <c r="P21" s="367"/>
      <c r="Q21" s="367"/>
      <c r="R21" s="367"/>
      <c r="S21" s="367"/>
      <c r="T21" s="367"/>
      <c r="U21" s="367"/>
      <c r="V21" s="367"/>
      <c r="W21" s="367"/>
      <c r="X21" s="367"/>
      <c r="Y21" s="367"/>
      <c r="Z21" s="367"/>
      <c r="AA21" s="367"/>
      <c r="AB21" s="367"/>
      <c r="AC21" s="367"/>
      <c r="AE21" s="369">
        <v>20</v>
      </c>
      <c r="AF21" s="369" t="s">
        <v>371</v>
      </c>
    </row>
    <row r="22" spans="1:41">
      <c r="A22" s="366"/>
      <c r="B22" s="1231" t="s">
        <v>391</v>
      </c>
      <c r="C22" s="1231"/>
      <c r="D22" s="1233" t="s">
        <v>392</v>
      </c>
      <c r="E22" s="1234"/>
      <c r="F22" s="1234"/>
      <c r="G22" s="366"/>
      <c r="H22" s="366"/>
      <c r="I22" s="367"/>
      <c r="J22" s="367"/>
      <c r="K22" s="367"/>
      <c r="L22" s="367"/>
      <c r="M22" s="367"/>
      <c r="N22" s="367"/>
      <c r="O22" s="367"/>
      <c r="P22" s="367"/>
      <c r="Q22" s="367"/>
      <c r="R22" s="367"/>
      <c r="S22" s="367"/>
      <c r="T22" s="367"/>
      <c r="U22" s="367"/>
      <c r="V22" s="367"/>
      <c r="W22" s="367"/>
      <c r="X22" s="367"/>
      <c r="Y22" s="367"/>
      <c r="Z22" s="367"/>
      <c r="AA22" s="367"/>
      <c r="AB22" s="367"/>
      <c r="AC22" s="367"/>
      <c r="AE22" s="369">
        <v>21</v>
      </c>
      <c r="AF22" s="369" t="s">
        <v>364</v>
      </c>
    </row>
    <row r="23" spans="1:41">
      <c r="A23" s="366"/>
      <c r="B23" s="1231" t="s">
        <v>393</v>
      </c>
      <c r="C23" s="1231"/>
      <c r="D23" s="767" t="s">
        <v>394</v>
      </c>
      <c r="E23" s="873"/>
      <c r="F23" s="873"/>
      <c r="G23" s="366"/>
      <c r="H23" s="366"/>
      <c r="I23" s="367"/>
      <c r="J23" s="367"/>
      <c r="K23" s="367"/>
      <c r="L23" s="367"/>
      <c r="M23" s="367"/>
      <c r="N23" s="367"/>
      <c r="O23" s="367"/>
      <c r="P23" s="367"/>
      <c r="Q23" s="367"/>
      <c r="R23" s="367"/>
      <c r="S23" s="367"/>
      <c r="T23" s="367"/>
      <c r="U23" s="367"/>
      <c r="V23" s="367"/>
      <c r="W23" s="367"/>
      <c r="X23" s="367"/>
      <c r="Y23" s="367"/>
      <c r="Z23" s="367"/>
      <c r="AA23" s="367"/>
      <c r="AB23" s="367"/>
      <c r="AC23" s="367"/>
      <c r="AE23" s="369">
        <v>22</v>
      </c>
      <c r="AF23" s="369" t="s">
        <v>371</v>
      </c>
    </row>
    <row r="24" spans="1:41">
      <c r="A24" s="366"/>
      <c r="B24" s="1232" t="s">
        <v>395</v>
      </c>
      <c r="C24" s="1231"/>
      <c r="D24" s="873" t="s">
        <v>396</v>
      </c>
      <c r="E24" s="873"/>
      <c r="F24" s="873"/>
      <c r="G24" s="366"/>
      <c r="H24" s="379" t="str">
        <f>'Names of Bidder'!D6</f>
        <v>Others</v>
      </c>
      <c r="I24" s="367"/>
      <c r="J24" s="367"/>
      <c r="K24" s="367"/>
      <c r="L24" s="367"/>
      <c r="M24" s="367"/>
      <c r="N24" s="367"/>
      <c r="O24" s="367"/>
      <c r="P24" s="367"/>
      <c r="Q24" s="367"/>
      <c r="R24" s="367"/>
      <c r="S24" s="367"/>
      <c r="T24" s="367"/>
      <c r="U24" s="367"/>
      <c r="V24" s="367"/>
      <c r="W24" s="367"/>
      <c r="X24" s="367"/>
      <c r="Y24" s="367"/>
      <c r="Z24" s="367"/>
      <c r="AA24" s="367"/>
      <c r="AB24" s="367"/>
      <c r="AC24" s="367"/>
      <c r="AE24" s="369">
        <v>23</v>
      </c>
      <c r="AF24" s="369" t="s">
        <v>371</v>
      </c>
    </row>
    <row r="25" spans="1:41" hidden="1">
      <c r="A25" s="366"/>
      <c r="B25" s="1231" t="s">
        <v>397</v>
      </c>
      <c r="C25" s="1231"/>
      <c r="D25" s="767" t="s">
        <v>398</v>
      </c>
      <c r="E25" s="873"/>
      <c r="F25" s="873"/>
      <c r="G25" s="366"/>
      <c r="H25" s="366"/>
      <c r="I25" s="367"/>
      <c r="J25" s="367"/>
      <c r="K25" s="367"/>
      <c r="L25" s="367"/>
      <c r="M25" s="367"/>
      <c r="N25" s="367"/>
      <c r="O25" s="367"/>
      <c r="P25" s="367"/>
      <c r="Q25" s="367"/>
      <c r="R25" s="367"/>
      <c r="S25" s="367"/>
      <c r="T25" s="367"/>
      <c r="U25" s="367"/>
      <c r="V25" s="367"/>
      <c r="W25" s="367"/>
      <c r="X25" s="367"/>
      <c r="Y25" s="367"/>
      <c r="Z25" s="367"/>
      <c r="AA25" s="367"/>
      <c r="AB25" s="367"/>
      <c r="AC25" s="367"/>
      <c r="AE25" s="369">
        <v>24</v>
      </c>
      <c r="AF25" s="369" t="s">
        <v>371</v>
      </c>
    </row>
    <row r="26" spans="1:41">
      <c r="A26" s="366"/>
      <c r="B26" s="1231" t="s">
        <v>399</v>
      </c>
      <c r="C26" s="1231"/>
      <c r="D26" s="767" t="s">
        <v>400</v>
      </c>
      <c r="E26" s="873"/>
      <c r="F26" s="873"/>
      <c r="G26" s="366"/>
      <c r="H26" s="366"/>
      <c r="I26" s="367"/>
      <c r="J26" s="367"/>
      <c r="K26" s="367"/>
      <c r="L26" s="367"/>
      <c r="M26" s="367"/>
      <c r="N26" s="367"/>
      <c r="O26" s="367"/>
      <c r="P26" s="367"/>
      <c r="Q26" s="367"/>
      <c r="R26" s="367"/>
      <c r="S26" s="367"/>
      <c r="T26" s="367"/>
      <c r="U26" s="367"/>
      <c r="V26" s="367"/>
      <c r="W26" s="367"/>
      <c r="X26" s="367"/>
      <c r="Y26" s="367"/>
      <c r="Z26" s="367"/>
      <c r="AA26" s="367"/>
      <c r="AB26" s="367"/>
      <c r="AC26" s="367"/>
      <c r="AE26" s="369">
        <v>25</v>
      </c>
      <c r="AF26" s="369" t="s">
        <v>371</v>
      </c>
    </row>
    <row r="27" spans="1:41">
      <c r="A27" s="366"/>
      <c r="B27" s="1231" t="s">
        <v>401</v>
      </c>
      <c r="C27" s="1231"/>
      <c r="D27" s="873" t="s">
        <v>402</v>
      </c>
      <c r="E27" s="873"/>
      <c r="F27" s="873"/>
      <c r="G27" s="366"/>
      <c r="H27" s="366"/>
      <c r="I27" s="367"/>
      <c r="J27" s="367"/>
      <c r="K27" s="367"/>
      <c r="L27" s="367"/>
      <c r="M27" s="367"/>
      <c r="N27" s="367"/>
      <c r="O27" s="367"/>
      <c r="P27" s="367"/>
      <c r="Q27" s="367"/>
      <c r="R27" s="367"/>
      <c r="S27" s="367"/>
      <c r="T27" s="367"/>
      <c r="U27" s="367"/>
      <c r="V27" s="367"/>
      <c r="W27" s="367"/>
      <c r="X27" s="367"/>
      <c r="Y27" s="367"/>
      <c r="Z27" s="367"/>
      <c r="AA27" s="367"/>
      <c r="AB27" s="367"/>
      <c r="AC27" s="367"/>
      <c r="AE27" s="369">
        <v>26</v>
      </c>
      <c r="AF27" s="369" t="s">
        <v>371</v>
      </c>
    </row>
    <row r="28" spans="1:41" ht="27.95" hidden="1" customHeight="1">
      <c r="A28" s="366"/>
      <c r="B28" s="1231" t="s">
        <v>318</v>
      </c>
      <c r="C28" s="1231"/>
      <c r="D28" s="767" t="s">
        <v>403</v>
      </c>
      <c r="E28" s="873"/>
      <c r="F28" s="873"/>
      <c r="G28" s="366"/>
      <c r="H28" s="366"/>
      <c r="I28" s="367"/>
      <c r="J28" s="367"/>
      <c r="K28" s="367"/>
      <c r="L28" s="367"/>
      <c r="M28" s="367"/>
      <c r="N28" s="367"/>
      <c r="O28" s="367"/>
      <c r="P28" s="367"/>
      <c r="Q28" s="367"/>
      <c r="R28" s="367"/>
      <c r="S28" s="367"/>
      <c r="T28" s="367"/>
      <c r="U28" s="367"/>
      <c r="V28" s="367"/>
      <c r="W28" s="367"/>
      <c r="X28" s="367"/>
      <c r="Y28" s="367"/>
      <c r="Z28" s="367"/>
      <c r="AA28" s="367"/>
      <c r="AB28" s="367"/>
      <c r="AC28" s="367"/>
      <c r="AE28" s="369">
        <v>27</v>
      </c>
      <c r="AF28" s="369" t="s">
        <v>371</v>
      </c>
    </row>
    <row r="29" spans="1:41" ht="91.5" customHeight="1">
      <c r="A29" s="877">
        <v>2.2000000000000002</v>
      </c>
      <c r="B29" s="1234" t="s">
        <v>404</v>
      </c>
      <c r="C29" s="1234"/>
      <c r="D29" s="1234"/>
      <c r="E29" s="1234"/>
      <c r="F29" s="1234"/>
      <c r="G29" s="366"/>
      <c r="H29" s="366"/>
      <c r="I29" s="367"/>
      <c r="J29" s="367"/>
      <c r="K29" s="367"/>
      <c r="L29" s="367"/>
      <c r="M29" s="367"/>
      <c r="N29" s="367"/>
      <c r="O29" s="367"/>
      <c r="P29" s="367"/>
      <c r="Q29" s="367"/>
      <c r="R29" s="367"/>
      <c r="S29" s="367"/>
      <c r="T29" s="367"/>
      <c r="U29" s="367"/>
      <c r="V29" s="367"/>
      <c r="W29" s="367"/>
      <c r="X29" s="367"/>
      <c r="Y29" s="367"/>
      <c r="Z29" s="367"/>
      <c r="AA29" s="367"/>
      <c r="AB29" s="367"/>
      <c r="AC29" s="367"/>
      <c r="AE29" s="369">
        <v>28</v>
      </c>
      <c r="AF29" s="369" t="s">
        <v>371</v>
      </c>
    </row>
    <row r="30" spans="1:41" ht="0.75" customHeight="1">
      <c r="A30" s="877">
        <v>2.2999999999999998</v>
      </c>
      <c r="B30" s="1234" t="s">
        <v>405</v>
      </c>
      <c r="C30" s="1234"/>
      <c r="D30" s="1234"/>
      <c r="E30" s="1234"/>
      <c r="F30" s="1234"/>
      <c r="G30" s="366"/>
      <c r="H30" s="366"/>
      <c r="I30" s="367"/>
      <c r="J30" s="367"/>
      <c r="K30" s="367"/>
      <c r="L30" s="367"/>
      <c r="M30" s="367"/>
      <c r="N30" s="367"/>
      <c r="O30" s="367"/>
      <c r="P30" s="367"/>
      <c r="Q30" s="367"/>
      <c r="R30" s="367"/>
      <c r="S30" s="367"/>
      <c r="T30" s="367"/>
      <c r="U30" s="367"/>
      <c r="V30" s="367"/>
      <c r="W30" s="367"/>
      <c r="X30" s="367"/>
      <c r="Y30" s="367"/>
      <c r="Z30" s="367"/>
      <c r="AA30" s="367"/>
      <c r="AB30" s="367"/>
      <c r="AC30" s="367"/>
      <c r="AE30" s="369">
        <v>29</v>
      </c>
      <c r="AF30" s="369" t="s">
        <v>371</v>
      </c>
    </row>
    <row r="31" spans="1:41" ht="126" customHeight="1">
      <c r="A31" s="877">
        <v>2.2999999999999998</v>
      </c>
      <c r="B31" s="1234" t="s">
        <v>406</v>
      </c>
      <c r="C31" s="1234"/>
      <c r="D31" s="1234"/>
      <c r="E31" s="1234"/>
      <c r="F31" s="1234"/>
      <c r="G31" s="366"/>
      <c r="H31" s="366"/>
      <c r="I31" s="367"/>
      <c r="J31" s="367"/>
      <c r="K31" s="367"/>
      <c r="L31" s="367"/>
      <c r="M31" s="367"/>
      <c r="N31" s="367"/>
      <c r="O31" s="367"/>
      <c r="P31" s="367"/>
      <c r="Q31" s="367"/>
      <c r="R31" s="367"/>
      <c r="S31" s="367"/>
      <c r="T31" s="367"/>
      <c r="U31" s="367"/>
      <c r="V31" s="367"/>
      <c r="W31" s="367"/>
      <c r="X31" s="367"/>
      <c r="Y31" s="367"/>
      <c r="Z31" s="367"/>
      <c r="AA31" s="367"/>
      <c r="AB31" s="367"/>
      <c r="AC31" s="367"/>
      <c r="AE31" s="369">
        <v>30</v>
      </c>
      <c r="AF31" s="369" t="s">
        <v>371</v>
      </c>
    </row>
    <row r="32" spans="1:41" ht="75" customHeight="1">
      <c r="A32" s="877">
        <v>2.4</v>
      </c>
      <c r="B32" s="1234" t="s">
        <v>407</v>
      </c>
      <c r="C32" s="1234"/>
      <c r="D32" s="1234"/>
      <c r="E32" s="1234"/>
      <c r="F32" s="1234"/>
      <c r="G32" s="366"/>
      <c r="H32" s="366"/>
      <c r="I32" s="367"/>
      <c r="J32" s="367"/>
      <c r="K32" s="367"/>
      <c r="L32" s="367"/>
      <c r="M32" s="367"/>
      <c r="N32" s="367"/>
      <c r="O32" s="367"/>
      <c r="P32" s="367"/>
      <c r="Q32" s="367"/>
      <c r="R32" s="367"/>
      <c r="S32" s="367"/>
      <c r="T32" s="367"/>
      <c r="U32" s="367"/>
      <c r="V32" s="367"/>
      <c r="W32" s="367"/>
      <c r="X32" s="367"/>
      <c r="Y32" s="367"/>
      <c r="Z32" s="367"/>
      <c r="AA32" s="367"/>
      <c r="AB32" s="367"/>
      <c r="AC32" s="367"/>
      <c r="AE32" s="369">
        <v>31</v>
      </c>
      <c r="AF32" s="369" t="s">
        <v>364</v>
      </c>
    </row>
    <row r="33" spans="1:29" ht="73.5" customHeight="1">
      <c r="A33" s="874">
        <v>3</v>
      </c>
      <c r="B33" s="1234" t="s">
        <v>408</v>
      </c>
      <c r="C33" s="1234"/>
      <c r="D33" s="1234"/>
      <c r="E33" s="1234"/>
      <c r="F33" s="1234"/>
      <c r="G33" s="366"/>
      <c r="H33" s="366"/>
      <c r="I33" s="367"/>
      <c r="J33" s="367"/>
      <c r="K33" s="367"/>
      <c r="L33" s="367"/>
      <c r="M33" s="367"/>
      <c r="N33" s="367"/>
      <c r="O33" s="367"/>
      <c r="P33" s="367"/>
      <c r="Q33" s="367"/>
      <c r="R33" s="367"/>
      <c r="S33" s="367"/>
      <c r="T33" s="367"/>
      <c r="U33" s="367"/>
      <c r="V33" s="367"/>
      <c r="W33" s="367"/>
      <c r="X33" s="367"/>
      <c r="Y33" s="367"/>
      <c r="Z33" s="367"/>
      <c r="AA33" s="367"/>
      <c r="AB33" s="367"/>
      <c r="AC33" s="367"/>
    </row>
    <row r="34" spans="1:29" ht="54.75" customHeight="1">
      <c r="A34" s="874">
        <v>3.1</v>
      </c>
      <c r="B34" s="1235" t="s">
        <v>409</v>
      </c>
      <c r="C34" s="1235"/>
      <c r="D34" s="1235"/>
      <c r="E34" s="1235"/>
      <c r="F34" s="1235"/>
      <c r="G34" s="366"/>
      <c r="H34" s="366"/>
      <c r="I34" s="367"/>
      <c r="J34" s="367"/>
      <c r="K34" s="367"/>
      <c r="L34" s="367"/>
      <c r="M34" s="367"/>
      <c r="N34" s="367"/>
      <c r="O34" s="367"/>
      <c r="P34" s="367"/>
      <c r="Q34" s="367"/>
      <c r="R34" s="367"/>
      <c r="S34" s="367"/>
      <c r="T34" s="367"/>
      <c r="U34" s="367"/>
      <c r="V34" s="367"/>
      <c r="W34" s="367"/>
      <c r="X34" s="367"/>
      <c r="Y34" s="367"/>
      <c r="Z34" s="367"/>
      <c r="AA34" s="367"/>
      <c r="AB34" s="367"/>
      <c r="AC34" s="367"/>
    </row>
    <row r="35" spans="1:29" ht="105.75" customHeight="1">
      <c r="A35" s="877">
        <v>3.2</v>
      </c>
      <c r="B35" s="1233" t="s">
        <v>410</v>
      </c>
      <c r="C35" s="1234"/>
      <c r="D35" s="1234"/>
      <c r="E35" s="1234"/>
      <c r="F35" s="1234"/>
      <c r="G35" s="366"/>
      <c r="H35" s="366"/>
      <c r="I35" s="367"/>
      <c r="J35" s="367"/>
      <c r="K35" s="367"/>
      <c r="L35" s="367"/>
      <c r="M35" s="367"/>
      <c r="N35" s="367"/>
      <c r="O35" s="367"/>
      <c r="P35" s="367"/>
      <c r="Q35" s="367"/>
      <c r="R35" s="367"/>
      <c r="S35" s="367"/>
      <c r="T35" s="367"/>
      <c r="U35" s="367"/>
      <c r="V35" s="367"/>
      <c r="W35" s="367"/>
      <c r="X35" s="367"/>
      <c r="Y35" s="367"/>
      <c r="Z35" s="367"/>
      <c r="AA35" s="367"/>
      <c r="AB35" s="367"/>
      <c r="AC35" s="367"/>
    </row>
    <row r="36" spans="1:29" ht="19.5" hidden="1" customHeight="1">
      <c r="A36" s="877"/>
      <c r="B36" s="1234"/>
      <c r="C36" s="1234"/>
      <c r="D36" s="1234"/>
      <c r="E36" s="1234"/>
      <c r="F36" s="1234"/>
      <c r="G36" s="366"/>
      <c r="H36" s="366"/>
      <c r="I36" s="367"/>
      <c r="J36" s="367"/>
      <c r="K36" s="367"/>
      <c r="L36" s="367"/>
      <c r="M36" s="367"/>
      <c r="N36" s="367"/>
      <c r="O36" s="367"/>
      <c r="P36" s="367"/>
      <c r="Q36" s="367"/>
      <c r="R36" s="367"/>
      <c r="S36" s="367"/>
      <c r="T36" s="367"/>
      <c r="U36" s="367"/>
      <c r="V36" s="367"/>
      <c r="W36" s="367"/>
      <c r="X36" s="367"/>
      <c r="Y36" s="367"/>
      <c r="Z36" s="367"/>
      <c r="AA36" s="367"/>
      <c r="AB36" s="367"/>
      <c r="AC36" s="367"/>
    </row>
    <row r="37" spans="1:29" ht="49.5" customHeight="1">
      <c r="A37" s="877">
        <v>3.3</v>
      </c>
      <c r="B37" s="1233" t="s">
        <v>411</v>
      </c>
      <c r="C37" s="1234"/>
      <c r="D37" s="1234"/>
      <c r="E37" s="1234"/>
      <c r="F37" s="1234"/>
      <c r="G37" s="366"/>
      <c r="H37" s="366"/>
      <c r="I37" s="367"/>
      <c r="J37" s="367"/>
      <c r="K37" s="367"/>
      <c r="L37" s="367"/>
      <c r="M37" s="367"/>
      <c r="N37" s="367"/>
      <c r="O37" s="367"/>
      <c r="P37" s="367"/>
      <c r="Q37" s="367"/>
      <c r="R37" s="367"/>
      <c r="S37" s="367"/>
      <c r="T37" s="367"/>
      <c r="U37" s="367"/>
      <c r="V37" s="367"/>
      <c r="W37" s="367"/>
      <c r="X37" s="367"/>
      <c r="Y37" s="367"/>
      <c r="Z37" s="367"/>
      <c r="AA37" s="367"/>
      <c r="AB37" s="367"/>
      <c r="AC37" s="367"/>
    </row>
    <row r="38" spans="1:29" ht="9.75" customHeight="1">
      <c r="A38" s="877"/>
      <c r="B38" s="1234"/>
      <c r="C38" s="1234"/>
      <c r="D38" s="1234"/>
      <c r="E38" s="1234"/>
      <c r="F38" s="1234"/>
      <c r="G38" s="366"/>
      <c r="H38" s="366"/>
      <c r="I38" s="367"/>
      <c r="J38" s="367"/>
      <c r="K38" s="367"/>
      <c r="L38" s="367"/>
      <c r="M38" s="367"/>
      <c r="N38" s="367"/>
      <c r="O38" s="367"/>
      <c r="P38" s="367"/>
      <c r="Q38" s="367"/>
      <c r="R38" s="367"/>
      <c r="S38" s="367"/>
      <c r="T38" s="367"/>
      <c r="U38" s="367"/>
      <c r="V38" s="367"/>
      <c r="W38" s="367"/>
      <c r="X38" s="367"/>
      <c r="Y38" s="367"/>
      <c r="Z38" s="367"/>
      <c r="AA38" s="367"/>
      <c r="AB38" s="367"/>
      <c r="AC38" s="367"/>
    </row>
    <row r="39" spans="1:29" hidden="1">
      <c r="A39" s="874">
        <v>4</v>
      </c>
      <c r="B39" s="1234" t="s">
        <v>412</v>
      </c>
      <c r="C39" s="1234"/>
      <c r="D39" s="1234"/>
      <c r="E39" s="1234"/>
      <c r="F39" s="1234"/>
      <c r="G39" s="366"/>
      <c r="H39" s="366">
        <f>'Names of Bidder'!I6</f>
        <v>2</v>
      </c>
      <c r="I39" s="367"/>
      <c r="J39" s="367"/>
      <c r="K39" s="367"/>
      <c r="L39" s="367"/>
      <c r="M39" s="367"/>
      <c r="N39" s="367"/>
      <c r="O39" s="367"/>
      <c r="P39" s="367"/>
      <c r="Q39" s="367"/>
      <c r="R39" s="367"/>
      <c r="S39" s="367"/>
      <c r="T39" s="367"/>
      <c r="U39" s="367"/>
      <c r="V39" s="367"/>
      <c r="W39" s="367"/>
      <c r="X39" s="367"/>
      <c r="Y39" s="367"/>
      <c r="Z39" s="367"/>
      <c r="AA39" s="367"/>
      <c r="AB39" s="367"/>
      <c r="AC39" s="367"/>
    </row>
    <row r="40" spans="1:29" ht="90" customHeight="1">
      <c r="A40" s="874">
        <v>4</v>
      </c>
      <c r="B40" s="1234" t="s">
        <v>413</v>
      </c>
      <c r="C40" s="1234"/>
      <c r="D40" s="1234"/>
      <c r="E40" s="1234"/>
      <c r="F40" s="1234"/>
      <c r="G40" s="366"/>
      <c r="H40" s="366"/>
      <c r="I40" s="367"/>
      <c r="J40" s="367"/>
      <c r="K40" s="367"/>
      <c r="L40" s="367"/>
      <c r="M40" s="367"/>
      <c r="N40" s="367"/>
      <c r="O40" s="367"/>
      <c r="P40" s="367"/>
      <c r="Q40" s="367"/>
      <c r="R40" s="367"/>
      <c r="S40" s="367"/>
      <c r="T40" s="367"/>
      <c r="U40" s="367"/>
      <c r="V40" s="367"/>
      <c r="W40" s="367"/>
      <c r="X40" s="367"/>
      <c r="Y40" s="367"/>
      <c r="Z40" s="367"/>
      <c r="AA40" s="367"/>
      <c r="AB40" s="367"/>
      <c r="AC40" s="367"/>
    </row>
    <row r="41" spans="1:29" ht="30" customHeight="1">
      <c r="A41" s="366"/>
      <c r="B41" s="1" t="str">
        <f>IF(ISERROR("Dated this " &amp; AG6 &amp; LOOKUP(AG6,AE1:AE32,AF1:AF32) &amp; " day of " &amp; AG8 &amp; " " &amp;AG10), "", "Dated this " &amp; AG6 &amp; LOOKUP(AG6,AE1:AE32,AF1:AF32) &amp; " day of " &amp; AG8 &amp; " " &amp;AG10)</f>
        <v/>
      </c>
      <c r="C41" s="1"/>
      <c r="D41" s="1"/>
      <c r="E41" s="867"/>
      <c r="F41" s="867"/>
      <c r="G41" s="366"/>
      <c r="H41" s="366"/>
      <c r="I41" s="367"/>
      <c r="J41" s="367"/>
      <c r="K41" s="367"/>
      <c r="L41" s="367"/>
      <c r="M41" s="367"/>
      <c r="N41" s="367"/>
      <c r="O41" s="367"/>
      <c r="P41" s="367"/>
      <c r="Q41" s="367"/>
      <c r="R41" s="367"/>
      <c r="S41" s="367"/>
      <c r="T41" s="367"/>
      <c r="U41" s="367"/>
      <c r="V41" s="367"/>
      <c r="W41" s="367"/>
      <c r="X41" s="367"/>
      <c r="Y41" s="367"/>
      <c r="Z41" s="367"/>
      <c r="AA41" s="367"/>
      <c r="AB41" s="367"/>
      <c r="AC41" s="367"/>
    </row>
    <row r="42" spans="1:29" ht="30" customHeight="1">
      <c r="A42" s="366"/>
      <c r="B42" s="1" t="s">
        <v>310</v>
      </c>
      <c r="C42" s="37"/>
      <c r="D42" s="12"/>
      <c r="E42" s="12"/>
      <c r="F42" s="12"/>
      <c r="G42" s="366"/>
      <c r="H42" s="366"/>
      <c r="I42" s="367"/>
      <c r="J42" s="367"/>
      <c r="K42" s="367"/>
      <c r="L42" s="367"/>
      <c r="M42" s="367"/>
      <c r="N42" s="367"/>
      <c r="O42" s="367"/>
      <c r="P42" s="367"/>
      <c r="Q42" s="367"/>
      <c r="R42" s="367"/>
      <c r="S42" s="367"/>
      <c r="T42" s="367"/>
      <c r="U42" s="367"/>
      <c r="V42" s="367"/>
      <c r="W42" s="367"/>
      <c r="X42" s="367"/>
      <c r="Y42" s="367"/>
      <c r="Z42" s="367"/>
      <c r="AA42" s="367"/>
      <c r="AB42" s="367"/>
      <c r="AC42" s="367"/>
    </row>
    <row r="43" spans="1:29" ht="30" customHeight="1">
      <c r="A43" s="366"/>
      <c r="B43" s="878"/>
      <c r="C43" s="12"/>
      <c r="D43" s="12"/>
      <c r="E43" s="1"/>
      <c r="F43" s="337" t="s">
        <v>311</v>
      </c>
      <c r="G43" s="366"/>
      <c r="H43" s="366"/>
      <c r="I43" s="367"/>
      <c r="J43" s="367"/>
      <c r="K43" s="367"/>
      <c r="L43" s="367"/>
      <c r="M43" s="367"/>
      <c r="N43" s="367"/>
      <c r="O43" s="367"/>
      <c r="P43" s="367"/>
      <c r="Q43" s="367"/>
      <c r="R43" s="367"/>
      <c r="S43" s="367"/>
      <c r="T43" s="367"/>
      <c r="U43" s="367"/>
      <c r="V43" s="367"/>
      <c r="W43" s="367"/>
      <c r="X43" s="367"/>
      <c r="Y43" s="367"/>
      <c r="Z43" s="367"/>
      <c r="AA43" s="367"/>
      <c r="AB43" s="367"/>
      <c r="AC43" s="367"/>
    </row>
    <row r="44" spans="1:29" ht="30" customHeight="1">
      <c r="A44" s="366"/>
      <c r="B44" s="878"/>
      <c r="C44" s="12"/>
      <c r="D44" s="1"/>
      <c r="E44" s="1"/>
      <c r="F44" s="337" t="str">
        <f>"For and on behalf of " &amp; 'Sch-1.'!C10</f>
        <v xml:space="preserve">For and on behalf of   </v>
      </c>
      <c r="G44" s="366"/>
      <c r="H44" s="366"/>
      <c r="I44" s="367"/>
      <c r="J44" s="367"/>
      <c r="K44" s="367"/>
      <c r="L44" s="367"/>
      <c r="M44" s="367"/>
      <c r="N44" s="367"/>
      <c r="O44" s="367"/>
      <c r="P44" s="367"/>
      <c r="Q44" s="367"/>
      <c r="R44" s="367"/>
      <c r="S44" s="367"/>
      <c r="T44" s="367"/>
      <c r="U44" s="367"/>
      <c r="V44" s="367"/>
      <c r="W44" s="367"/>
      <c r="X44" s="367"/>
      <c r="Y44" s="367"/>
      <c r="Z44" s="367"/>
      <c r="AA44" s="367"/>
      <c r="AB44" s="367"/>
      <c r="AC44" s="367"/>
    </row>
    <row r="45" spans="1:29" ht="30" customHeight="1">
      <c r="A45" s="367"/>
      <c r="B45" s="367"/>
      <c r="C45" s="380"/>
      <c r="D45" s="367"/>
      <c r="E45" s="381" t="s">
        <v>414</v>
      </c>
      <c r="F45" s="382"/>
      <c r="G45" s="366"/>
      <c r="H45" s="366"/>
      <c r="I45" s="367"/>
      <c r="J45" s="367"/>
      <c r="K45" s="367"/>
      <c r="L45" s="367"/>
      <c r="M45" s="367"/>
      <c r="N45" s="367"/>
      <c r="O45" s="367"/>
      <c r="P45" s="367"/>
      <c r="Q45" s="367"/>
      <c r="R45" s="367"/>
      <c r="S45" s="367"/>
      <c r="T45" s="367"/>
      <c r="U45" s="367"/>
      <c r="V45" s="367"/>
      <c r="W45" s="367"/>
      <c r="X45" s="367"/>
      <c r="Y45" s="367"/>
      <c r="Z45" s="367"/>
      <c r="AA45" s="367"/>
      <c r="AB45" s="367"/>
      <c r="AC45" s="367"/>
    </row>
    <row r="46" spans="1:29" ht="30" customHeight="1">
      <c r="A46" s="383" t="s">
        <v>312</v>
      </c>
      <c r="B46" s="1240" t="str">
        <f>'Sch-1.'!B57</f>
        <v>--2025</v>
      </c>
      <c r="C46" s="1240"/>
      <c r="D46" s="367"/>
      <c r="E46" s="381" t="s">
        <v>313</v>
      </c>
      <c r="F46" s="384" t="str">
        <f>'Sch-1.'!I58</f>
        <v xml:space="preserve"> </v>
      </c>
      <c r="G46" s="366"/>
      <c r="H46" s="366"/>
      <c r="I46" s="367"/>
      <c r="J46" s="367"/>
      <c r="K46" s="367"/>
      <c r="L46" s="367"/>
      <c r="M46" s="367"/>
      <c r="N46" s="367"/>
      <c r="O46" s="367"/>
      <c r="P46" s="367"/>
      <c r="Q46" s="367"/>
      <c r="R46" s="367"/>
      <c r="S46" s="367"/>
      <c r="T46" s="367"/>
      <c r="U46" s="367"/>
      <c r="V46" s="367"/>
      <c r="W46" s="367"/>
      <c r="X46" s="367"/>
      <c r="Y46" s="367"/>
      <c r="Z46" s="367"/>
      <c r="AA46" s="367"/>
      <c r="AB46" s="367"/>
      <c r="AC46" s="367"/>
    </row>
    <row r="47" spans="1:29" ht="30" customHeight="1">
      <c r="A47" s="383" t="s">
        <v>314</v>
      </c>
      <c r="B47" s="384" t="str">
        <f>'Sch-1.'!B58</f>
        <v xml:space="preserve"> </v>
      </c>
      <c r="C47" s="385"/>
      <c r="D47" s="367"/>
      <c r="E47" s="381" t="s">
        <v>315</v>
      </c>
      <c r="F47" s="384" t="str">
        <f>'Sch-1.'!I59</f>
        <v/>
      </c>
      <c r="G47" s="366"/>
      <c r="H47" s="366"/>
      <c r="I47" s="367"/>
      <c r="J47" s="367"/>
      <c r="K47" s="367"/>
      <c r="L47" s="367"/>
      <c r="M47" s="367"/>
      <c r="N47" s="367"/>
      <c r="O47" s="367"/>
      <c r="P47" s="367"/>
      <c r="Q47" s="367"/>
      <c r="R47" s="367"/>
      <c r="S47" s="367"/>
      <c r="T47" s="367"/>
      <c r="U47" s="367"/>
      <c r="V47" s="367"/>
      <c r="W47" s="367"/>
      <c r="X47" s="367"/>
      <c r="Y47" s="367"/>
      <c r="Z47" s="367"/>
      <c r="AA47" s="367"/>
      <c r="AB47" s="367"/>
      <c r="AC47" s="367"/>
    </row>
    <row r="48" spans="1:29" ht="30" customHeight="1">
      <c r="A48" s="366"/>
      <c r="B48" s="366"/>
      <c r="C48" s="366"/>
      <c r="D48" s="367"/>
      <c r="E48" s="381" t="s">
        <v>415</v>
      </c>
      <c r="F48" s="366"/>
      <c r="G48" s="366"/>
      <c r="H48" s="366"/>
      <c r="I48" s="367"/>
      <c r="J48" s="367"/>
      <c r="K48" s="367"/>
      <c r="L48" s="367"/>
      <c r="M48" s="367"/>
      <c r="N48" s="367"/>
      <c r="O48" s="367"/>
      <c r="P48" s="367"/>
      <c r="Q48" s="367"/>
      <c r="R48" s="367"/>
      <c r="S48" s="367"/>
      <c r="T48" s="367"/>
      <c r="U48" s="367"/>
      <c r="V48" s="367"/>
      <c r="W48" s="367"/>
      <c r="X48" s="367"/>
      <c r="Y48" s="367"/>
      <c r="Z48" s="367"/>
      <c r="AA48" s="367"/>
      <c r="AB48" s="367"/>
      <c r="AC48" s="367"/>
    </row>
    <row r="49" spans="1:41" ht="30" customHeight="1">
      <c r="A49" s="1239" t="str">
        <f>IF(H24="Sole Bidder", "", "In case of bid from a Joint Venture, name &amp; designation of representative of JV partner is to be provided and Bid Form is also to be signed by him.")</f>
        <v>In case of bid from a Joint Venture, name &amp; designation of representative of JV partner is to be provided and Bid Form is also to be signed by him.</v>
      </c>
      <c r="B49" s="1239"/>
      <c r="C49" s="1239"/>
      <c r="D49" s="1239"/>
      <c r="E49" s="1239"/>
      <c r="F49" s="1239"/>
      <c r="G49" s="366"/>
      <c r="H49" s="366"/>
      <c r="I49" s="367"/>
      <c r="J49" s="367"/>
      <c r="K49" s="367"/>
      <c r="L49" s="367"/>
      <c r="M49" s="367"/>
      <c r="N49" s="367"/>
      <c r="O49" s="367"/>
      <c r="P49" s="367"/>
      <c r="Q49" s="367"/>
      <c r="R49" s="367"/>
      <c r="S49" s="367"/>
      <c r="T49" s="367"/>
      <c r="U49" s="367"/>
      <c r="V49" s="367"/>
      <c r="W49" s="367"/>
      <c r="X49" s="367"/>
      <c r="Y49" s="367"/>
      <c r="Z49" s="367"/>
      <c r="AA49" s="367"/>
      <c r="AB49" s="367"/>
      <c r="AC49" s="367"/>
    </row>
    <row r="50" spans="1:41" ht="30" customHeight="1">
      <c r="A50" s="879"/>
      <c r="B50" s="879"/>
      <c r="C50" s="1" t="str">
        <f>IF(Z2="2 or More", "Other Partner-2", "")</f>
        <v/>
      </c>
      <c r="D50" s="879"/>
      <c r="E50" s="880"/>
      <c r="F50" s="880" t="str">
        <f>IF(Z2=1,"Other Partner",IF(Z2="2 or More","Other Partner-1",""))</f>
        <v/>
      </c>
      <c r="G50" s="366"/>
      <c r="H50" s="366"/>
      <c r="I50" s="367"/>
      <c r="J50" s="367"/>
      <c r="K50" s="367"/>
      <c r="L50" s="367"/>
      <c r="M50" s="367"/>
      <c r="N50" s="367"/>
      <c r="O50" s="367"/>
      <c r="P50" s="367"/>
      <c r="Q50" s="367"/>
      <c r="R50" s="367"/>
      <c r="S50" s="367"/>
      <c r="T50" s="367"/>
      <c r="U50" s="367"/>
      <c r="V50" s="367"/>
      <c r="W50" s="367"/>
      <c r="X50" s="367"/>
      <c r="Y50" s="367"/>
      <c r="Z50" s="367"/>
      <c r="AA50" s="367"/>
      <c r="AB50" s="367"/>
      <c r="AC50" s="367"/>
    </row>
    <row r="51" spans="1:41" ht="30" customHeight="1">
      <c r="A51" s="1"/>
      <c r="B51" s="337" t="str">
        <f>IF(Z2="2 or More", "Signature :", "")</f>
        <v/>
      </c>
      <c r="C51" s="105"/>
      <c r="D51" s="1"/>
      <c r="E51" s="337"/>
      <c r="F51" s="1"/>
      <c r="G51" s="366"/>
      <c r="H51" s="366"/>
      <c r="I51" s="367"/>
      <c r="J51" s="367"/>
      <c r="K51" s="367"/>
      <c r="L51" s="367"/>
      <c r="M51" s="367"/>
      <c r="N51" s="367"/>
      <c r="O51" s="367"/>
      <c r="P51" s="367"/>
      <c r="Q51" s="367"/>
      <c r="R51" s="367"/>
      <c r="S51" s="367"/>
      <c r="T51" s="367"/>
      <c r="U51" s="367"/>
      <c r="V51" s="367"/>
      <c r="W51" s="367"/>
      <c r="X51" s="367"/>
      <c r="Y51" s="367"/>
      <c r="Z51" s="367"/>
      <c r="AA51" s="367"/>
      <c r="AB51" s="367"/>
      <c r="AC51" s="367"/>
    </row>
    <row r="52" spans="1:41" s="371" customFormat="1" ht="30" customHeight="1">
      <c r="A52" s="1"/>
      <c r="B52" s="337" t="str">
        <f>IF(Z2="2 or More", "Printed Name :", "")</f>
        <v/>
      </c>
      <c r="C52" s="881"/>
      <c r="D52" s="1"/>
      <c r="E52" s="337" t="str">
        <f>IF(Z1="Sole Bidder", "", "Printed Name :")</f>
        <v>Printed Name :</v>
      </c>
      <c r="F52" s="968" t="s">
        <v>65</v>
      </c>
      <c r="G52" s="366"/>
      <c r="H52" s="382"/>
      <c r="I52" s="366"/>
      <c r="J52" s="366"/>
      <c r="K52" s="366"/>
      <c r="L52" s="366"/>
      <c r="M52" s="366"/>
      <c r="N52" s="366"/>
      <c r="O52" s="366"/>
      <c r="P52" s="366"/>
      <c r="Q52" s="366"/>
      <c r="R52" s="366"/>
      <c r="S52" s="366"/>
      <c r="T52" s="366"/>
      <c r="U52" s="366"/>
      <c r="V52" s="366"/>
      <c r="W52" s="366"/>
      <c r="X52" s="366"/>
      <c r="Y52" s="366"/>
      <c r="Z52" s="366"/>
      <c r="AA52" s="366"/>
      <c r="AB52" s="366"/>
      <c r="AC52" s="366"/>
      <c r="AD52" s="379"/>
      <c r="AE52" s="369"/>
      <c r="AF52" s="369"/>
      <c r="AG52" s="379"/>
      <c r="AH52" s="379"/>
      <c r="AI52" s="379"/>
      <c r="AJ52" s="379"/>
      <c r="AK52" s="379"/>
      <c r="AL52" s="379"/>
      <c r="AM52" s="379"/>
      <c r="AN52" s="379"/>
      <c r="AO52" s="379"/>
    </row>
    <row r="53" spans="1:41" s="371" customFormat="1" ht="30" customHeight="1">
      <c r="A53" s="1"/>
      <c r="B53" s="337" t="str">
        <f>IF(Z2="2 or More", "Designation :", "")</f>
        <v/>
      </c>
      <c r="C53" s="881"/>
      <c r="D53" s="1"/>
      <c r="E53" s="337" t="str">
        <f>IF(Z1="Sole Bidder", "", "Designation :")</f>
        <v>Designation :</v>
      </c>
      <c r="F53" s="882"/>
      <c r="G53" s="366"/>
      <c r="H53" s="382"/>
      <c r="I53" s="366"/>
      <c r="J53" s="366"/>
      <c r="K53" s="366"/>
      <c r="L53" s="366"/>
      <c r="M53" s="366"/>
      <c r="N53" s="366"/>
      <c r="O53" s="366"/>
      <c r="P53" s="366"/>
      <c r="Q53" s="366"/>
      <c r="R53" s="366"/>
      <c r="S53" s="366"/>
      <c r="T53" s="366"/>
      <c r="U53" s="366"/>
      <c r="V53" s="366"/>
      <c r="W53" s="366"/>
      <c r="X53" s="366"/>
      <c r="Y53" s="366"/>
      <c r="Z53" s="366"/>
      <c r="AA53" s="366"/>
      <c r="AB53" s="366"/>
      <c r="AC53" s="366"/>
      <c r="AD53" s="379"/>
      <c r="AE53" s="369"/>
      <c r="AF53" s="369"/>
      <c r="AG53" s="379"/>
      <c r="AH53" s="379"/>
      <c r="AI53" s="379"/>
      <c r="AJ53" s="379"/>
      <c r="AK53" s="379"/>
      <c r="AL53" s="379"/>
      <c r="AM53" s="379"/>
      <c r="AN53" s="379"/>
      <c r="AO53" s="379"/>
    </row>
    <row r="54" spans="1:41" s="371" customFormat="1" ht="30" customHeight="1">
      <c r="A54" s="1"/>
      <c r="B54" s="337" t="str">
        <f>IF(Z2=2, "Common Seal :", "")</f>
        <v/>
      </c>
      <c r="C54" s="105"/>
      <c r="D54" s="1"/>
      <c r="E54" s="337"/>
      <c r="F54" s="1"/>
      <c r="G54" s="366"/>
      <c r="H54" s="382"/>
      <c r="I54" s="366"/>
      <c r="J54" s="366"/>
      <c r="K54" s="366"/>
      <c r="L54" s="366"/>
      <c r="M54" s="366"/>
      <c r="N54" s="366"/>
      <c r="O54" s="366"/>
      <c r="P54" s="366"/>
      <c r="Q54" s="366"/>
      <c r="R54" s="366"/>
      <c r="S54" s="366"/>
      <c r="T54" s="366"/>
      <c r="U54" s="366"/>
      <c r="V54" s="366"/>
      <c r="W54" s="366"/>
      <c r="X54" s="366"/>
      <c r="Y54" s="366"/>
      <c r="Z54" s="366"/>
      <c r="AA54" s="366"/>
      <c r="AB54" s="366"/>
      <c r="AC54" s="366"/>
      <c r="AD54" s="379"/>
      <c r="AE54" s="369"/>
      <c r="AF54" s="369"/>
      <c r="AG54" s="379"/>
      <c r="AH54" s="379"/>
      <c r="AI54" s="379"/>
      <c r="AJ54" s="379"/>
      <c r="AK54" s="379"/>
      <c r="AL54" s="379"/>
      <c r="AM54" s="379"/>
      <c r="AN54" s="379"/>
      <c r="AO54" s="379"/>
    </row>
    <row r="55" spans="1:41" s="371" customFormat="1" ht="33" customHeight="1">
      <c r="A55" s="883" t="s">
        <v>416</v>
      </c>
      <c r="B55" s="339"/>
      <c r="C55" s="105"/>
      <c r="D55" s="1"/>
      <c r="E55" s="337"/>
      <c r="F55" s="1"/>
      <c r="G55" s="366"/>
      <c r="H55" s="382"/>
      <c r="I55" s="366"/>
      <c r="J55" s="366"/>
      <c r="K55" s="366"/>
      <c r="L55" s="366"/>
      <c r="M55" s="366"/>
      <c r="N55" s="366"/>
      <c r="O55" s="366"/>
      <c r="P55" s="366"/>
      <c r="Q55" s="366"/>
      <c r="R55" s="366"/>
      <c r="S55" s="366"/>
      <c r="T55" s="366"/>
      <c r="U55" s="366"/>
      <c r="V55" s="366"/>
      <c r="W55" s="366"/>
      <c r="X55" s="366"/>
      <c r="Y55" s="366"/>
      <c r="Z55" s="366"/>
      <c r="AA55" s="366"/>
      <c r="AB55" s="366"/>
      <c r="AC55" s="366"/>
      <c r="AD55" s="379"/>
      <c r="AE55" s="369"/>
      <c r="AF55" s="369"/>
      <c r="AG55" s="379"/>
      <c r="AH55" s="379"/>
      <c r="AI55" s="379"/>
      <c r="AJ55" s="379"/>
      <c r="AK55" s="379"/>
      <c r="AL55" s="379"/>
      <c r="AM55" s="379"/>
      <c r="AN55" s="379"/>
      <c r="AO55" s="379"/>
    </row>
    <row r="56" spans="1:41" s="371" customFormat="1" ht="33" customHeight="1">
      <c r="A56" s="1244" t="s">
        <v>417</v>
      </c>
      <c r="B56" s="1244"/>
      <c r="C56" s="1244"/>
      <c r="D56" s="1237"/>
      <c r="E56" s="1238"/>
      <c r="F56" s="1238"/>
      <c r="G56" s="366"/>
      <c r="H56" s="382"/>
      <c r="I56" s="366"/>
      <c r="J56" s="366"/>
      <c r="K56" s="366"/>
      <c r="L56" s="366"/>
      <c r="M56" s="366"/>
      <c r="N56" s="366"/>
      <c r="O56" s="366"/>
      <c r="P56" s="366"/>
      <c r="Q56" s="366"/>
      <c r="R56" s="366"/>
      <c r="S56" s="366"/>
      <c r="T56" s="366"/>
      <c r="U56" s="366"/>
      <c r="V56" s="366"/>
      <c r="W56" s="366"/>
      <c r="X56" s="366"/>
      <c r="Y56" s="366"/>
      <c r="Z56" s="366"/>
      <c r="AA56" s="366"/>
      <c r="AB56" s="366"/>
      <c r="AC56" s="366"/>
      <c r="AD56" s="379"/>
      <c r="AE56" s="369"/>
      <c r="AF56" s="369"/>
      <c r="AG56" s="379"/>
      <c r="AH56" s="379"/>
      <c r="AI56" s="379"/>
      <c r="AJ56" s="379"/>
      <c r="AK56" s="379"/>
      <c r="AL56" s="379"/>
      <c r="AM56" s="379"/>
      <c r="AN56" s="379"/>
      <c r="AO56" s="379"/>
    </row>
    <row r="57" spans="1:41" s="371" customFormat="1" ht="33" customHeight="1">
      <c r="A57" s="1245"/>
      <c r="B57" s="1245"/>
      <c r="C57" s="1245"/>
      <c r="D57" s="884"/>
      <c r="E57" s="884"/>
      <c r="F57" s="884"/>
      <c r="G57" s="366"/>
      <c r="H57" s="382"/>
      <c r="I57" s="366"/>
      <c r="J57" s="366"/>
      <c r="K57" s="366"/>
      <c r="L57" s="366"/>
      <c r="M57" s="366"/>
      <c r="N57" s="366"/>
      <c r="O57" s="366"/>
      <c r="P57" s="366"/>
      <c r="Q57" s="366"/>
      <c r="R57" s="366"/>
      <c r="S57" s="366"/>
      <c r="T57" s="366"/>
      <c r="U57" s="366"/>
      <c r="V57" s="366"/>
      <c r="W57" s="366"/>
      <c r="X57" s="366"/>
      <c r="Y57" s="366"/>
      <c r="Z57" s="366"/>
      <c r="AA57" s="366"/>
      <c r="AB57" s="366"/>
      <c r="AC57" s="366"/>
      <c r="AD57" s="379"/>
      <c r="AE57" s="369"/>
      <c r="AF57" s="369"/>
      <c r="AG57" s="379"/>
      <c r="AH57" s="379"/>
      <c r="AI57" s="379"/>
      <c r="AJ57" s="379"/>
      <c r="AK57" s="379"/>
      <c r="AL57" s="379"/>
      <c r="AM57" s="379"/>
      <c r="AN57" s="379"/>
      <c r="AO57" s="379"/>
    </row>
    <row r="58" spans="1:41" s="371" customFormat="1" ht="33" customHeight="1">
      <c r="A58" s="1243"/>
      <c r="B58" s="1243"/>
      <c r="C58" s="1243"/>
      <c r="D58" s="884"/>
      <c r="E58" s="884"/>
      <c r="F58" s="884"/>
      <c r="G58" s="366"/>
      <c r="H58" s="382"/>
      <c r="I58" s="366"/>
      <c r="J58" s="366"/>
      <c r="K58" s="366"/>
      <c r="L58" s="366"/>
      <c r="M58" s="366"/>
      <c r="N58" s="366"/>
      <c r="O58" s="366"/>
      <c r="P58" s="366"/>
      <c r="Q58" s="366"/>
      <c r="R58" s="366"/>
      <c r="S58" s="366"/>
      <c r="T58" s="366"/>
      <c r="U58" s="366"/>
      <c r="V58" s="366"/>
      <c r="W58" s="366"/>
      <c r="X58" s="366"/>
      <c r="Y58" s="366"/>
      <c r="Z58" s="366"/>
      <c r="AA58" s="366"/>
      <c r="AB58" s="366"/>
      <c r="AC58" s="366"/>
      <c r="AD58" s="379"/>
      <c r="AE58" s="369"/>
      <c r="AF58" s="369"/>
      <c r="AG58" s="379"/>
      <c r="AH58" s="379"/>
      <c r="AI58" s="379"/>
      <c r="AJ58" s="379"/>
      <c r="AK58" s="379"/>
      <c r="AL58" s="379"/>
      <c r="AM58" s="379"/>
      <c r="AN58" s="379"/>
      <c r="AO58" s="379"/>
    </row>
    <row r="59" spans="1:41" s="371" customFormat="1" ht="33" customHeight="1">
      <c r="A59" s="1236" t="s">
        <v>418</v>
      </c>
      <c r="B59" s="1236"/>
      <c r="C59" s="1236"/>
      <c r="D59" s="1237"/>
      <c r="E59" s="1238"/>
      <c r="F59" s="1238"/>
      <c r="G59" s="366"/>
      <c r="H59" s="382"/>
      <c r="I59" s="366"/>
      <c r="J59" s="366"/>
      <c r="K59" s="366"/>
      <c r="L59" s="366"/>
      <c r="M59" s="366"/>
      <c r="N59" s="366"/>
      <c r="O59" s="366"/>
      <c r="P59" s="366"/>
      <c r="Q59" s="366"/>
      <c r="R59" s="366"/>
      <c r="S59" s="366"/>
      <c r="T59" s="366"/>
      <c r="U59" s="366"/>
      <c r="V59" s="366"/>
      <c r="W59" s="366"/>
      <c r="X59" s="366"/>
      <c r="Y59" s="366"/>
      <c r="Z59" s="366"/>
      <c r="AA59" s="366"/>
      <c r="AB59" s="366"/>
      <c r="AC59" s="366"/>
      <c r="AD59" s="379"/>
      <c r="AE59" s="369"/>
      <c r="AF59" s="369"/>
      <c r="AG59" s="379"/>
      <c r="AH59" s="379"/>
      <c r="AI59" s="379"/>
      <c r="AJ59" s="379"/>
      <c r="AK59" s="379"/>
      <c r="AL59" s="379"/>
      <c r="AM59" s="379"/>
      <c r="AN59" s="379"/>
      <c r="AO59" s="379"/>
    </row>
    <row r="60" spans="1:41" s="371" customFormat="1" ht="33" customHeight="1">
      <c r="A60" s="1236" t="s">
        <v>419</v>
      </c>
      <c r="B60" s="1236"/>
      <c r="C60" s="1236"/>
      <c r="D60" s="1237"/>
      <c r="E60" s="1238"/>
      <c r="F60" s="1238"/>
      <c r="G60" s="366"/>
      <c r="H60" s="382"/>
      <c r="I60" s="366"/>
      <c r="J60" s="366"/>
      <c r="K60" s="366"/>
      <c r="L60" s="366"/>
      <c r="M60" s="366"/>
      <c r="N60" s="366"/>
      <c r="O60" s="366"/>
      <c r="P60" s="366"/>
      <c r="Q60" s="366"/>
      <c r="R60" s="366"/>
      <c r="S60" s="366"/>
      <c r="T60" s="366"/>
      <c r="U60" s="366"/>
      <c r="V60" s="366"/>
      <c r="W60" s="366"/>
      <c r="X60" s="366"/>
      <c r="Y60" s="366"/>
      <c r="Z60" s="366"/>
      <c r="AA60" s="366"/>
      <c r="AB60" s="366"/>
      <c r="AC60" s="366"/>
      <c r="AD60" s="379"/>
      <c r="AE60" s="369"/>
      <c r="AF60" s="369"/>
      <c r="AG60" s="379"/>
      <c r="AH60" s="379"/>
      <c r="AI60" s="379"/>
      <c r="AJ60" s="379"/>
      <c r="AK60" s="379"/>
      <c r="AL60" s="379"/>
      <c r="AM60" s="379"/>
      <c r="AN60" s="379"/>
      <c r="AO60" s="379"/>
    </row>
    <row r="61" spans="1:41" s="371" customFormat="1" ht="33" customHeight="1">
      <c r="A61" s="1236" t="s">
        <v>420</v>
      </c>
      <c r="B61" s="1236"/>
      <c r="C61" s="1236"/>
      <c r="D61" s="1237" t="s">
        <v>421</v>
      </c>
      <c r="E61" s="1238"/>
      <c r="F61" s="1238"/>
      <c r="G61" s="366"/>
      <c r="H61" s="382"/>
      <c r="I61" s="366"/>
      <c r="J61" s="366"/>
      <c r="K61" s="366"/>
      <c r="L61" s="366"/>
      <c r="M61" s="366"/>
      <c r="N61" s="366"/>
      <c r="O61" s="366"/>
      <c r="P61" s="366"/>
      <c r="Q61" s="366"/>
      <c r="R61" s="366"/>
      <c r="S61" s="366"/>
      <c r="T61" s="366"/>
      <c r="U61" s="366"/>
      <c r="V61" s="366"/>
      <c r="W61" s="366"/>
      <c r="X61" s="366"/>
      <c r="Y61" s="366"/>
      <c r="Z61" s="366"/>
      <c r="AA61" s="366"/>
      <c r="AB61" s="366"/>
      <c r="AC61" s="366"/>
      <c r="AD61" s="379"/>
      <c r="AE61" s="369"/>
      <c r="AF61" s="369"/>
      <c r="AG61" s="379"/>
      <c r="AH61" s="379"/>
      <c r="AI61" s="379"/>
      <c r="AJ61" s="379"/>
      <c r="AK61" s="379"/>
      <c r="AL61" s="379"/>
      <c r="AM61" s="379"/>
      <c r="AN61" s="379"/>
      <c r="AO61" s="379"/>
    </row>
    <row r="62" spans="1:41" s="371" customFormat="1" ht="33" customHeight="1">
      <c r="A62" s="1244" t="s">
        <v>422</v>
      </c>
      <c r="B62" s="1244"/>
      <c r="C62" s="1244"/>
      <c r="D62" s="1237"/>
      <c r="E62" s="1238"/>
      <c r="F62" s="1238"/>
      <c r="G62" s="366"/>
      <c r="H62" s="382"/>
      <c r="I62" s="366"/>
      <c r="J62" s="366"/>
      <c r="K62" s="366"/>
      <c r="L62" s="366"/>
      <c r="M62" s="366"/>
      <c r="N62" s="366"/>
      <c r="O62" s="366"/>
      <c r="P62" s="366"/>
      <c r="Q62" s="366"/>
      <c r="R62" s="366"/>
      <c r="S62" s="366"/>
      <c r="T62" s="366"/>
      <c r="U62" s="366"/>
      <c r="V62" s="366"/>
      <c r="W62" s="366"/>
      <c r="X62" s="366"/>
      <c r="Y62" s="366"/>
      <c r="Z62" s="366"/>
      <c r="AA62" s="366"/>
      <c r="AB62" s="366"/>
      <c r="AC62" s="366"/>
      <c r="AD62" s="379"/>
      <c r="AE62" s="369"/>
      <c r="AF62" s="369"/>
      <c r="AG62" s="379"/>
      <c r="AH62" s="379"/>
      <c r="AI62" s="379"/>
      <c r="AJ62" s="379"/>
      <c r="AK62" s="379"/>
      <c r="AL62" s="379"/>
      <c r="AM62" s="379"/>
      <c r="AN62" s="379"/>
      <c r="AO62" s="379"/>
    </row>
    <row r="63" spans="1:41" s="371" customFormat="1" ht="33" customHeight="1">
      <c r="A63" s="1245"/>
      <c r="B63" s="1245"/>
      <c r="C63" s="1245"/>
      <c r="D63" s="884"/>
      <c r="E63" s="884"/>
      <c r="F63" s="884"/>
      <c r="G63" s="366"/>
      <c r="H63" s="382"/>
      <c r="I63" s="366"/>
      <c r="J63" s="366"/>
      <c r="K63" s="366"/>
      <c r="L63" s="366"/>
      <c r="M63" s="366"/>
      <c r="N63" s="366"/>
      <c r="O63" s="366"/>
      <c r="P63" s="366"/>
      <c r="Q63" s="366"/>
      <c r="R63" s="366"/>
      <c r="S63" s="366"/>
      <c r="T63" s="366"/>
      <c r="U63" s="366"/>
      <c r="V63" s="366"/>
      <c r="W63" s="366"/>
      <c r="X63" s="366"/>
      <c r="Y63" s="366"/>
      <c r="Z63" s="366"/>
      <c r="AA63" s="366"/>
      <c r="AB63" s="366"/>
      <c r="AC63" s="366"/>
      <c r="AD63" s="379"/>
      <c r="AE63" s="369"/>
      <c r="AF63" s="369"/>
      <c r="AG63" s="379"/>
      <c r="AH63" s="379"/>
      <c r="AI63" s="379"/>
      <c r="AJ63" s="379"/>
      <c r="AK63" s="379"/>
      <c r="AL63" s="379"/>
      <c r="AM63" s="379"/>
      <c r="AN63" s="379"/>
      <c r="AO63" s="379"/>
    </row>
    <row r="64" spans="1:41" s="371" customFormat="1" ht="33" customHeight="1">
      <c r="A64" s="1243"/>
      <c r="B64" s="1243"/>
      <c r="C64" s="1243"/>
      <c r="D64" s="884"/>
      <c r="E64" s="884"/>
      <c r="F64" s="884"/>
      <c r="G64" s="366"/>
      <c r="H64" s="382"/>
      <c r="I64" s="366"/>
      <c r="J64" s="366"/>
      <c r="K64" s="366"/>
      <c r="L64" s="366"/>
      <c r="M64" s="366"/>
      <c r="N64" s="366"/>
      <c r="O64" s="366"/>
      <c r="P64" s="366"/>
      <c r="Q64" s="366"/>
      <c r="R64" s="366"/>
      <c r="S64" s="366"/>
      <c r="T64" s="366"/>
      <c r="U64" s="366"/>
      <c r="V64" s="366"/>
      <c r="W64" s="366"/>
      <c r="X64" s="366"/>
      <c r="Y64" s="366"/>
      <c r="Z64" s="366"/>
      <c r="AA64" s="366"/>
      <c r="AB64" s="366"/>
      <c r="AC64" s="366"/>
      <c r="AD64" s="379"/>
      <c r="AE64" s="369"/>
      <c r="AF64" s="369"/>
      <c r="AG64" s="379"/>
      <c r="AH64" s="379"/>
      <c r="AI64" s="379"/>
      <c r="AJ64" s="379"/>
      <c r="AK64" s="379"/>
      <c r="AL64" s="379"/>
      <c r="AM64" s="379"/>
      <c r="AN64" s="379"/>
      <c r="AO64" s="379"/>
    </row>
    <row r="65" spans="1:41" s="371" customFormat="1" ht="60.75" customHeight="1">
      <c r="A65" s="1242" t="str">
        <f>"Note: Bidders may note that no prescribed proforma has been enclosed for Attachment 2 : Power of Attorney. Bidders may use their own proforma for furnishing the required information with the bid."</f>
        <v>Note: Bidders may note that no prescribed proforma has been enclosed for Attachment 2 : Power of Attorney. Bidders may use their own proforma for furnishing the required information with the bid.</v>
      </c>
      <c r="B65" s="1242"/>
      <c r="C65" s="1242"/>
      <c r="D65" s="1242"/>
      <c r="E65" s="1242"/>
      <c r="F65" s="1242"/>
      <c r="G65" s="366"/>
      <c r="H65" s="382"/>
      <c r="I65" s="366"/>
      <c r="J65" s="366"/>
      <c r="K65" s="366"/>
      <c r="L65" s="366"/>
      <c r="M65" s="366"/>
      <c r="N65" s="366"/>
      <c r="O65" s="366"/>
      <c r="P65" s="366"/>
      <c r="Q65" s="366"/>
      <c r="R65" s="366"/>
      <c r="S65" s="366"/>
      <c r="T65" s="366"/>
      <c r="U65" s="366"/>
      <c r="V65" s="366"/>
      <c r="W65" s="366"/>
      <c r="X65" s="366"/>
      <c r="Y65" s="366"/>
      <c r="Z65" s="366"/>
      <c r="AA65" s="366"/>
      <c r="AB65" s="366"/>
      <c r="AC65" s="366"/>
      <c r="AD65" s="379"/>
      <c r="AE65" s="369"/>
      <c r="AF65" s="369"/>
      <c r="AG65" s="379"/>
      <c r="AH65" s="379"/>
      <c r="AI65" s="379"/>
      <c r="AJ65" s="379"/>
      <c r="AK65" s="379"/>
      <c r="AL65" s="379"/>
      <c r="AM65" s="379"/>
      <c r="AN65" s="379"/>
      <c r="AO65" s="379"/>
    </row>
    <row r="66" spans="1:41" s="371" customFormat="1" ht="33" customHeight="1">
      <c r="A66" s="1241" t="s">
        <v>51</v>
      </c>
      <c r="B66" s="1241"/>
      <c r="C66" s="1241"/>
      <c r="D66" s="1241"/>
      <c r="E66" s="1241"/>
      <c r="F66" s="1241"/>
      <c r="G66" s="366"/>
      <c r="H66" s="382"/>
      <c r="I66" s="366"/>
      <c r="J66" s="366"/>
      <c r="K66" s="366"/>
      <c r="L66" s="366"/>
      <c r="M66" s="366"/>
      <c r="N66" s="366"/>
      <c r="O66" s="366"/>
      <c r="P66" s="366"/>
      <c r="Q66" s="366"/>
      <c r="R66" s="366"/>
      <c r="S66" s="366"/>
      <c r="T66" s="366"/>
      <c r="U66" s="366"/>
      <c r="V66" s="366"/>
      <c r="W66" s="366"/>
      <c r="X66" s="366"/>
      <c r="Y66" s="366"/>
      <c r="Z66" s="366"/>
      <c r="AA66" s="366"/>
      <c r="AB66" s="366"/>
      <c r="AC66" s="366"/>
      <c r="AD66" s="379"/>
      <c r="AE66" s="369"/>
      <c r="AF66" s="369"/>
      <c r="AG66" s="379"/>
      <c r="AH66" s="379"/>
      <c r="AI66" s="379"/>
      <c r="AJ66" s="379"/>
      <c r="AK66" s="379"/>
      <c r="AL66" s="379"/>
      <c r="AM66" s="379"/>
      <c r="AN66" s="379"/>
      <c r="AO66" s="379"/>
    </row>
    <row r="67" spans="1:41" s="371" customFormat="1" ht="33" customHeight="1">
      <c r="A67" s="382"/>
      <c r="B67" s="382"/>
      <c r="C67" s="366"/>
      <c r="D67" s="366"/>
      <c r="E67" s="366"/>
      <c r="F67" s="366"/>
      <c r="G67" s="366"/>
      <c r="H67" s="382"/>
      <c r="I67" s="366"/>
      <c r="J67" s="366"/>
      <c r="K67" s="366"/>
      <c r="L67" s="366"/>
      <c r="M67" s="366"/>
      <c r="N67" s="366"/>
      <c r="O67" s="366"/>
      <c r="P67" s="366"/>
      <c r="Q67" s="366"/>
      <c r="R67" s="366"/>
      <c r="S67" s="366"/>
      <c r="T67" s="366"/>
      <c r="U67" s="366"/>
      <c r="V67" s="366"/>
      <c r="W67" s="366"/>
      <c r="X67" s="366"/>
      <c r="Y67" s="366"/>
      <c r="Z67" s="366"/>
      <c r="AA67" s="366"/>
      <c r="AB67" s="366"/>
      <c r="AC67" s="366"/>
      <c r="AD67" s="379"/>
      <c r="AE67" s="369"/>
      <c r="AF67" s="369"/>
      <c r="AG67" s="379"/>
      <c r="AH67" s="379"/>
      <c r="AI67" s="379"/>
      <c r="AJ67" s="379"/>
      <c r="AK67" s="379"/>
      <c r="AL67" s="379"/>
      <c r="AM67" s="379"/>
      <c r="AN67" s="379"/>
      <c r="AO67" s="379"/>
    </row>
    <row r="68" spans="1:41" s="371" customFormat="1" ht="33" customHeight="1">
      <c r="A68" s="382"/>
      <c r="B68" s="382"/>
      <c r="C68" s="366"/>
      <c r="D68" s="366"/>
      <c r="E68" s="366"/>
      <c r="F68" s="366"/>
      <c r="G68" s="366"/>
      <c r="H68" s="382"/>
      <c r="I68" s="366"/>
      <c r="J68" s="366"/>
      <c r="K68" s="366"/>
      <c r="L68" s="366"/>
      <c r="M68" s="366"/>
      <c r="N68" s="366"/>
      <c r="O68" s="366"/>
      <c r="P68" s="366"/>
      <c r="Q68" s="366"/>
      <c r="R68" s="366"/>
      <c r="S68" s="366"/>
      <c r="T68" s="366"/>
      <c r="U68" s="366"/>
      <c r="V68" s="366"/>
      <c r="W68" s="366"/>
      <c r="X68" s="366"/>
      <c r="Y68" s="366"/>
      <c r="Z68" s="366"/>
      <c r="AA68" s="366"/>
      <c r="AB68" s="366"/>
      <c r="AC68" s="366"/>
      <c r="AD68" s="379"/>
      <c r="AE68" s="369"/>
      <c r="AF68" s="369"/>
      <c r="AG68" s="379"/>
      <c r="AH68" s="379"/>
      <c r="AI68" s="379"/>
      <c r="AJ68" s="379"/>
      <c r="AK68" s="379"/>
      <c r="AL68" s="379"/>
      <c r="AM68" s="379"/>
      <c r="AN68" s="379"/>
      <c r="AO68" s="379"/>
    </row>
    <row r="69" spans="1:41">
      <c r="A69" s="382"/>
      <c r="B69" s="382"/>
      <c r="C69" s="366"/>
      <c r="D69" s="366"/>
      <c r="E69" s="366"/>
      <c r="F69" s="366"/>
      <c r="G69" s="366"/>
      <c r="H69" s="366"/>
      <c r="I69" s="367"/>
      <c r="J69" s="367"/>
      <c r="K69" s="367"/>
      <c r="L69" s="367"/>
      <c r="M69" s="367"/>
      <c r="N69" s="367"/>
      <c r="O69" s="367"/>
      <c r="P69" s="367"/>
      <c r="Q69" s="367"/>
      <c r="R69" s="367"/>
      <c r="S69" s="367"/>
      <c r="T69" s="367"/>
      <c r="U69" s="367"/>
      <c r="V69" s="367"/>
      <c r="W69" s="367"/>
      <c r="X69" s="367"/>
      <c r="Y69" s="367"/>
      <c r="Z69" s="367"/>
      <c r="AA69" s="367"/>
      <c r="AB69" s="367"/>
      <c r="AC69" s="367"/>
    </row>
    <row r="70" spans="1:41">
      <c r="A70" s="382"/>
      <c r="B70" s="382"/>
      <c r="C70" s="366"/>
      <c r="D70" s="366"/>
      <c r="E70" s="366"/>
      <c r="F70" s="366"/>
      <c r="G70" s="366"/>
      <c r="H70" s="366"/>
      <c r="I70" s="367"/>
      <c r="J70" s="367"/>
      <c r="K70" s="367"/>
      <c r="L70" s="367"/>
      <c r="M70" s="367"/>
      <c r="N70" s="367"/>
      <c r="O70" s="367"/>
      <c r="P70" s="367"/>
      <c r="Q70" s="367"/>
      <c r="R70" s="367"/>
      <c r="S70" s="367"/>
      <c r="T70" s="367"/>
      <c r="U70" s="367"/>
      <c r="V70" s="367"/>
      <c r="W70" s="367"/>
      <c r="X70" s="367"/>
      <c r="Y70" s="367"/>
      <c r="Z70" s="367"/>
      <c r="AA70" s="367"/>
      <c r="AB70" s="367"/>
      <c r="AC70" s="367"/>
    </row>
    <row r="71" spans="1:41">
      <c r="A71" s="382"/>
      <c r="B71" s="382"/>
      <c r="C71" s="366"/>
      <c r="D71" s="366"/>
      <c r="E71" s="366"/>
      <c r="F71" s="366"/>
      <c r="G71" s="366"/>
      <c r="H71" s="366"/>
      <c r="I71" s="367"/>
      <c r="J71" s="367"/>
      <c r="K71" s="367"/>
      <c r="L71" s="367"/>
      <c r="M71" s="367"/>
      <c r="N71" s="367"/>
      <c r="O71" s="367"/>
      <c r="P71" s="367"/>
      <c r="Q71" s="367"/>
      <c r="R71" s="367"/>
      <c r="S71" s="367"/>
      <c r="T71" s="367"/>
      <c r="U71" s="367"/>
      <c r="V71" s="367"/>
      <c r="W71" s="367"/>
      <c r="X71" s="367"/>
      <c r="Y71" s="367"/>
      <c r="Z71" s="367"/>
      <c r="AA71" s="367"/>
      <c r="AB71" s="367"/>
      <c r="AC71" s="367"/>
    </row>
    <row r="72" spans="1:41">
      <c r="A72" s="382"/>
      <c r="B72" s="382"/>
      <c r="C72" s="366"/>
      <c r="D72" s="366"/>
      <c r="E72" s="366"/>
      <c r="F72" s="366"/>
      <c r="G72" s="366"/>
      <c r="H72" s="366"/>
      <c r="I72" s="367"/>
      <c r="J72" s="367"/>
      <c r="K72" s="367"/>
      <c r="L72" s="367"/>
      <c r="M72" s="367"/>
      <c r="N72" s="367"/>
      <c r="O72" s="367"/>
      <c r="P72" s="367"/>
      <c r="Q72" s="367"/>
      <c r="R72" s="367"/>
      <c r="S72" s="367"/>
      <c r="T72" s="367"/>
      <c r="U72" s="367"/>
      <c r="V72" s="367"/>
      <c r="W72" s="367"/>
      <c r="X72" s="367"/>
      <c r="Y72" s="367"/>
      <c r="Z72" s="367"/>
      <c r="AA72" s="367"/>
      <c r="AB72" s="367"/>
      <c r="AC72" s="367"/>
    </row>
    <row r="73" spans="1:41">
      <c r="A73" s="382"/>
      <c r="B73" s="382"/>
      <c r="C73" s="366"/>
      <c r="D73" s="366"/>
      <c r="E73" s="366"/>
      <c r="F73" s="366"/>
      <c r="G73" s="366"/>
      <c r="H73" s="366"/>
      <c r="I73" s="367"/>
      <c r="J73" s="367"/>
      <c r="K73" s="367"/>
      <c r="L73" s="367"/>
      <c r="M73" s="367"/>
      <c r="N73" s="367"/>
      <c r="O73" s="367"/>
      <c r="P73" s="367"/>
      <c r="Q73" s="367"/>
      <c r="R73" s="367"/>
      <c r="S73" s="367"/>
      <c r="T73" s="367"/>
      <c r="U73" s="367"/>
      <c r="V73" s="367"/>
      <c r="W73" s="367"/>
      <c r="X73" s="367"/>
      <c r="Y73" s="367"/>
      <c r="Z73" s="367"/>
      <c r="AA73" s="367"/>
      <c r="AB73" s="367"/>
      <c r="AC73" s="367"/>
    </row>
    <row r="74" spans="1:41">
      <c r="A74" s="382"/>
      <c r="B74" s="382"/>
      <c r="C74" s="366"/>
      <c r="D74" s="366"/>
      <c r="E74" s="366"/>
      <c r="F74" s="366"/>
      <c r="G74" s="366"/>
      <c r="H74" s="366"/>
      <c r="I74" s="367"/>
      <c r="J74" s="367"/>
      <c r="K74" s="367"/>
      <c r="L74" s="367"/>
      <c r="M74" s="367"/>
      <c r="N74" s="367"/>
      <c r="O74" s="367"/>
      <c r="P74" s="367"/>
      <c r="Q74" s="367"/>
      <c r="R74" s="367"/>
      <c r="S74" s="367"/>
      <c r="T74" s="367"/>
      <c r="U74" s="367"/>
      <c r="V74" s="367"/>
      <c r="W74" s="367"/>
      <c r="X74" s="367"/>
      <c r="Y74" s="367"/>
      <c r="Z74" s="367"/>
      <c r="AA74" s="367"/>
      <c r="AB74" s="367"/>
      <c r="AC74" s="367"/>
    </row>
    <row r="75" spans="1:41">
      <c r="A75" s="382"/>
      <c r="B75" s="382"/>
      <c r="C75" s="366"/>
      <c r="D75" s="366"/>
      <c r="E75" s="366"/>
      <c r="F75" s="366"/>
      <c r="G75" s="366"/>
      <c r="H75" s="366"/>
      <c r="I75" s="367"/>
      <c r="J75" s="367"/>
      <c r="K75" s="367"/>
      <c r="L75" s="367"/>
      <c r="M75" s="367"/>
      <c r="N75" s="367"/>
      <c r="O75" s="367"/>
      <c r="P75" s="367"/>
      <c r="Q75" s="367"/>
      <c r="R75" s="367"/>
      <c r="S75" s="367"/>
      <c r="T75" s="367"/>
      <c r="U75" s="367"/>
      <c r="V75" s="367"/>
      <c r="W75" s="367"/>
      <c r="X75" s="367"/>
      <c r="Y75" s="367"/>
      <c r="Z75" s="367"/>
      <c r="AA75" s="367"/>
      <c r="AB75" s="367"/>
      <c r="AC75" s="367"/>
    </row>
    <row r="76" spans="1:41">
      <c r="A76" s="382"/>
      <c r="B76" s="382"/>
      <c r="C76" s="366"/>
      <c r="D76" s="366"/>
      <c r="E76" s="366"/>
      <c r="F76" s="366"/>
      <c r="G76" s="366"/>
      <c r="H76" s="366"/>
      <c r="I76" s="367"/>
      <c r="J76" s="367"/>
      <c r="K76" s="367"/>
      <c r="L76" s="367"/>
      <c r="M76" s="367"/>
      <c r="N76" s="367"/>
      <c r="O76" s="367"/>
      <c r="P76" s="367"/>
      <c r="Q76" s="367"/>
      <c r="R76" s="367"/>
      <c r="S76" s="367"/>
      <c r="T76" s="367"/>
      <c r="U76" s="367"/>
      <c r="V76" s="367"/>
      <c r="W76" s="367"/>
      <c r="X76" s="367"/>
      <c r="Y76" s="367"/>
      <c r="Z76" s="367"/>
      <c r="AA76" s="367"/>
      <c r="AB76" s="367"/>
      <c r="AC76" s="367"/>
    </row>
    <row r="77" spans="1:41">
      <c r="A77" s="382"/>
      <c r="B77" s="382"/>
      <c r="C77" s="366"/>
      <c r="D77" s="366"/>
      <c r="E77" s="366"/>
      <c r="F77" s="366"/>
      <c r="G77" s="366"/>
      <c r="H77" s="366"/>
      <c r="I77" s="367"/>
      <c r="J77" s="367"/>
      <c r="K77" s="367"/>
      <c r="L77" s="367"/>
      <c r="M77" s="367"/>
      <c r="N77" s="367"/>
      <c r="O77" s="367"/>
      <c r="P77" s="367"/>
      <c r="Q77" s="367"/>
      <c r="R77" s="367"/>
      <c r="S77" s="367"/>
      <c r="T77" s="367"/>
      <c r="U77" s="367"/>
      <c r="V77" s="367"/>
      <c r="W77" s="367"/>
      <c r="X77" s="367"/>
      <c r="Y77" s="367"/>
      <c r="Z77" s="367"/>
      <c r="AA77" s="367"/>
      <c r="AB77" s="367"/>
      <c r="AC77" s="367"/>
    </row>
    <row r="78" spans="1:41">
      <c r="A78" s="382"/>
      <c r="B78" s="382"/>
      <c r="C78" s="366"/>
      <c r="D78" s="366"/>
      <c r="E78" s="366"/>
      <c r="F78" s="366"/>
      <c r="G78" s="366"/>
      <c r="H78" s="366"/>
      <c r="I78" s="367"/>
      <c r="J78" s="367"/>
      <c r="K78" s="367"/>
      <c r="L78" s="367"/>
      <c r="M78" s="367"/>
      <c r="N78" s="367"/>
      <c r="O78" s="367"/>
      <c r="P78" s="367"/>
      <c r="Q78" s="367"/>
      <c r="R78" s="367"/>
      <c r="S78" s="367"/>
      <c r="T78" s="367"/>
      <c r="U78" s="367"/>
      <c r="V78" s="367"/>
      <c r="W78" s="367"/>
      <c r="X78" s="367"/>
      <c r="Y78" s="367"/>
      <c r="Z78" s="367"/>
      <c r="AA78" s="367"/>
      <c r="AB78" s="367"/>
      <c r="AC78" s="367"/>
    </row>
    <row r="79" spans="1:41">
      <c r="A79" s="382"/>
      <c r="B79" s="382"/>
      <c r="C79" s="366"/>
      <c r="D79" s="366"/>
      <c r="E79" s="366"/>
      <c r="F79" s="366"/>
      <c r="G79" s="366"/>
      <c r="H79" s="366"/>
      <c r="I79" s="367"/>
      <c r="J79" s="367"/>
      <c r="K79" s="367"/>
      <c r="L79" s="367"/>
      <c r="M79" s="367"/>
      <c r="N79" s="367"/>
      <c r="O79" s="367"/>
      <c r="P79" s="367"/>
      <c r="Q79" s="367"/>
      <c r="R79" s="367"/>
      <c r="S79" s="367"/>
      <c r="T79" s="367"/>
      <c r="U79" s="367"/>
      <c r="V79" s="367"/>
      <c r="W79" s="367"/>
      <c r="X79" s="367"/>
      <c r="Y79" s="367"/>
      <c r="Z79" s="367"/>
      <c r="AA79" s="367"/>
      <c r="AB79" s="367"/>
      <c r="AC79" s="367"/>
    </row>
    <row r="80" spans="1:41">
      <c r="A80" s="382"/>
      <c r="B80" s="382"/>
      <c r="C80" s="366"/>
      <c r="D80" s="366"/>
      <c r="E80" s="366"/>
      <c r="F80" s="366"/>
      <c r="G80" s="366"/>
      <c r="H80" s="366"/>
      <c r="I80" s="367"/>
      <c r="J80" s="367"/>
      <c r="K80" s="367"/>
      <c r="L80" s="367"/>
      <c r="M80" s="367"/>
      <c r="N80" s="367"/>
      <c r="O80" s="367"/>
      <c r="P80" s="367"/>
      <c r="Q80" s="367"/>
      <c r="R80" s="367"/>
      <c r="S80" s="367"/>
      <c r="T80" s="367"/>
      <c r="U80" s="367"/>
      <c r="V80" s="367"/>
      <c r="W80" s="367"/>
      <c r="X80" s="367"/>
      <c r="Y80" s="367"/>
      <c r="Z80" s="367"/>
      <c r="AA80" s="367"/>
      <c r="AB80" s="367"/>
      <c r="AC80" s="367"/>
    </row>
  </sheetData>
  <sheetProtection algorithmName="SHA-512" hashValue="YFYSZHSR0N8obavyJ+dxy9opVip/SmAXiJGiyBWjocXhCgTSW7ghB+ujAmVesTHBxnojSWisIfC8+sSWwzIeaw==" saltValue="9+W5uHexisCVtDGspM/bmg==" spinCount="100000" sheet="1" formatColumns="0" formatRows="0" selectLockedCells="1"/>
  <customSheetViews>
    <customSheetView guid="{9154002C-6C58-44C9-AE93-0E761C3D01FD}" showPageBreaks="1" showGridLines="0" zeroValues="0" printArea="1" hiddenRows="1" hiddenColumns="1" view="pageBreakPreview">
      <selection activeCell="C5" sqref="C5:F5"/>
      <pageMargins left="0" right="0" top="0" bottom="0" header="0" footer="0"/>
      <pageSetup scale="93" orientation="portrait" r:id="rId1"/>
      <headerFooter alignWithMargins="0">
        <oddFooter>&amp;R&amp;"Book Antiqua,Bold"&amp;8Bid Form (1st Envelope)  / Page &amp;P of &amp;N</oddFooter>
      </headerFooter>
    </customSheetView>
    <customSheetView guid="{B835C05C-B615-4DCB-982D-4519616B3CD8}" showGridLines="0" zeroValues="0" topLeftCell="A58">
      <selection activeCell="F50" sqref="F50"/>
      <rowBreaks count="1" manualBreakCount="1">
        <brk id="52" max="5" man="1"/>
      </rowBreaks>
      <pageMargins left="0" right="0" top="0" bottom="0" header="0" footer="0"/>
      <pageSetup orientation="portrait" r:id="rId2"/>
      <headerFooter alignWithMargins="0">
        <oddFooter>&amp;R&amp;"Book Antiqua,Bold"&amp;8Bid Form (1st Envelope)  / Page &amp;P of &amp;N</oddFooter>
      </headerFooter>
    </customSheetView>
    <customSheetView guid="{E97134B6-5E8D-4951-8DA0-73D065532361}" showGridLines="0" zeroValues="0">
      <selection activeCell="F50" sqref="F50"/>
      <rowBreaks count="1" manualBreakCount="1">
        <brk id="52" max="5" man="1"/>
      </rowBreaks>
      <pageMargins left="0" right="0" top="0" bottom="0" header="0" footer="0"/>
      <pageSetup orientation="portrait" r:id="rId3"/>
      <headerFooter alignWithMargins="0">
        <oddFooter>&amp;R&amp;"Book Antiqua,Bold"&amp;8Bid Form (1st Envelope)  / Page &amp;P of &amp;N</oddFooter>
      </headerFooter>
    </customSheetView>
    <customSheetView guid="{D0757F9E-DF41-4B40-A5E5-F4F8FDD8D61D}" showGridLines="0" zeroValues="0" topLeftCell="A39">
      <selection activeCell="F50" sqref="F50"/>
      <rowBreaks count="1" manualBreakCount="1">
        <brk id="52" max="5" man="1"/>
      </rowBreaks>
      <pageMargins left="0" right="0" top="0" bottom="0" header="0" footer="0"/>
      <pageSetup orientation="portrait" r:id="rId4"/>
      <headerFooter alignWithMargins="0">
        <oddFooter>&amp;R&amp;"Book Antiqua,Bold"&amp;8Bid Form (1st Envelope)  / Page &amp;P of &amp;N</oddFooter>
      </headerFooter>
    </customSheetView>
    <customSheetView guid="{EE46BCD1-F715-4FA9-A5FC-1B125AD601E0}" showGridLines="0" zeroValues="0" topLeftCell="A28">
      <selection activeCell="D59" sqref="D59:F59"/>
      <rowBreaks count="1" manualBreakCount="1">
        <brk id="52" max="5" man="1"/>
      </rowBreaks>
      <pageMargins left="0" right="0" top="0" bottom="0" header="0" footer="0"/>
      <pageSetup orientation="portrait" r:id="rId5"/>
      <headerFooter alignWithMargins="0">
        <oddFooter>&amp;R&amp;"Book Antiqua,Bold"&amp;8Bid Form (1st Envelope)  / Page &amp;P of &amp;N</oddFooter>
      </headerFooter>
    </customSheetView>
    <customSheetView guid="{4AA1107B-A795-4744-B566-827168772C7A}" showGridLines="0" zeroValues="0">
      <selection activeCell="F50" sqref="F50"/>
      <rowBreaks count="1" manualBreakCount="1">
        <brk id="52" max="5" man="1"/>
      </rowBreaks>
      <pageMargins left="0" right="0" top="0" bottom="0" header="0" footer="0"/>
      <pageSetup orientation="portrait" r:id="rId6"/>
      <headerFooter alignWithMargins="0">
        <oddFooter>&amp;R&amp;"Book Antiqua,Bold"&amp;8Bid Form (1st Envelope)  / Page &amp;P of &amp;N</oddFooter>
      </headerFooter>
    </customSheetView>
    <customSheetView guid="{B23AD343-29DA-4CE0-BD10-47BF44F3782F}" showGridLines="0" zeroValues="0" topLeftCell="A49">
      <selection activeCell="F50" sqref="F50"/>
      <rowBreaks count="1" manualBreakCount="1">
        <brk id="52" max="5" man="1"/>
      </rowBreaks>
      <pageMargins left="0" right="0" top="0" bottom="0" header="0" footer="0"/>
      <pageSetup orientation="portrait" r:id="rId7"/>
      <headerFooter alignWithMargins="0">
        <oddFooter>&amp;R&amp;"Book Antiqua,Bold"&amp;8Bid Form (1st Envelope)  / Page &amp;P of &amp;N</oddFooter>
      </headerFooter>
    </customSheetView>
    <customSheetView guid="{ECE9294F-C910-4036-88BC-B1F2176FB06B}" showGridLines="0" zeroValues="0">
      <selection activeCell="C5" sqref="C5:F5"/>
      <rowBreaks count="1" manualBreakCount="1">
        <brk id="52" max="5" man="1"/>
      </rowBreaks>
      <pageMargins left="0" right="0" top="0" bottom="0" header="0" footer="0"/>
      <pageSetup orientation="portrait" r:id="rId8"/>
      <headerFooter alignWithMargins="0">
        <oddFooter>&amp;R&amp;"Book Antiqua,Bold"&amp;8Bid Form (1st Envelope)  / Page &amp;P of &amp;N</oddFooter>
      </headerFooter>
    </customSheetView>
    <customSheetView guid="{4F65FF32-EC61-4022-A399-2986D7B6B8B3}" showGridLines="0" zeroValues="0" hiddenColumns="1" showRuler="0">
      <selection activeCell="C5" sqref="C5:F5"/>
      <pageMargins left="0" right="0" top="0" bottom="0" header="0" footer="0"/>
      <pageSetup orientation="portrait" r:id="rId9"/>
      <headerFooter alignWithMargins="0">
        <oddFooter>&amp;R&amp;"Book Antiqua,Bold"&amp;8Bid Form (1st Envelope)  / Page &amp;P of &amp;N</oddFooter>
      </headerFooter>
    </customSheetView>
    <customSheetView guid="{01ACF2E1-8E61-4459-ABC1-B6C183DEED61}" showGridLines="0" zeroValues="0" showRuler="0">
      <selection activeCell="C5" sqref="C5:F5"/>
      <pageMargins left="0" right="0" top="0" bottom="0" header="0" footer="0"/>
      <pageSetup orientation="portrait" r:id="rId10"/>
      <headerFooter alignWithMargins="0">
        <oddFooter>&amp;R&amp;"Book Antiqua,Bold"&amp;8Bid Form (1st Envelope)  / Page &amp;P of &amp;N</oddFooter>
      </headerFooter>
    </customSheetView>
    <customSheetView guid="{14D7F02E-BCCA-4517-ABC7-537FF4AEB67A}" showGridLines="0" zeroValues="0">
      <selection activeCell="D54" sqref="D54:F54"/>
      <rowBreaks count="1" manualBreakCount="1">
        <brk id="52" max="5" man="1"/>
      </rowBreaks>
      <pageMargins left="0" right="0" top="0" bottom="0" header="0" footer="0"/>
      <pageSetup orientation="portrait" r:id="rId11"/>
      <headerFooter alignWithMargins="0">
        <oddFooter>&amp;R&amp;"Book Antiqua,Bold"&amp;8Bid Form (1st Envelope)  / Page &amp;P of &amp;N</oddFooter>
      </headerFooter>
    </customSheetView>
    <customSheetView guid="{27A45B7A-04F2-4516-B80B-5ED0825D4ED3}" showGridLines="0" zeroValues="0" topLeftCell="A4">
      <selection activeCell="C5" sqref="C5:F5"/>
      <rowBreaks count="1" manualBreakCount="1">
        <brk id="52" max="5" man="1"/>
      </rowBreaks>
      <pageMargins left="0" right="0" top="0" bottom="0" header="0" footer="0"/>
      <pageSetup orientation="portrait" r:id="rId12"/>
      <headerFooter alignWithMargins="0">
        <oddFooter>&amp;R&amp;"Book Antiqua,Bold"&amp;8Bid Form (1st Envelope)  / Page &amp;P of &amp;N</oddFooter>
      </headerFooter>
    </customSheetView>
    <customSheetView guid="{E9F4E142-7D26-464D-BECA-4F3806DB1FE1}" showGridLines="0" zeroValues="0" topLeftCell="A49">
      <selection activeCell="F50" sqref="F50"/>
      <rowBreaks count="1" manualBreakCount="1">
        <brk id="52" max="5" man="1"/>
      </rowBreaks>
      <pageMargins left="0" right="0" top="0" bottom="0" header="0" footer="0"/>
      <pageSetup orientation="portrait" r:id="rId13"/>
      <headerFooter alignWithMargins="0">
        <oddFooter>&amp;R&amp;"Book Antiqua,Bold"&amp;8Bid Form (1st Envelope)  / Page &amp;P of &amp;N</oddFooter>
      </headerFooter>
    </customSheetView>
    <customSheetView guid="{A7DBDDEF-9245-44C6-9EBF-032DB6E1C0A2}" showGridLines="0" zeroValues="0" topLeftCell="A25">
      <selection activeCell="F50" sqref="F50"/>
      <rowBreaks count="1" manualBreakCount="1">
        <brk id="52" max="5" man="1"/>
      </rowBreaks>
      <pageMargins left="0" right="0" top="0" bottom="0" header="0" footer="0"/>
      <pageSetup orientation="portrait" r:id="rId14"/>
      <headerFooter alignWithMargins="0">
        <oddFooter>&amp;R&amp;"Book Antiqua,Bold"&amp;8Bid Form (1st Envelope)  / Page &amp;P of &amp;N</oddFooter>
      </headerFooter>
    </customSheetView>
    <customSheetView guid="{7487ED9F-BBED-4B2A-9631-22F1A430946B}" showGridLines="0" zeroValues="0">
      <selection activeCell="F50" sqref="F50"/>
      <rowBreaks count="1" manualBreakCount="1">
        <brk id="52" max="5" man="1"/>
      </rowBreaks>
      <pageMargins left="0" right="0" top="0" bottom="0" header="0" footer="0"/>
      <pageSetup orientation="portrait" r:id="rId15"/>
      <headerFooter alignWithMargins="0">
        <oddFooter>&amp;R&amp;"Book Antiqua,Bold"&amp;8Bid Form (1st Envelope)  / Page &amp;P of &amp;N</oddFooter>
      </headerFooter>
    </customSheetView>
    <customSheetView guid="{B3CE7B10-A914-4559-A6DA-AED8C22AFD6D}" showGridLines="0" zeroValues="0" topLeftCell="A39">
      <selection activeCell="F50" sqref="F50"/>
      <rowBreaks count="1" manualBreakCount="1">
        <brk id="52" max="5" man="1"/>
      </rowBreaks>
      <pageMargins left="0" right="0" top="0" bottom="0" header="0" footer="0"/>
      <pageSetup orientation="portrait" r:id="rId16"/>
      <headerFooter alignWithMargins="0">
        <oddFooter>&amp;R&amp;"Book Antiqua,Bold"&amp;8Bid Form (1st Envelope)  / Page &amp;P of &amp;N</oddFooter>
      </headerFooter>
    </customSheetView>
    <customSheetView guid="{D53177B2-31EC-4222-B97A-A37DCFD9E45B}" showGridLines="0" zeroValues="0">
      <selection activeCell="F50" sqref="F50"/>
      <rowBreaks count="1" manualBreakCount="1">
        <brk id="52" max="5" man="1"/>
      </rowBreaks>
      <pageMargins left="0" right="0" top="0" bottom="0" header="0" footer="0"/>
      <pageSetup orientation="portrait" r:id="rId17"/>
      <headerFooter alignWithMargins="0">
        <oddFooter>&amp;R&amp;"Book Antiqua,Bold"&amp;8Bid Form (1st Envelope)  / Page &amp;P of &amp;N</oddFooter>
      </headerFooter>
    </customSheetView>
    <customSheetView guid="{223BC0FC-814D-40F0-9795-CE82A16FF3A5}" showGridLines="0" zeroValues="0">
      <selection activeCell="F50" sqref="F50"/>
      <rowBreaks count="1" manualBreakCount="1">
        <brk id="52" max="5" man="1"/>
      </rowBreaks>
      <pageMargins left="0" right="0" top="0" bottom="0" header="0" footer="0"/>
      <pageSetup orientation="portrait" r:id="rId18"/>
      <headerFooter alignWithMargins="0">
        <oddFooter>&amp;R&amp;"Book Antiqua,Bold"&amp;8Bid Form (1st Envelope)  / Page &amp;P of &amp;N</oddFooter>
      </headerFooter>
    </customSheetView>
    <customSheetView guid="{E81F0721-C35D-4189-B675-E46A21339863}" showPageBreaks="1" showGridLines="0" zeroValues="0" printArea="1" hiddenColumns="1" view="pageBreakPreview" topLeftCell="A13">
      <selection activeCell="F51" sqref="F51"/>
      <pageMargins left="0" right="0" top="0" bottom="0" header="0" footer="0"/>
      <pageSetup orientation="portrait" r:id="rId19"/>
      <headerFooter alignWithMargins="0">
        <oddFooter>&amp;R&amp;"Book Antiqua,Bold"&amp;8Bid Form (1st Envelope)  / Page &amp;P of &amp;N</oddFooter>
      </headerFooter>
    </customSheetView>
    <customSheetView guid="{17F5C48B-526E-48D2-9F97-823D578F9893}" showPageBreaks="1" showGridLines="0" zeroValues="0" printArea="1" hiddenColumns="1" view="pageBreakPreview" topLeftCell="A38">
      <selection activeCell="F51" sqref="F51"/>
      <pageMargins left="0" right="0" top="0" bottom="0" header="0" footer="0"/>
      <pageSetup orientation="portrait" r:id="rId20"/>
      <headerFooter alignWithMargins="0">
        <oddFooter>&amp;R&amp;"Book Antiqua,Bold"&amp;8Bid Form (1st Envelope)  / Page &amp;P of &amp;N</oddFooter>
      </headerFooter>
    </customSheetView>
    <customSheetView guid="{9AABADBB-0C61-4F6E-8EBA-FB1F391DCDF7}" showPageBreaks="1" showGridLines="0" zeroValues="0" printArea="1" hiddenRows="1" hiddenColumns="1" view="pageBreakPreview">
      <selection activeCell="C5" sqref="C5:F5"/>
      <pageMargins left="0" right="0" top="0" bottom="0" header="0" footer="0"/>
      <pageSetup scale="93" orientation="portrait" r:id="rId21"/>
      <headerFooter alignWithMargins="0">
        <oddFooter>&amp;R&amp;"Book Antiqua,Bold"&amp;8Bid Form (1st Envelope)  / Page &amp;P of &amp;N</oddFooter>
      </headerFooter>
    </customSheetView>
  </customSheetViews>
  <mergeCells count="47">
    <mergeCell ref="A1:E1"/>
    <mergeCell ref="B21:F21"/>
    <mergeCell ref="D22:F22"/>
    <mergeCell ref="B20:F20"/>
    <mergeCell ref="A3:F3"/>
    <mergeCell ref="C5:F5"/>
    <mergeCell ref="B6:C6"/>
    <mergeCell ref="C16:F16"/>
    <mergeCell ref="B18:F18"/>
    <mergeCell ref="B19:F19"/>
    <mergeCell ref="B22:C22"/>
    <mergeCell ref="A66:F66"/>
    <mergeCell ref="B30:F30"/>
    <mergeCell ref="B31:F31"/>
    <mergeCell ref="B32:F32"/>
    <mergeCell ref="D62:F62"/>
    <mergeCell ref="B33:F33"/>
    <mergeCell ref="A65:F65"/>
    <mergeCell ref="A61:C61"/>
    <mergeCell ref="A64:C64"/>
    <mergeCell ref="D61:F61"/>
    <mergeCell ref="A56:C56"/>
    <mergeCell ref="A63:C63"/>
    <mergeCell ref="A57:C57"/>
    <mergeCell ref="A60:C60"/>
    <mergeCell ref="A58:C58"/>
    <mergeCell ref="A62:C62"/>
    <mergeCell ref="A59:C59"/>
    <mergeCell ref="D59:F59"/>
    <mergeCell ref="D60:F60"/>
    <mergeCell ref="B40:F40"/>
    <mergeCell ref="B29:F29"/>
    <mergeCell ref="B37:F37"/>
    <mergeCell ref="D56:F56"/>
    <mergeCell ref="B36:F36"/>
    <mergeCell ref="B38:F38"/>
    <mergeCell ref="A49:F49"/>
    <mergeCell ref="B39:F39"/>
    <mergeCell ref="B46:C46"/>
    <mergeCell ref="B23:C23"/>
    <mergeCell ref="B24:C24"/>
    <mergeCell ref="B25:C25"/>
    <mergeCell ref="B26:C26"/>
    <mergeCell ref="B35:F35"/>
    <mergeCell ref="B28:C28"/>
    <mergeCell ref="B34:F34"/>
    <mergeCell ref="B27:C27"/>
  </mergeCells>
  <phoneticPr fontId="32" type="noConversion"/>
  <conditionalFormatting sqref="B39:F39">
    <cfRule type="expression" dxfId="2" priority="1" stopIfTrue="1">
      <formula>$H$39=1</formula>
    </cfRule>
  </conditionalFormatting>
  <conditionalFormatting sqref="C52:C53">
    <cfRule type="expression" dxfId="1" priority="3" stopIfTrue="1">
      <formula>$B$52=""</formula>
    </cfRule>
  </conditionalFormatting>
  <conditionalFormatting sqref="F52:F53">
    <cfRule type="expression" dxfId="0" priority="2" stopIfTrue="1">
      <formula>$E$52=""</formula>
    </cfRule>
  </conditionalFormatting>
  <pageMargins left="0.75" right="0.77" top="0.62" bottom="0.61" header="0.39" footer="0.32"/>
  <pageSetup scale="88" orientation="portrait" r:id="rId22"/>
  <headerFooter alignWithMargins="0">
    <oddHeader>&amp;C&amp;"Aptos"&amp;12&amp;KFF0000 डेटा वर्गीकरण : नियंत्रित/CONTROLLED&amp;1#_x000D_&amp;G</oddHeader>
    <oddFooter>&amp;R&amp;"Book Antiqua,Bold"&amp;8Bid Form (1st Envelope)  / Page &amp;P of &amp;N</oddFooter>
  </headerFooter>
  <drawing r:id="rId23"/>
  <legacyDrawingHF r:id="rId2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dimension ref="A1:L46"/>
  <sheetViews>
    <sheetView view="pageBreakPreview" topLeftCell="A22" zoomScaleSheetLayoutView="100" workbookViewId="0">
      <selection activeCell="B27" sqref="B27:F27"/>
    </sheetView>
  </sheetViews>
  <sheetFormatPr defaultColWidth="8" defaultRowHeight="16.5"/>
  <cols>
    <col min="1" max="1" width="7.5" style="483" customWidth="1"/>
    <col min="2" max="2" width="46.875" style="483" customWidth="1"/>
    <col min="3" max="3" width="2.25" style="483" customWidth="1"/>
    <col min="4" max="4" width="17.625" style="542" customWidth="1"/>
    <col min="5" max="5" width="4.125" style="542" customWidth="1"/>
    <col min="6" max="6" width="17.625" style="542" customWidth="1"/>
    <col min="7" max="7" width="29.625" style="486" customWidth="1"/>
    <col min="8" max="8" width="15.25" style="486" customWidth="1"/>
    <col min="9" max="9" width="8.875" style="486" bestFit="1" customWidth="1"/>
    <col min="10" max="11" width="8" style="486"/>
    <col min="12" max="12" width="14" style="486" customWidth="1"/>
    <col min="13" max="16384" width="8" style="486"/>
  </cols>
  <sheetData>
    <row r="1" spans="1:8" ht="15.95" customHeight="1">
      <c r="B1" s="1271" t="s">
        <v>423</v>
      </c>
      <c r="C1" s="1272"/>
      <c r="D1" s="1272"/>
      <c r="E1" s="1272"/>
      <c r="F1" s="1272"/>
    </row>
    <row r="2" spans="1:8" ht="15.95" customHeight="1">
      <c r="B2" s="484"/>
      <c r="C2" s="485"/>
      <c r="D2" s="487"/>
      <c r="E2" s="487"/>
      <c r="F2" s="487"/>
    </row>
    <row r="3" spans="1:8" s="488" customFormat="1" ht="15.95" customHeight="1">
      <c r="A3" s="483"/>
      <c r="B3" s="483"/>
      <c r="C3" s="483"/>
      <c r="D3" s="1273" t="s">
        <v>424</v>
      </c>
      <c r="E3" s="1273"/>
      <c r="F3" s="1273"/>
    </row>
    <row r="4" spans="1:8" s="488" customFormat="1" ht="20.25" customHeight="1">
      <c r="A4" s="1274" t="s">
        <v>425</v>
      </c>
      <c r="B4" s="1274"/>
      <c r="C4" s="1274"/>
      <c r="D4" s="1275">
        <f>'Sch-1.'!C10:E10</f>
        <v>0</v>
      </c>
      <c r="E4" s="1275"/>
      <c r="F4" s="1275"/>
    </row>
    <row r="5" spans="1:8" s="493" customFormat="1" ht="21" customHeight="1">
      <c r="A5" s="489" t="s">
        <v>243</v>
      </c>
      <c r="B5" s="1267" t="s">
        <v>426</v>
      </c>
      <c r="C5" s="1268"/>
      <c r="D5" s="490" t="s">
        <v>427</v>
      </c>
      <c r="E5" s="1269" t="s">
        <v>428</v>
      </c>
      <c r="F5" s="1270"/>
    </row>
    <row r="6" spans="1:8" s="488" customFormat="1" ht="36" customHeight="1">
      <c r="A6" s="494">
        <v>1</v>
      </c>
      <c r="B6" s="495" t="s">
        <v>429</v>
      </c>
      <c r="C6" s="496"/>
      <c r="D6" s="497">
        <f>'Sch-6'!D15</f>
        <v>0</v>
      </c>
      <c r="E6" s="498" t="s">
        <v>78</v>
      </c>
      <c r="F6" s="499">
        <f>D6</f>
        <v>0</v>
      </c>
      <c r="G6" s="500"/>
    </row>
    <row r="7" spans="1:8" s="488" customFormat="1" ht="34.5" customHeight="1">
      <c r="A7" s="494">
        <v>2</v>
      </c>
      <c r="B7" s="495" t="s">
        <v>430</v>
      </c>
      <c r="C7" s="496"/>
      <c r="D7" s="497">
        <f>'Sch-6'!D17</f>
        <v>0</v>
      </c>
      <c r="E7" s="498"/>
      <c r="F7" s="499">
        <f>D7</f>
        <v>0</v>
      </c>
      <c r="G7" s="500"/>
    </row>
    <row r="8" spans="1:8" s="488" customFormat="1" ht="21" customHeight="1">
      <c r="A8" s="494">
        <v>3</v>
      </c>
      <c r="B8" s="495" t="s">
        <v>431</v>
      </c>
      <c r="C8" s="496"/>
      <c r="D8" s="501">
        <f>'Sch-6'!D19</f>
        <v>0</v>
      </c>
      <c r="E8" s="491"/>
      <c r="F8" s="492">
        <f>D8</f>
        <v>0</v>
      </c>
      <c r="G8" s="500"/>
    </row>
    <row r="9" spans="1:8" s="488" customFormat="1" ht="21" customHeight="1">
      <c r="A9" s="494">
        <v>4</v>
      </c>
      <c r="B9" s="495" t="s">
        <v>432</v>
      </c>
      <c r="C9" s="496"/>
      <c r="D9" s="501" t="s">
        <v>433</v>
      </c>
      <c r="E9" s="498"/>
      <c r="F9" s="492" t="str">
        <f>D9</f>
        <v>Not Applicable</v>
      </c>
    </row>
    <row r="10" spans="1:8" s="488" customFormat="1" ht="21" customHeight="1">
      <c r="A10" s="494">
        <v>5</v>
      </c>
      <c r="B10" s="495" t="s">
        <v>434</v>
      </c>
      <c r="C10" s="496"/>
      <c r="D10" s="502">
        <f>SUM(D6,D7,D8)</f>
        <v>0</v>
      </c>
      <c r="E10" s="498"/>
      <c r="F10" s="503">
        <f>SUM(F6,F7,F8)</f>
        <v>0</v>
      </c>
    </row>
    <row r="11" spans="1:8" s="488" customFormat="1" ht="21" customHeight="1">
      <c r="A11" s="494">
        <v>6</v>
      </c>
      <c r="B11" s="504" t="s">
        <v>435</v>
      </c>
      <c r="C11" s="505" t="s">
        <v>78</v>
      </c>
      <c r="D11" s="497" t="e">
        <f>H11</f>
        <v>#REF!</v>
      </c>
      <c r="E11" s="506" t="s">
        <v>78</v>
      </c>
      <c r="F11" s="499" t="e">
        <f>D11</f>
        <v>#REF!</v>
      </c>
      <c r="H11" s="507" t="e">
        <f>ROUND(('Sch-1.'!J52-'Sch-1 dis'!F75)+('Sch-2'!J71-'Sch-2 Dis'!F56)+ ('Sch-1 '!#REF!-'Sch-3'!#REF!),0)</f>
        <v>#REF!</v>
      </c>
    </row>
    <row r="12" spans="1:8" s="488" customFormat="1" ht="21.95" customHeight="1">
      <c r="A12" s="494">
        <v>7</v>
      </c>
      <c r="B12" s="504" t="s">
        <v>436</v>
      </c>
      <c r="C12" s="496"/>
      <c r="D12" s="490" t="e">
        <f>D10-D11</f>
        <v>#REF!</v>
      </c>
      <c r="E12" s="498"/>
      <c r="F12" s="503" t="e">
        <f>F10-F11</f>
        <v>#REF!</v>
      </c>
      <c r="G12" s="508"/>
      <c r="H12" s="507"/>
    </row>
    <row r="13" spans="1:8" s="488" customFormat="1" ht="21.95" customHeight="1">
      <c r="A13" s="494">
        <v>8</v>
      </c>
      <c r="B13" s="495" t="s">
        <v>437</v>
      </c>
      <c r="C13" s="496"/>
      <c r="D13" s="497"/>
      <c r="E13" s="498"/>
      <c r="F13" s="499"/>
    </row>
    <row r="14" spans="1:8" s="488" customFormat="1" ht="21.95" customHeight="1">
      <c r="A14" s="494" t="s">
        <v>78</v>
      </c>
      <c r="B14" s="495" t="s">
        <v>438</v>
      </c>
      <c r="C14" s="509"/>
      <c r="D14" s="510" t="e">
        <f>'Sch-5 Dis'!D14:E14</f>
        <v>#REF!</v>
      </c>
      <c r="E14" s="511"/>
      <c r="F14" s="492">
        <f>F32</f>
        <v>0</v>
      </c>
      <c r="G14" s="500"/>
    </row>
    <row r="15" spans="1:8" s="488" customFormat="1" ht="21.95" customHeight="1">
      <c r="A15" s="494"/>
      <c r="B15" s="495" t="s">
        <v>439</v>
      </c>
      <c r="C15" s="496"/>
      <c r="D15" s="510" t="e">
        <f>'Sch-5 Dis'!D16:E16</f>
        <v>#REF!</v>
      </c>
      <c r="E15" s="512"/>
      <c r="F15" s="492">
        <f>F34</f>
        <v>0</v>
      </c>
      <c r="G15" s="500"/>
    </row>
    <row r="16" spans="1:8" s="488" customFormat="1" ht="21.95" customHeight="1">
      <c r="A16" s="494"/>
      <c r="B16" s="495" t="s">
        <v>440</v>
      </c>
      <c r="C16" s="496"/>
      <c r="D16" s="510" t="e">
        <f>'Sch-5 Dis'!#REF!</f>
        <v>#REF!</v>
      </c>
      <c r="E16" s="512"/>
      <c r="F16" s="492">
        <f>F35</f>
        <v>0</v>
      </c>
      <c r="G16" s="500"/>
    </row>
    <row r="17" spans="1:12" s="488" customFormat="1" ht="21.95" customHeight="1">
      <c r="A17" s="494"/>
      <c r="B17" s="495" t="s">
        <v>441</v>
      </c>
      <c r="C17" s="496"/>
      <c r="D17" s="510" t="e">
        <f>SUM('Sch-5 Dis'!#REF!,'Sch-5 Dis'!#REF!)</f>
        <v>#REF!</v>
      </c>
      <c r="E17" s="512"/>
      <c r="F17" s="492">
        <f>F38</f>
        <v>0</v>
      </c>
      <c r="G17" s="500"/>
    </row>
    <row r="18" spans="1:12" s="488" customFormat="1" ht="21.95" customHeight="1">
      <c r="A18" s="494"/>
      <c r="B18" s="495" t="s">
        <v>442</v>
      </c>
      <c r="C18" s="496"/>
      <c r="D18" s="501" t="s">
        <v>56</v>
      </c>
      <c r="E18" s="491"/>
      <c r="F18" s="492" t="str">
        <f>F36</f>
        <v/>
      </c>
    </row>
    <row r="19" spans="1:12" s="488" customFormat="1" ht="27" customHeight="1">
      <c r="A19" s="494"/>
      <c r="B19" s="495" t="s">
        <v>443</v>
      </c>
      <c r="C19" s="513"/>
      <c r="D19" s="514" t="e">
        <f>SUM(D14,D15,D16,D17,D18)</f>
        <v>#REF!</v>
      </c>
      <c r="E19" s="515"/>
      <c r="F19" s="513">
        <f>SUM(F14:F18)</f>
        <v>0</v>
      </c>
      <c r="G19" s="500"/>
    </row>
    <row r="20" spans="1:12" s="488" customFormat="1" ht="33.75" customHeight="1">
      <c r="A20" s="494">
        <v>8</v>
      </c>
      <c r="B20" s="495" t="s">
        <v>444</v>
      </c>
      <c r="C20" s="496"/>
      <c r="D20" s="490" t="e">
        <f>D10+D19</f>
        <v>#REF!</v>
      </c>
      <c r="E20" s="516" t="s">
        <v>78</v>
      </c>
      <c r="F20" s="517">
        <f>F10+F19</f>
        <v>0</v>
      </c>
      <c r="G20" s="500"/>
    </row>
    <row r="21" spans="1:12" s="488" customFormat="1" ht="51" customHeight="1">
      <c r="A21" s="494">
        <v>9</v>
      </c>
      <c r="B21" s="495" t="s">
        <v>445</v>
      </c>
      <c r="C21" s="496"/>
      <c r="D21" s="497">
        <v>0</v>
      </c>
      <c r="E21" s="498"/>
      <c r="F21" s="499">
        <f>D21</f>
        <v>0</v>
      </c>
    </row>
    <row r="22" spans="1:12" s="488" customFormat="1" ht="23.25" customHeight="1">
      <c r="A22" s="518" t="s">
        <v>78</v>
      </c>
      <c r="B22" s="519" t="s">
        <v>78</v>
      </c>
      <c r="C22" s="519"/>
      <c r="D22" s="520"/>
      <c r="E22" s="521"/>
      <c r="F22" s="522"/>
    </row>
    <row r="23" spans="1:12" s="488" customFormat="1" ht="18.75" customHeight="1">
      <c r="A23" s="523" t="s">
        <v>446</v>
      </c>
      <c r="B23" s="1253" t="s">
        <v>447</v>
      </c>
      <c r="C23" s="1253"/>
      <c r="D23" s="1253"/>
      <c r="E23" s="1253"/>
      <c r="F23" s="1276"/>
    </row>
    <row r="24" spans="1:12" s="488" customFormat="1" ht="18.75" customHeight="1">
      <c r="A24" s="523"/>
      <c r="B24" s="1259" t="e">
        <f>H24&amp;" "&amp;G24&amp;" "&amp;I24&amp;" "&amp;J24&amp;"%"&amp; " as"&amp;" "&amp;K24&amp; " "&amp;L24</f>
        <v>#REF!</v>
      </c>
      <c r="C24" s="1260"/>
      <c r="D24" s="1260"/>
      <c r="E24" s="1260"/>
      <c r="F24" s="1261"/>
      <c r="G24" s="525" t="s">
        <v>56</v>
      </c>
      <c r="H24" s="526" t="s">
        <v>448</v>
      </c>
      <c r="I24" s="526" t="str">
        <f>IF(J24="","","@")</f>
        <v/>
      </c>
      <c r="J24" s="527" t="s">
        <v>56</v>
      </c>
      <c r="K24" s="528" t="e">
        <f>IF(OR(L24=0,L24=""),"","Rs.")</f>
        <v>#REF!</v>
      </c>
      <c r="L24" s="529" t="e">
        <f>IF(D14=0,"",D14)</f>
        <v>#REF!</v>
      </c>
    </row>
    <row r="25" spans="1:12" s="488" customFormat="1" ht="19.5" customHeight="1">
      <c r="B25" s="1259" t="e">
        <f>H25&amp;" "&amp;G25&amp;" "&amp;I25&amp;" "&amp;J25&amp;"%"&amp; " as"&amp;" "&amp;K25&amp; " "&amp;L25</f>
        <v>#REF!</v>
      </c>
      <c r="C25" s="1260"/>
      <c r="D25" s="1260"/>
      <c r="E25" s="1260"/>
      <c r="F25" s="1261"/>
      <c r="G25" s="525" t="s">
        <v>56</v>
      </c>
      <c r="H25" s="526" t="s">
        <v>449</v>
      </c>
      <c r="I25" s="526" t="str">
        <f>IF(J25="","","@")</f>
        <v/>
      </c>
      <c r="J25" s="527" t="s">
        <v>56</v>
      </c>
      <c r="K25" s="528" t="e">
        <f>IF(OR(L25=0,L25=""),"","Rs.")</f>
        <v>#REF!</v>
      </c>
      <c r="L25" s="529" t="e">
        <f>IF(D15=0,"",D15)</f>
        <v>#REF!</v>
      </c>
    </row>
    <row r="26" spans="1:12" s="488" customFormat="1" ht="19.5" customHeight="1">
      <c r="B26" s="1259" t="e">
        <f>H26&amp;" "&amp;G26&amp;" "&amp;I26&amp;" "&amp;J26&amp;"%"&amp; " as"&amp;" "&amp;K26&amp; " "&amp;L26</f>
        <v>#REF!</v>
      </c>
      <c r="C26" s="1260"/>
      <c r="D26" s="1260"/>
      <c r="E26" s="1260"/>
      <c r="F26" s="1261"/>
      <c r="G26" s="525" t="s">
        <v>56</v>
      </c>
      <c r="H26" s="526" t="s">
        <v>450</v>
      </c>
      <c r="I26" s="526" t="str">
        <f>IF(J26="","","@")</f>
        <v/>
      </c>
      <c r="J26" s="527" t="s">
        <v>56</v>
      </c>
      <c r="K26" s="528" t="e">
        <f>IF(OR(L26=0,L26=""),"","Rs.")</f>
        <v>#REF!</v>
      </c>
      <c r="L26" s="529" t="e">
        <f>IF(D16=0,"",D16)</f>
        <v>#REF!</v>
      </c>
    </row>
    <row r="27" spans="1:12" s="488" customFormat="1" ht="19.5" customHeight="1">
      <c r="B27" s="1259" t="e">
        <f>H27&amp;" "&amp;G27&amp;" "&amp;I27&amp;" "&amp;J27&amp; " as"&amp;" "&amp;K27&amp; " "&amp;L27</f>
        <v>#REF!</v>
      </c>
      <c r="C27" s="1260"/>
      <c r="D27" s="1260"/>
      <c r="E27" s="1260"/>
      <c r="F27" s="1261"/>
      <c r="G27" s="525" t="s">
        <v>56</v>
      </c>
      <c r="H27" s="526" t="s">
        <v>451</v>
      </c>
      <c r="I27" s="526"/>
      <c r="J27" s="530"/>
      <c r="K27" s="528" t="e">
        <f>IF(OR(L27=0,L27=""),"","Rs.")</f>
        <v>#REF!</v>
      </c>
      <c r="L27" s="529" t="e">
        <f>IF(D17=0,"",D17)</f>
        <v>#REF!</v>
      </c>
    </row>
    <row r="28" spans="1:12" s="488" customFormat="1" ht="19.5" customHeight="1">
      <c r="B28" s="1259" t="str">
        <f>H28&amp;" "&amp;G28&amp;" "&amp;I28&amp;" "&amp;J28&amp; " as"&amp;" "&amp;K28&amp; " "&amp;L28</f>
        <v xml:space="preserve">Others     as  </v>
      </c>
      <c r="C28" s="1260"/>
      <c r="D28" s="1260"/>
      <c r="E28" s="1260"/>
      <c r="F28" s="1261"/>
      <c r="G28" s="525" t="s">
        <v>56</v>
      </c>
      <c r="H28" s="524" t="s">
        <v>452</v>
      </c>
      <c r="I28" s="524"/>
      <c r="J28" s="524"/>
      <c r="K28" s="524" t="str">
        <f>IF(OR(L28=0,L28=""),"","Rs.")</f>
        <v/>
      </c>
      <c r="L28" s="531" t="str">
        <f>IF(D18=0,"",D18)</f>
        <v/>
      </c>
    </row>
    <row r="29" spans="1:12" s="488" customFormat="1" ht="19.5" customHeight="1">
      <c r="B29" s="1265"/>
      <c r="C29" s="1265"/>
      <c r="D29" s="1265"/>
      <c r="E29" s="1265"/>
      <c r="F29" s="1266"/>
    </row>
    <row r="30" spans="1:12" ht="59.25" customHeight="1">
      <c r="A30" s="532" t="s">
        <v>453</v>
      </c>
      <c r="B30" s="1262" t="s">
        <v>454</v>
      </c>
      <c r="C30" s="1263"/>
      <c r="D30" s="1263"/>
      <c r="E30" s="1263"/>
      <c r="F30" s="1264"/>
    </row>
    <row r="31" spans="1:12" s="488" customFormat="1" ht="19.5" customHeight="1">
      <c r="A31" s="533" t="s">
        <v>455</v>
      </c>
      <c r="B31" s="1253" t="s">
        <v>456</v>
      </c>
      <c r="C31" s="1253"/>
      <c r="D31" s="1253"/>
      <c r="E31" s="524" t="s">
        <v>457</v>
      </c>
      <c r="F31" s="529">
        <v>0</v>
      </c>
    </row>
    <row r="32" spans="1:12" s="488" customFormat="1" ht="19.5" customHeight="1">
      <c r="A32" s="533" t="s">
        <v>458</v>
      </c>
      <c r="B32" s="526" t="s">
        <v>459</v>
      </c>
      <c r="C32" s="534"/>
      <c r="D32" s="535">
        <v>0.1</v>
      </c>
      <c r="E32" s="524" t="s">
        <v>457</v>
      </c>
      <c r="F32" s="529">
        <f>ROUND(D32*F31,0)</f>
        <v>0</v>
      </c>
      <c r="H32" s="1253"/>
      <c r="I32" s="1253"/>
      <c r="J32" s="1253"/>
    </row>
    <row r="33" spans="1:10" s="488" customFormat="1" ht="19.5" customHeight="1">
      <c r="A33" s="536" t="s">
        <v>460</v>
      </c>
      <c r="B33" s="526" t="s">
        <v>461</v>
      </c>
      <c r="C33" s="534"/>
      <c r="D33" s="537">
        <v>0</v>
      </c>
      <c r="E33" s="524"/>
      <c r="F33" s="529">
        <f>D33</f>
        <v>0</v>
      </c>
      <c r="H33" s="524"/>
      <c r="I33" s="524"/>
      <c r="J33" s="524"/>
    </row>
    <row r="34" spans="1:10" s="488" customFormat="1" ht="19.5" customHeight="1">
      <c r="A34" s="536" t="s">
        <v>462</v>
      </c>
      <c r="B34" s="526" t="s">
        <v>463</v>
      </c>
      <c r="D34" s="535">
        <v>0.02</v>
      </c>
      <c r="E34" s="524" t="s">
        <v>457</v>
      </c>
      <c r="F34" s="529">
        <f>ROUND((F33+(F33*D32))*D34,0)</f>
        <v>0</v>
      </c>
    </row>
    <row r="35" spans="1:10" s="488" customFormat="1" ht="19.5" customHeight="1">
      <c r="A35" s="536" t="s">
        <v>464</v>
      </c>
      <c r="B35" s="526" t="s">
        <v>465</v>
      </c>
      <c r="C35" s="524"/>
      <c r="D35" s="535">
        <v>0.01</v>
      </c>
      <c r="E35" s="524"/>
      <c r="F35" s="529">
        <f>ROUND(((F31-F33)+((F31-F33)*D32))*D35,0)</f>
        <v>0</v>
      </c>
    </row>
    <row r="36" spans="1:10" s="488" customFormat="1" ht="19.5" customHeight="1">
      <c r="A36" s="536" t="s">
        <v>466</v>
      </c>
      <c r="B36" s="528" t="s">
        <v>467</v>
      </c>
      <c r="C36" s="524"/>
      <c r="D36" s="524"/>
      <c r="E36" s="524" t="s">
        <v>457</v>
      </c>
      <c r="F36" s="538" t="str">
        <f>L28</f>
        <v/>
      </c>
    </row>
    <row r="37" spans="1:10" s="488" customFormat="1" ht="19.5" customHeight="1">
      <c r="A37" s="536" t="s">
        <v>468</v>
      </c>
      <c r="B37" s="1253" t="s">
        <v>469</v>
      </c>
      <c r="C37" s="1253"/>
      <c r="D37" s="1253"/>
      <c r="E37" s="524" t="s">
        <v>457</v>
      </c>
      <c r="F37" s="539">
        <f>SUM(F31,F32,F34,F35,F36)</f>
        <v>0</v>
      </c>
    </row>
    <row r="38" spans="1:10" s="488" customFormat="1" ht="19.5" customHeight="1">
      <c r="A38" s="536" t="s">
        <v>470</v>
      </c>
      <c r="B38" s="528" t="s">
        <v>471</v>
      </c>
      <c r="C38" s="524"/>
      <c r="D38" s="535"/>
      <c r="E38" s="524" t="s">
        <v>457</v>
      </c>
      <c r="F38" s="538">
        <f>ROUND(D38*F37,0)</f>
        <v>0</v>
      </c>
    </row>
    <row r="39" spans="1:10" s="488" customFormat="1" ht="19.5" customHeight="1">
      <c r="A39" s="533"/>
      <c r="B39" s="524"/>
      <c r="C39" s="524"/>
      <c r="D39" s="524"/>
      <c r="E39" s="524"/>
      <c r="F39" s="540"/>
    </row>
    <row r="40" spans="1:10" s="488" customFormat="1" ht="15" customHeight="1">
      <c r="A40" s="533"/>
      <c r="B40" s="524"/>
      <c r="C40" s="524"/>
      <c r="D40" s="524"/>
      <c r="E40" s="524"/>
      <c r="F40" s="540"/>
    </row>
    <row r="41" spans="1:10" s="488" customFormat="1" ht="15" customHeight="1">
      <c r="A41" s="533"/>
      <c r="B41" s="524"/>
      <c r="C41" s="524"/>
      <c r="D41" s="524"/>
      <c r="E41" s="524"/>
      <c r="F41" s="540"/>
    </row>
    <row r="42" spans="1:10" s="488" customFormat="1" ht="19.5" customHeight="1">
      <c r="A42" s="533"/>
      <c r="B42" s="524"/>
      <c r="C42" s="524"/>
      <c r="D42" s="524"/>
      <c r="E42" s="524"/>
      <c r="F42" s="540"/>
    </row>
    <row r="43" spans="1:10" ht="49.5" customHeight="1">
      <c r="A43" s="1254" t="str">
        <f>Basic!B1</f>
        <v>“Construction of Two nos. of 230kV bays for TANTRANSCO at 400kV Pugalur HVAC POWERGRID S/S” under consultancy services to TANTRANSCO”</v>
      </c>
      <c r="B43" s="1255"/>
      <c r="C43" s="1256"/>
      <c r="D43" s="1257" t="s">
        <v>472</v>
      </c>
      <c r="E43" s="1258"/>
      <c r="F43" s="548" t="s">
        <v>473</v>
      </c>
    </row>
    <row r="44" spans="1:10" ht="49.5">
      <c r="A44" s="543" t="s">
        <v>474</v>
      </c>
      <c r="B44" s="544" t="str">
        <f>Basic!B5</f>
        <v>Ref. No:  SRTS-II/C&amp;M/WC-4777/2026
SPECIFICATION No.: SR2/NT/W-AIS/DOM/C00/26/04775</v>
      </c>
      <c r="C44" s="545"/>
      <c r="D44" s="546"/>
      <c r="E44" s="547"/>
      <c r="F44" s="549"/>
    </row>
    <row r="46" spans="1:10">
      <c r="A46" s="541"/>
    </row>
  </sheetData>
  <sheetProtection selectLockedCells="1" selectUnlockedCells="1"/>
  <customSheetViews>
    <customSheetView guid="{9154002C-6C58-44C9-AE93-0E761C3D01F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
      <headerFooter alignWithMargins="0">
        <oddFooter xml:space="preserve">&amp;R
</oddFooter>
      </headerFooter>
    </customSheetView>
    <customSheetView guid="{B835C05C-B615-4DCB-982D-4519616B3CD8}"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2"/>
      <headerFooter alignWithMargins="0">
        <oddFooter xml:space="preserve">&amp;R
</oddFooter>
      </headerFooter>
    </customSheetView>
    <customSheetView guid="{E97134B6-5E8D-4951-8DA0-73D06553236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3"/>
      <headerFooter alignWithMargins="0">
        <oddFooter xml:space="preserve">&amp;R
</oddFooter>
      </headerFooter>
    </customSheetView>
    <customSheetView guid="{D0757F9E-DF41-4B40-A5E5-F4F8FDD8D61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4"/>
      <headerFooter alignWithMargins="0">
        <oddFooter xml:space="preserve">&amp;R
</oddFooter>
      </headerFooter>
    </customSheetView>
    <customSheetView guid="{EE46BCD1-F715-4FA9-A5FC-1B125AD601E0}"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5"/>
      <headerFooter alignWithMargins="0">
        <oddFooter xml:space="preserve">&amp;R
</oddFooter>
      </headerFooter>
    </customSheetView>
    <customSheetView guid="{4AA1107B-A795-4744-B566-827168772C7A}"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6"/>
      <headerFooter alignWithMargins="0">
        <oddFooter xml:space="preserve">&amp;R
</oddFooter>
      </headerFooter>
    </customSheetView>
    <customSheetView guid="{B23AD343-29DA-4CE0-BD10-47BF44F3782F}"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7"/>
      <headerFooter alignWithMargins="0">
        <oddFooter xml:space="preserve">&amp;R
</oddFooter>
      </headerFooter>
    </customSheetView>
    <customSheetView guid="{ECE9294F-C910-4036-88BC-B1F2176FB0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8"/>
      <headerFooter alignWithMargins="0">
        <oddFooter xml:space="preserve">&amp;R
</oddFooter>
      </headerFooter>
    </customSheetView>
    <customSheetView guid="{E9F4E142-7D26-464D-BECA-4F3806DB1FE1}"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9"/>
      <headerFooter alignWithMargins="0">
        <oddFooter xml:space="preserve">&amp;R
</oddFooter>
      </headerFooter>
    </customSheetView>
    <customSheetView guid="{A7DBDDEF-9245-44C6-9EBF-032DB6E1C0A2}"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0"/>
      <headerFooter alignWithMargins="0">
        <oddFooter xml:space="preserve">&amp;R
</oddFooter>
      </headerFooter>
    </customSheetView>
    <customSheetView guid="{7487ED9F-BBED-4B2A-9631-22F1A430946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1"/>
      <headerFooter alignWithMargins="0">
        <oddFooter xml:space="preserve">&amp;R
</oddFooter>
      </headerFooter>
    </customSheetView>
    <customSheetView guid="{B3CE7B10-A914-4559-A6DA-AED8C22AFD6D}"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2"/>
      <headerFooter alignWithMargins="0">
        <oddFooter xml:space="preserve">&amp;R
</oddFooter>
      </headerFooter>
    </customSheetView>
    <customSheetView guid="{D53177B2-31EC-4222-B97A-A37DCFD9E45B}"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3"/>
      <headerFooter alignWithMargins="0">
        <oddFooter xml:space="preserve">&amp;R
</oddFooter>
      </headerFooter>
    </customSheetView>
    <customSheetView guid="{223BC0FC-814D-40F0-9795-CE82A16FF3A5}"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4"/>
      <headerFooter alignWithMargins="0">
        <oddFooter xml:space="preserve">&amp;R
</oddFooter>
      </headerFooter>
    </customSheetView>
    <customSheetView guid="{E81F0721-C35D-4189-B675-E46A21339863}"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5"/>
      <headerFooter alignWithMargins="0">
        <oddFooter xml:space="preserve">&amp;R
</oddFooter>
      </headerFooter>
    </customSheetView>
    <customSheetView guid="{17F5C48B-526E-48D2-9F97-823D578F9893}"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6"/>
      <headerFooter alignWithMargins="0">
        <oddFooter xml:space="preserve">&amp;R
</oddFooter>
      </headerFooter>
    </customSheetView>
    <customSheetView guid="{9AABADBB-0C61-4F6E-8EBA-FB1F391DCDF7}" showPageBreaks="1" printArea="1" state="hidden" view="pageBreakPreview" topLeftCell="A22">
      <selection activeCell="B27" sqref="B27:F27"/>
      <pageMargins left="0" right="0" top="0" bottom="0" header="0" footer="0"/>
      <printOptions horizontalCentered="1"/>
      <pageSetup paperSize="9" scale="84" fitToHeight="0" orientation="portrait" horizontalDpi="1200" verticalDpi="1200" r:id="rId17"/>
      <headerFooter alignWithMargins="0">
        <oddFooter xml:space="preserve">&amp;R
</oddFooter>
      </headerFooter>
    </customSheetView>
  </customSheetViews>
  <mergeCells count="19">
    <mergeCell ref="H32:J32"/>
    <mergeCell ref="B29:F29"/>
    <mergeCell ref="B5:C5"/>
    <mergeCell ref="E5:F5"/>
    <mergeCell ref="B1:F1"/>
    <mergeCell ref="D3:F3"/>
    <mergeCell ref="A4:C4"/>
    <mergeCell ref="D4:F4"/>
    <mergeCell ref="B23:F23"/>
    <mergeCell ref="B24:F24"/>
    <mergeCell ref="B25:F25"/>
    <mergeCell ref="B37:D37"/>
    <mergeCell ref="A43:C43"/>
    <mergeCell ref="D43:E43"/>
    <mergeCell ref="B26:F26"/>
    <mergeCell ref="B27:F27"/>
    <mergeCell ref="B28:F28"/>
    <mergeCell ref="B30:F30"/>
    <mergeCell ref="B31:D31"/>
  </mergeCells>
  <phoneticPr fontId="28" type="noConversion"/>
  <printOptions horizontalCentered="1"/>
  <pageMargins left="0.79" right="0.37" top="0.65" bottom="0.45" header="0.38" footer="0"/>
  <pageSetup paperSize="9" scale="84" fitToHeight="0" orientation="portrait" horizontalDpi="1200" verticalDpi="1200" r:id="rId18"/>
  <headerFooter alignWithMargins="0">
    <oddHeader>&amp;C&amp;"Aptos"&amp;12&amp;KFF0000 डेटा वर्गीकरण : नियंत्रित/CONTROLLED&amp;1#_x000D_&amp;G</oddHeader>
    <oddFooter xml:space="preserve">&amp;R
</oddFooter>
  </headerFooter>
  <legacyDrawingHF r:id="rId19"/>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8"/>
  <dimension ref="A1:P41"/>
  <sheetViews>
    <sheetView topLeftCell="A28" zoomScaleSheetLayoutView="100" workbookViewId="0">
      <selection sqref="A1:F1"/>
    </sheetView>
  </sheetViews>
  <sheetFormatPr defaultColWidth="8" defaultRowHeight="16.5"/>
  <cols>
    <col min="1" max="1" width="7.5" style="110" customWidth="1"/>
    <col min="2" max="2" width="46.875" style="110" customWidth="1"/>
    <col min="3" max="3" width="2.25" style="110" customWidth="1"/>
    <col min="4" max="4" width="17.625" style="148" customWidth="1"/>
    <col min="5" max="5" width="4.125" style="148" customWidth="1"/>
    <col min="6" max="6" width="17.625" style="148" customWidth="1"/>
    <col min="7" max="7" width="21.625" style="113" customWidth="1"/>
    <col min="8" max="8" width="15.25" style="261" customWidth="1"/>
    <col min="9" max="10" width="13.75" style="261" customWidth="1"/>
    <col min="11" max="11" width="14.875" style="261" customWidth="1"/>
    <col min="12" max="12" width="13.75" style="261" customWidth="1"/>
    <col min="13" max="16" width="8" style="261" customWidth="1"/>
    <col min="17" max="16384" width="8" style="113"/>
  </cols>
  <sheetData>
    <row r="1" spans="1:16" ht="15.95" customHeight="1">
      <c r="B1" s="1283" t="s">
        <v>423</v>
      </c>
      <c r="C1" s="1284"/>
      <c r="D1" s="1284"/>
      <c r="E1" s="1284"/>
      <c r="F1" s="1284"/>
    </row>
    <row r="2" spans="1:16" ht="15.95" customHeight="1">
      <c r="B2" s="111"/>
      <c r="C2" s="112"/>
      <c r="D2" s="114"/>
      <c r="E2" s="114"/>
      <c r="F2" s="114"/>
    </row>
    <row r="3" spans="1:16" s="115" customFormat="1" ht="15.95" customHeight="1">
      <c r="A3" s="110"/>
      <c r="B3" s="110"/>
      <c r="C3" s="110"/>
      <c r="D3" s="1285" t="s">
        <v>424</v>
      </c>
      <c r="E3" s="1285"/>
      <c r="F3" s="1285"/>
      <c r="H3" s="885"/>
      <c r="I3" s="885"/>
      <c r="J3" s="885"/>
      <c r="K3" s="885"/>
      <c r="L3" s="885"/>
      <c r="M3" s="885"/>
      <c r="N3" s="885"/>
      <c r="O3" s="885"/>
      <c r="P3" s="885"/>
    </row>
    <row r="4" spans="1:16" s="115" customFormat="1" ht="20.25" customHeight="1">
      <c r="A4" s="1291" t="s">
        <v>425</v>
      </c>
      <c r="B4" s="1291"/>
      <c r="C4" s="1291"/>
      <c r="D4" s="1286" t="str">
        <f>'Sch-1.'!C10</f>
        <v xml:space="preserve">  </v>
      </c>
      <c r="E4" s="1286"/>
      <c r="F4" s="1286"/>
      <c r="H4" s="885"/>
      <c r="I4" s="885"/>
      <c r="J4" s="885"/>
      <c r="K4" s="885"/>
      <c r="L4" s="885"/>
      <c r="M4" s="885"/>
      <c r="N4" s="885"/>
      <c r="O4" s="885"/>
      <c r="P4" s="885"/>
    </row>
    <row r="5" spans="1:16" s="121" customFormat="1" ht="21" customHeight="1">
      <c r="A5" s="117" t="s">
        <v>243</v>
      </c>
      <c r="B5" s="1289" t="s">
        <v>426</v>
      </c>
      <c r="C5" s="1290"/>
      <c r="D5" s="118" t="s">
        <v>427</v>
      </c>
      <c r="E5" s="1287" t="s">
        <v>428</v>
      </c>
      <c r="F5" s="1288"/>
      <c r="H5" s="886"/>
      <c r="I5" s="886"/>
      <c r="J5" s="886"/>
      <c r="K5" s="886"/>
      <c r="L5" s="886"/>
      <c r="M5" s="886"/>
      <c r="N5" s="886"/>
      <c r="O5" s="886"/>
      <c r="P5" s="886"/>
    </row>
    <row r="6" spans="1:16" s="115" customFormat="1" ht="36" customHeight="1">
      <c r="A6" s="122">
        <v>1</v>
      </c>
      <c r="B6" s="123" t="s">
        <v>429</v>
      </c>
      <c r="C6" s="124"/>
      <c r="D6" s="125">
        <f>'Sch-6'!D15</f>
        <v>0</v>
      </c>
      <c r="E6" s="126" t="s">
        <v>78</v>
      </c>
      <c r="F6" s="127">
        <f>D6</f>
        <v>0</v>
      </c>
      <c r="G6" s="128"/>
      <c r="H6" s="885"/>
      <c r="I6" s="885"/>
      <c r="J6" s="885"/>
      <c r="K6" s="885"/>
      <c r="L6" s="885"/>
      <c r="M6" s="885"/>
      <c r="N6" s="885"/>
      <c r="O6" s="885"/>
      <c r="P6" s="885"/>
    </row>
    <row r="7" spans="1:16" s="115" customFormat="1" ht="34.5" customHeight="1">
      <c r="A7" s="122">
        <v>2</v>
      </c>
      <c r="B7" s="123" t="s">
        <v>430</v>
      </c>
      <c r="C7" s="124"/>
      <c r="D7" s="125">
        <f>'Sch-6'!D17</f>
        <v>0</v>
      </c>
      <c r="E7" s="126"/>
      <c r="F7" s="127">
        <f>D7</f>
        <v>0</v>
      </c>
      <c r="G7" s="128"/>
      <c r="H7" s="885"/>
      <c r="I7" s="885"/>
      <c r="J7" s="885"/>
      <c r="K7" s="885"/>
      <c r="L7" s="885"/>
      <c r="M7" s="885"/>
      <c r="N7" s="885"/>
      <c r="O7" s="885"/>
      <c r="P7" s="885"/>
    </row>
    <row r="8" spans="1:16" s="115" customFormat="1" ht="21" customHeight="1">
      <c r="A8" s="122">
        <v>3</v>
      </c>
      <c r="B8" s="123" t="s">
        <v>431</v>
      </c>
      <c r="C8" s="124"/>
      <c r="D8" s="125">
        <f>'Sch-6'!D19</f>
        <v>0</v>
      </c>
      <c r="E8" s="126"/>
      <c r="F8" s="127">
        <f>D8</f>
        <v>0</v>
      </c>
      <c r="G8" s="128"/>
      <c r="H8" s="885"/>
      <c r="I8" s="885"/>
      <c r="J8" s="885"/>
      <c r="K8" s="885"/>
      <c r="L8" s="885"/>
      <c r="M8" s="885"/>
      <c r="N8" s="885"/>
      <c r="O8" s="885"/>
      <c r="P8" s="885"/>
    </row>
    <row r="9" spans="1:16" s="115" customFormat="1" ht="21" customHeight="1">
      <c r="A9" s="122">
        <v>4</v>
      </c>
      <c r="B9" s="123" t="s">
        <v>432</v>
      </c>
      <c r="C9" s="124"/>
      <c r="D9" s="129" t="s">
        <v>433</v>
      </c>
      <c r="E9" s="126"/>
      <c r="F9" s="120" t="str">
        <f>D9</f>
        <v>Not Applicable</v>
      </c>
      <c r="H9" s="885"/>
      <c r="I9" s="885"/>
      <c r="J9" s="885"/>
      <c r="K9" s="885"/>
      <c r="L9" s="885"/>
      <c r="M9" s="885"/>
      <c r="N9" s="885"/>
      <c r="O9" s="885"/>
      <c r="P9" s="885"/>
    </row>
    <row r="10" spans="1:16" s="115" customFormat="1" ht="21" customHeight="1">
      <c r="A10" s="122">
        <v>5</v>
      </c>
      <c r="B10" s="123" t="s">
        <v>434</v>
      </c>
      <c r="C10" s="124"/>
      <c r="D10" s="130">
        <f>SUM(D6,D7,D8)</f>
        <v>0</v>
      </c>
      <c r="E10" s="126"/>
      <c r="F10" s="131">
        <f>F6+F7+F8</f>
        <v>0</v>
      </c>
      <c r="H10" s="885"/>
      <c r="I10" s="885"/>
      <c r="J10" s="885"/>
      <c r="K10" s="885"/>
      <c r="L10" s="885"/>
      <c r="M10" s="885"/>
      <c r="N10" s="885"/>
      <c r="O10" s="885"/>
      <c r="P10" s="885"/>
    </row>
    <row r="11" spans="1:16" s="115" customFormat="1" ht="21" customHeight="1">
      <c r="A11" s="122">
        <v>6</v>
      </c>
      <c r="B11" s="132" t="s">
        <v>435</v>
      </c>
      <c r="C11" s="133" t="s">
        <v>78</v>
      </c>
      <c r="D11" s="125" t="e">
        <f>'Sch-1.'!#REF!+'Sch-2'!#REF!+'Sch-1 '!#REF!+'Sch-7'!#REF!</f>
        <v>#REF!</v>
      </c>
      <c r="E11" s="134" t="s">
        <v>78</v>
      </c>
      <c r="F11" s="127" t="e">
        <f>D11</f>
        <v>#REF!</v>
      </c>
      <c r="H11" s="885"/>
      <c r="I11" s="885"/>
      <c r="J11" s="885"/>
      <c r="K11" s="885"/>
      <c r="L11" s="885"/>
      <c r="M11" s="885"/>
      <c r="N11" s="885"/>
      <c r="O11" s="885"/>
      <c r="P11" s="885"/>
    </row>
    <row r="12" spans="1:16" s="115" customFormat="1" ht="21.95" customHeight="1">
      <c r="A12" s="122">
        <v>7</v>
      </c>
      <c r="B12" s="132" t="s">
        <v>436</v>
      </c>
      <c r="C12" s="124"/>
      <c r="D12" s="118" t="e">
        <f>D10-D11</f>
        <v>#REF!</v>
      </c>
      <c r="E12" s="126"/>
      <c r="F12" s="131" t="e">
        <f>F10-F11</f>
        <v>#REF!</v>
      </c>
      <c r="G12" s="135"/>
      <c r="H12" s="885"/>
      <c r="I12" s="885"/>
      <c r="J12" s="885"/>
      <c r="K12" s="885"/>
      <c r="L12" s="885"/>
      <c r="M12" s="885"/>
      <c r="N12" s="885"/>
      <c r="O12" s="885"/>
      <c r="P12" s="885"/>
    </row>
    <row r="13" spans="1:16" s="115" customFormat="1" ht="21.95" customHeight="1">
      <c r="A13" s="122">
        <v>8</v>
      </c>
      <c r="B13" s="123" t="s">
        <v>437</v>
      </c>
      <c r="C13" s="124"/>
      <c r="D13" s="125"/>
      <c r="E13" s="126"/>
      <c r="F13" s="127"/>
      <c r="H13" s="885"/>
      <c r="I13" s="885"/>
      <c r="J13" s="885"/>
      <c r="K13" s="885"/>
      <c r="L13" s="885"/>
      <c r="M13" s="885"/>
      <c r="N13" s="885"/>
      <c r="O13" s="885"/>
      <c r="P13" s="885"/>
    </row>
    <row r="14" spans="1:16" s="115" customFormat="1" ht="21.95" customHeight="1">
      <c r="A14" s="122" t="s">
        <v>78</v>
      </c>
      <c r="B14" s="123" t="s">
        <v>438</v>
      </c>
      <c r="C14" s="136"/>
      <c r="D14" s="129" t="e">
        <f>'Sch-5'!#REF!</f>
        <v>#REF!</v>
      </c>
      <c r="E14" s="137"/>
      <c r="F14" s="120" t="e">
        <f>F32</f>
        <v>#REF!</v>
      </c>
      <c r="G14" s="128"/>
      <c r="H14" s="885"/>
      <c r="I14" s="885"/>
      <c r="J14" s="885"/>
      <c r="K14" s="885"/>
      <c r="L14" s="885"/>
      <c r="M14" s="885"/>
      <c r="N14" s="885"/>
      <c r="O14" s="885"/>
      <c r="P14" s="885"/>
    </row>
    <row r="15" spans="1:16" s="115" customFormat="1" ht="21.95" customHeight="1">
      <c r="A15" s="122"/>
      <c r="B15" s="123" t="s">
        <v>475</v>
      </c>
      <c r="C15" s="124"/>
      <c r="D15" s="129" t="e">
        <f>'Sch-5'!K15+'Sch-5'!#REF!</f>
        <v>#REF!</v>
      </c>
      <c r="E15" s="138"/>
      <c r="F15" s="120" t="e">
        <f>F33</f>
        <v>#REF!</v>
      </c>
      <c r="G15" s="128"/>
      <c r="H15" s="885"/>
      <c r="I15" s="885"/>
      <c r="J15" s="885"/>
      <c r="K15" s="885"/>
      <c r="L15" s="885"/>
      <c r="M15" s="885"/>
      <c r="N15" s="885"/>
      <c r="O15" s="885"/>
      <c r="P15" s="885"/>
    </row>
    <row r="16" spans="1:16" s="115" customFormat="1" ht="21.95" customHeight="1">
      <c r="A16" s="122"/>
      <c r="B16" s="123" t="s">
        <v>476</v>
      </c>
      <c r="C16" s="124"/>
      <c r="D16" s="129" t="e">
        <f>#REF!+#REF!</f>
        <v>#REF!</v>
      </c>
      <c r="E16" s="138"/>
      <c r="F16" s="120" t="e">
        <f>F36</f>
        <v>#REF!</v>
      </c>
      <c r="G16" s="128"/>
      <c r="H16" s="885"/>
      <c r="I16" s="885"/>
      <c r="J16" s="885"/>
      <c r="K16" s="885"/>
      <c r="L16" s="885"/>
      <c r="M16" s="885"/>
      <c r="N16" s="885"/>
      <c r="O16" s="885"/>
      <c r="P16" s="885"/>
    </row>
    <row r="17" spans="1:16" s="115" customFormat="1" ht="21.95" customHeight="1">
      <c r="A17" s="122"/>
      <c r="B17" s="123" t="s">
        <v>477</v>
      </c>
      <c r="C17" s="124"/>
      <c r="D17" s="129" t="e">
        <f>#REF!</f>
        <v>#REF!</v>
      </c>
      <c r="E17" s="119"/>
      <c r="F17" s="120">
        <f>F34</f>
        <v>0</v>
      </c>
      <c r="H17" s="885"/>
      <c r="I17" s="885"/>
      <c r="J17" s="885"/>
      <c r="K17" s="885"/>
      <c r="L17" s="885"/>
      <c r="M17" s="885"/>
      <c r="N17" s="885"/>
      <c r="O17" s="885"/>
      <c r="P17" s="885"/>
    </row>
    <row r="18" spans="1:16" s="115" customFormat="1" ht="27" customHeight="1">
      <c r="A18" s="122"/>
      <c r="B18" s="123" t="s">
        <v>478</v>
      </c>
      <c r="C18" s="139"/>
      <c r="D18" s="247" t="e">
        <f>D14+D15+D16+D17</f>
        <v>#REF!</v>
      </c>
      <c r="E18" s="140"/>
      <c r="F18" s="139" t="e">
        <f>SUM(F14:F17)</f>
        <v>#REF!</v>
      </c>
      <c r="G18" s="128"/>
      <c r="H18" s="885"/>
      <c r="I18" s="885"/>
      <c r="J18" s="885"/>
      <c r="K18" s="885"/>
      <c r="L18" s="885"/>
      <c r="M18" s="885"/>
      <c r="N18" s="885"/>
      <c r="O18" s="885"/>
      <c r="P18" s="885"/>
    </row>
    <row r="19" spans="1:16" s="115" customFormat="1" ht="33.75" customHeight="1">
      <c r="A19" s="122">
        <v>8</v>
      </c>
      <c r="B19" s="123" t="s">
        <v>444</v>
      </c>
      <c r="C19" s="124"/>
      <c r="D19" s="118" t="e">
        <f>D10+D18</f>
        <v>#REF!</v>
      </c>
      <c r="E19" s="141" t="s">
        <v>78</v>
      </c>
      <c r="F19" s="142" t="e">
        <f>F10+F18</f>
        <v>#REF!</v>
      </c>
      <c r="G19" s="128"/>
      <c r="H19" s="885"/>
      <c r="I19" s="885"/>
      <c r="J19" s="885"/>
      <c r="K19" s="885"/>
      <c r="L19" s="885"/>
      <c r="M19" s="885"/>
      <c r="N19" s="885"/>
      <c r="O19" s="885"/>
      <c r="P19" s="885"/>
    </row>
    <row r="20" spans="1:16" s="115" customFormat="1" ht="51" customHeight="1">
      <c r="A20" s="122">
        <v>9</v>
      </c>
      <c r="B20" s="123" t="s">
        <v>445</v>
      </c>
      <c r="C20" s="124"/>
      <c r="D20" s="125">
        <f>'Sch-1.'!J51</f>
        <v>0</v>
      </c>
      <c r="E20" s="126"/>
      <c r="F20" s="127">
        <f>D20</f>
        <v>0</v>
      </c>
      <c r="H20" s="885"/>
      <c r="I20" s="885"/>
      <c r="J20" s="885"/>
      <c r="K20" s="885"/>
      <c r="L20" s="885"/>
      <c r="M20" s="885"/>
      <c r="N20" s="885"/>
      <c r="O20" s="885"/>
      <c r="P20" s="885"/>
    </row>
    <row r="21" spans="1:16" s="115" customFormat="1" ht="23.25" customHeight="1">
      <c r="A21" s="143" t="s">
        <v>446</v>
      </c>
      <c r="B21" s="1277" t="s">
        <v>447</v>
      </c>
      <c r="C21" s="1277"/>
      <c r="D21" s="1277"/>
      <c r="E21" s="1277"/>
      <c r="F21" s="1278"/>
      <c r="H21" s="885"/>
      <c r="I21" s="885"/>
      <c r="J21" s="885"/>
      <c r="K21" s="885"/>
      <c r="L21" s="885"/>
      <c r="M21" s="885"/>
      <c r="N21" s="885"/>
      <c r="O21" s="885"/>
      <c r="P21" s="885"/>
    </row>
    <row r="22" spans="1:16" s="115" customFormat="1" ht="18.75" customHeight="1">
      <c r="A22" s="145" t="s">
        <v>455</v>
      </c>
      <c r="B22" s="1282" t="s">
        <v>479</v>
      </c>
      <c r="C22" s="1282"/>
      <c r="D22" s="1282"/>
      <c r="E22" s="144" t="s">
        <v>457</v>
      </c>
      <c r="F22" s="147" t="e">
        <f>D14</f>
        <v>#REF!</v>
      </c>
      <c r="H22" s="885"/>
      <c r="I22" s="885"/>
      <c r="J22" s="885"/>
      <c r="K22" s="885"/>
      <c r="L22" s="885"/>
      <c r="M22" s="885"/>
      <c r="N22" s="885"/>
      <c r="O22" s="885"/>
      <c r="P22" s="885"/>
    </row>
    <row r="23" spans="1:16" s="115" customFormat="1" ht="19.5" customHeight="1">
      <c r="A23" s="145" t="s">
        <v>458</v>
      </c>
      <c r="B23" s="1282" t="s">
        <v>480</v>
      </c>
      <c r="C23" s="1282"/>
      <c r="D23" s="1282"/>
      <c r="E23" s="144" t="s">
        <v>457</v>
      </c>
      <c r="F23" s="147" t="e">
        <f>D15</f>
        <v>#REF!</v>
      </c>
      <c r="H23" s="885"/>
      <c r="I23" s="885"/>
      <c r="J23" s="885"/>
      <c r="K23" s="885"/>
      <c r="L23" s="885"/>
      <c r="M23" s="885"/>
      <c r="N23" s="885"/>
      <c r="O23" s="885"/>
      <c r="P23" s="885"/>
    </row>
    <row r="24" spans="1:16" s="115" customFormat="1" ht="19.5" customHeight="1">
      <c r="A24" s="145" t="s">
        <v>460</v>
      </c>
      <c r="B24" s="1282" t="s">
        <v>481</v>
      </c>
      <c r="C24" s="1282"/>
      <c r="D24" s="1282"/>
      <c r="E24" s="144" t="s">
        <v>457</v>
      </c>
      <c r="F24" s="147" t="e">
        <f>D16</f>
        <v>#REF!</v>
      </c>
      <c r="H24" s="885"/>
      <c r="I24" s="885"/>
      <c r="J24" s="885"/>
      <c r="K24" s="885"/>
      <c r="L24" s="885"/>
      <c r="M24" s="885"/>
      <c r="N24" s="885"/>
      <c r="O24" s="885"/>
      <c r="P24" s="885"/>
    </row>
    <row r="25" spans="1:16" s="115" customFormat="1" ht="19.5" customHeight="1">
      <c r="A25" s="145" t="s">
        <v>462</v>
      </c>
      <c r="B25" s="1282" t="s">
        <v>452</v>
      </c>
      <c r="C25" s="1282"/>
      <c r="D25" s="1282"/>
      <c r="E25" s="144" t="s">
        <v>457</v>
      </c>
      <c r="F25" s="147" t="e">
        <f>D17</f>
        <v>#REF!</v>
      </c>
      <c r="H25" s="885"/>
      <c r="I25" s="885"/>
      <c r="J25" s="885"/>
      <c r="K25" s="885"/>
      <c r="L25" s="885"/>
      <c r="M25" s="885"/>
      <c r="N25" s="885"/>
      <c r="O25" s="885"/>
      <c r="P25" s="885"/>
    </row>
    <row r="26" spans="1:16" s="115" customFormat="1" ht="19.5" customHeight="1">
      <c r="A26" s="149" t="s">
        <v>453</v>
      </c>
      <c r="B26" s="1277" t="s">
        <v>482</v>
      </c>
      <c r="C26" s="1277"/>
      <c r="D26" s="1277"/>
      <c r="E26" s="1277"/>
      <c r="F26" s="1278"/>
      <c r="H26" s="885"/>
      <c r="I26" s="885"/>
      <c r="J26" s="885"/>
      <c r="K26" s="885"/>
      <c r="L26" s="885"/>
      <c r="M26" s="885"/>
      <c r="N26" s="885"/>
      <c r="O26" s="885"/>
      <c r="P26" s="885"/>
    </row>
    <row r="27" spans="1:16" ht="19.5" customHeight="1">
      <c r="A27" s="248"/>
      <c r="B27" s="113"/>
      <c r="C27" s="113"/>
      <c r="D27" s="113"/>
      <c r="E27" s="113"/>
      <c r="F27" s="249"/>
    </row>
    <row r="28" spans="1:16" s="115" customFormat="1" ht="19.5" customHeight="1">
      <c r="A28" s="250"/>
      <c r="F28" s="251"/>
      <c r="H28" s="885"/>
      <c r="I28" s="885"/>
      <c r="J28" s="885"/>
      <c r="K28" s="885"/>
      <c r="L28" s="885"/>
      <c r="M28" s="885"/>
      <c r="N28" s="885"/>
      <c r="O28" s="885"/>
      <c r="P28" s="885"/>
    </row>
    <row r="29" spans="1:16" s="115" customFormat="1" ht="19.5" customHeight="1">
      <c r="A29" s="250"/>
      <c r="F29" s="251"/>
      <c r="H29" s="885"/>
      <c r="I29" s="885"/>
      <c r="J29" s="885"/>
      <c r="K29" s="885"/>
      <c r="L29" s="885"/>
      <c r="M29" s="885"/>
      <c r="N29" s="885"/>
      <c r="O29" s="885"/>
      <c r="P29" s="885"/>
    </row>
    <row r="30" spans="1:16" s="115" customFormat="1" ht="60" customHeight="1">
      <c r="A30" s="149" t="s">
        <v>483</v>
      </c>
      <c r="B30" s="1279" t="s">
        <v>484</v>
      </c>
      <c r="C30" s="1280"/>
      <c r="D30" s="1280"/>
      <c r="E30" s="1280"/>
      <c r="F30" s="1281"/>
      <c r="H30" s="885" t="s">
        <v>485</v>
      </c>
      <c r="I30" s="885"/>
      <c r="J30" s="885"/>
      <c r="K30" s="885"/>
      <c r="L30" s="885"/>
      <c r="M30" s="885"/>
      <c r="N30" s="885"/>
      <c r="O30" s="885"/>
      <c r="P30" s="885"/>
    </row>
    <row r="31" spans="1:16" s="115" customFormat="1" ht="19.5" customHeight="1">
      <c r="A31" s="145" t="s">
        <v>455</v>
      </c>
      <c r="B31" s="1282" t="s">
        <v>456</v>
      </c>
      <c r="C31" s="1282"/>
      <c r="D31" s="1282"/>
      <c r="E31" s="144" t="s">
        <v>457</v>
      </c>
      <c r="F31" s="146" t="e">
        <f>'Sch-1.'!#REF!</f>
        <v>#REF!</v>
      </c>
      <c r="H31" s="886" t="s">
        <v>486</v>
      </c>
      <c r="I31" s="886" t="e">
        <f>#REF!</f>
        <v>#REF!</v>
      </c>
      <c r="J31" s="886" t="e">
        <f>IF(I31=0, "", I31)</f>
        <v>#REF!</v>
      </c>
      <c r="K31" s="887" t="e">
        <f>IF(I31=0, "", "Discount on lum-sum basis on total price quoted by us without Taxes &amp; Duties. In Rs. ")</f>
        <v>#REF!</v>
      </c>
      <c r="L31" s="886" t="s">
        <v>487</v>
      </c>
      <c r="M31" s="888" t="e">
        <f>#REF!</f>
        <v>#REF!</v>
      </c>
      <c r="N31" s="888" t="e">
        <f t="shared" ref="N31:N37" si="0">IF(M31=0, "", M31)</f>
        <v>#REF!</v>
      </c>
      <c r="O31" s="887" t="e">
        <f>IF(M31=0, "", " Discount on lum-sum basis on total price quoted by us without Taxes &amp; Duties. In Percent (%) .")</f>
        <v>#REF!</v>
      </c>
      <c r="P31" s="885"/>
    </row>
    <row r="32" spans="1:16" s="115" customFormat="1" ht="19.5" customHeight="1">
      <c r="A32" s="145" t="s">
        <v>458</v>
      </c>
      <c r="B32" s="1282" t="s">
        <v>488</v>
      </c>
      <c r="C32" s="1282"/>
      <c r="D32" s="1282"/>
      <c r="E32" s="144" t="s">
        <v>457</v>
      </c>
      <c r="F32" s="146" t="e">
        <f>ROUND(0.103*F31,0)</f>
        <v>#REF!</v>
      </c>
      <c r="H32" s="885"/>
      <c r="I32" s="885"/>
      <c r="J32" s="886"/>
      <c r="K32" s="887" t="e">
        <f>IF(SUM(I33:I37)=0, "", "Discount on lum-sum basis on the Schedules as given below , In Rs. :")</f>
        <v>#REF!</v>
      </c>
      <c r="L32" s="885"/>
      <c r="M32" s="885"/>
      <c r="N32" s="888"/>
      <c r="O32" s="887" t="e">
        <f>IF(SUM(M33:M37)=0, "", "Discount on lum-sum basis on the Schedules as given below , In Percent (%) :")</f>
        <v>#REF!</v>
      </c>
      <c r="P32" s="885"/>
    </row>
    <row r="33" spans="1:16" s="115" customFormat="1" ht="19.5" customHeight="1">
      <c r="A33" s="145" t="s">
        <v>460</v>
      </c>
      <c r="B33" s="1282" t="s">
        <v>489</v>
      </c>
      <c r="C33" s="1282"/>
      <c r="D33" s="1282"/>
      <c r="E33" s="144" t="s">
        <v>457</v>
      </c>
      <c r="F33" s="146" t="e">
        <f>'Sch-5'!K15+'Sch-5'!#REF!</f>
        <v>#REF!</v>
      </c>
      <c r="H33" s="886" t="s">
        <v>490</v>
      </c>
      <c r="I33" s="886" t="e">
        <f>#REF!</f>
        <v>#REF!</v>
      </c>
      <c r="J33" s="886" t="e">
        <f>IF(I33=0, "", I33)</f>
        <v>#REF!</v>
      </c>
      <c r="K33" s="262" t="e">
        <f>IF(I33=0, "", "Schedule-1 : Ex works prices (Direct Only)")</f>
        <v>#REF!</v>
      </c>
      <c r="L33" s="886" t="s">
        <v>491</v>
      </c>
      <c r="M33" s="888" t="e">
        <f>#REF!</f>
        <v>#REF!</v>
      </c>
      <c r="N33" s="888" t="e">
        <f t="shared" si="0"/>
        <v>#REF!</v>
      </c>
      <c r="O33" s="262" t="e">
        <f>IF(M33=0, "", "Schedule-1 : Ex works prices (Direct Only)")</f>
        <v>#REF!</v>
      </c>
      <c r="P33" s="885"/>
    </row>
    <row r="34" spans="1:16" s="115" customFormat="1" ht="19.5" customHeight="1">
      <c r="A34" s="145" t="s">
        <v>462</v>
      </c>
      <c r="B34" s="1282" t="s">
        <v>452</v>
      </c>
      <c r="C34" s="1282"/>
      <c r="D34" s="1282"/>
      <c r="E34" s="144" t="s">
        <v>457</v>
      </c>
      <c r="F34" s="264"/>
      <c r="H34" s="886" t="s">
        <v>492</v>
      </c>
      <c r="I34" s="886" t="e">
        <f>#REF!</f>
        <v>#REF!</v>
      </c>
      <c r="J34" s="886" t="e">
        <f>IF(I34=0, "", I34)</f>
        <v>#REF!</v>
      </c>
      <c r="K34" s="262" t="e">
        <f>IF(I34=0, "", "Schedule-1 : Ex works prices (Bought Out Only)")</f>
        <v>#REF!</v>
      </c>
      <c r="L34" s="886" t="s">
        <v>493</v>
      </c>
      <c r="M34" s="888" t="e">
        <f>#REF!</f>
        <v>#REF!</v>
      </c>
      <c r="N34" s="888" t="e">
        <f t="shared" si="0"/>
        <v>#REF!</v>
      </c>
      <c r="O34" s="262" t="e">
        <f>IF(M34=0, "", "Schedule-1 : Ex works prices (Bought Out Only)")</f>
        <v>#REF!</v>
      </c>
      <c r="P34" s="885"/>
    </row>
    <row r="35" spans="1:16" s="115" customFormat="1" ht="15" customHeight="1">
      <c r="A35" s="145" t="s">
        <v>464</v>
      </c>
      <c r="B35" s="1282" t="s">
        <v>469</v>
      </c>
      <c r="C35" s="1282"/>
      <c r="D35" s="1282"/>
      <c r="E35" s="144" t="s">
        <v>457</v>
      </c>
      <c r="F35" s="147" t="e">
        <f>D6+D7+F32+F33+F34</f>
        <v>#REF!</v>
      </c>
      <c r="H35" s="886" t="s">
        <v>494</v>
      </c>
      <c r="I35" s="886" t="e">
        <f>#REF!</f>
        <v>#REF!</v>
      </c>
      <c r="J35" s="886" t="e">
        <f>IF(I35=0, "", I35)</f>
        <v>#REF!</v>
      </c>
      <c r="K35" s="262" t="e">
        <f>IF(I35=0, "", "Schedule-2 : Freight &amp; Insurance")</f>
        <v>#REF!</v>
      </c>
      <c r="L35" s="886" t="s">
        <v>495</v>
      </c>
      <c r="M35" s="888" t="e">
        <f>#REF!</f>
        <v>#REF!</v>
      </c>
      <c r="N35" s="888" t="e">
        <f t="shared" si="0"/>
        <v>#REF!</v>
      </c>
      <c r="O35" s="262" t="e">
        <f>IF(M35=0, "", "Schedule-2 : Freight &amp; Insurance")</f>
        <v>#REF!</v>
      </c>
      <c r="P35" s="885"/>
    </row>
    <row r="36" spans="1:16" s="115" customFormat="1" ht="15" customHeight="1">
      <c r="A36" s="145" t="s">
        <v>466</v>
      </c>
      <c r="B36" s="1282" t="s">
        <v>496</v>
      </c>
      <c r="C36" s="1282"/>
      <c r="D36" s="1282"/>
      <c r="E36" s="144" t="s">
        <v>457</v>
      </c>
      <c r="F36" s="147" t="e">
        <f>ROUND(0.01*F35,0)</f>
        <v>#REF!</v>
      </c>
      <c r="H36" s="886" t="s">
        <v>497</v>
      </c>
      <c r="I36" s="886" t="e">
        <f>#REF!</f>
        <v>#REF!</v>
      </c>
      <c r="J36" s="886" t="e">
        <f>IF(I36=0, "", I36)</f>
        <v>#REF!</v>
      </c>
      <c r="K36" s="262" t="e">
        <f>IF(I36=0, "", "Schedule-3 : Erection Charges")</f>
        <v>#REF!</v>
      </c>
      <c r="L36" s="886" t="s">
        <v>498</v>
      </c>
      <c r="M36" s="888" t="e">
        <f>#REF!</f>
        <v>#REF!</v>
      </c>
      <c r="N36" s="888" t="e">
        <f t="shared" si="0"/>
        <v>#REF!</v>
      </c>
      <c r="O36" s="262" t="e">
        <f>IF(M36=0, "", "Schedule-3 : Erection Charges")</f>
        <v>#REF!</v>
      </c>
      <c r="P36" s="885"/>
    </row>
    <row r="37" spans="1:16" s="115" customFormat="1" ht="19.5" customHeight="1">
      <c r="A37" s="252"/>
      <c r="B37" s="253"/>
      <c r="C37" s="253"/>
      <c r="D37" s="253"/>
      <c r="E37" s="253"/>
      <c r="F37" s="254"/>
      <c r="H37" s="886" t="s">
        <v>499</v>
      </c>
      <c r="I37" s="886" t="e">
        <f>#REF!</f>
        <v>#REF!</v>
      </c>
      <c r="J37" s="886" t="e">
        <f>IF(I37=0, "", I37)</f>
        <v>#REF!</v>
      </c>
      <c r="K37" s="262" t="e">
        <f>IF(I37=0, "", "Schedule-7 : Type Test Charges")</f>
        <v>#REF!</v>
      </c>
      <c r="L37" s="886" t="s">
        <v>500</v>
      </c>
      <c r="M37" s="888" t="e">
        <f>#REF!</f>
        <v>#REF!</v>
      </c>
      <c r="N37" s="888" t="e">
        <f t="shared" si="0"/>
        <v>#REF!</v>
      </c>
      <c r="O37" s="262" t="e">
        <f>IF(M37=0, "", "Schedule-7 : Type Test Charges")</f>
        <v>#REF!</v>
      </c>
      <c r="P37" s="885"/>
    </row>
    <row r="38" spans="1:16" ht="49.5" customHeight="1">
      <c r="A38" s="1292" t="str">
        <f>Cover!B2</f>
        <v>“Construction of Two nos. of 230kV bays for TANTRANSCO at 400kV Pugalur HVAC POWERGRID S/S” under consultancy services to TANTRANSCO”</v>
      </c>
      <c r="B38" s="1292"/>
      <c r="C38" s="1292"/>
      <c r="D38" s="1293" t="s">
        <v>472</v>
      </c>
      <c r="E38" s="1294"/>
      <c r="F38" s="116" t="s">
        <v>473</v>
      </c>
      <c r="H38" s="886" t="s">
        <v>501</v>
      </c>
      <c r="I38" s="886" t="e">
        <f>#REF!</f>
        <v>#REF!</v>
      </c>
      <c r="J38" s="886"/>
      <c r="K38" s="886"/>
      <c r="L38" s="886"/>
      <c r="M38" s="886"/>
      <c r="N38" s="886"/>
    </row>
    <row r="39" spans="1:16">
      <c r="H39" s="261" t="s">
        <v>502</v>
      </c>
      <c r="I39" s="263" t="e">
        <f>K31 &amp;J31 &amp;O31 &amp; N31</f>
        <v>#REF!</v>
      </c>
    </row>
    <row r="40" spans="1:16">
      <c r="I40" s="263" t="e">
        <f>K32 &amp; K33&amp;J33&amp;K34&amp;J34&amp;K35&amp;J35&amp;K36&amp;J36&amp;K37&amp;J37</f>
        <v>#REF!</v>
      </c>
    </row>
    <row r="41" spans="1:16">
      <c r="I41" s="263" t="e">
        <f>O32&amp;O33&amp;N33&amp;O34&amp;N34&amp;O35&amp;N35&amp;O36&amp;N36&amp;O37&amp;N37</f>
        <v>#REF!</v>
      </c>
    </row>
  </sheetData>
  <sheetProtection sheet="1" objects="1" scenarios="1" selectLockedCells="1"/>
  <customSheetViews>
    <customSheetView guid="{9154002C-6C58-44C9-AE93-0E761C3D01FD}" state="hidden" topLeftCell="A28">
      <selection sqref="A1:F1"/>
      <pageMargins left="0" right="0" top="0" bottom="0" header="0" footer="0"/>
      <printOptions horizontalCentered="1"/>
      <pageSetup paperSize="9" scale="96" fitToHeight="0" orientation="portrait" horizontalDpi="1200" verticalDpi="1200" r:id="rId1"/>
      <headerFooter alignWithMargins="0">
        <oddFooter xml:space="preserve">&amp;R
</oddFooter>
      </headerFooter>
    </customSheetView>
    <customSheetView guid="{B835C05C-B615-4DCB-982D-4519616B3CD8}" state="hidden" topLeftCell="A28">
      <selection sqref="A1:F1"/>
      <pageMargins left="0" right="0" top="0" bottom="0" header="0" footer="0"/>
      <printOptions horizontalCentered="1"/>
      <pageSetup paperSize="9" scale="96" fitToHeight="0" orientation="portrait" horizontalDpi="1200" verticalDpi="1200" r:id="rId2"/>
      <headerFooter alignWithMargins="0">
        <oddFooter xml:space="preserve">&amp;R
</oddFooter>
      </headerFooter>
    </customSheetView>
    <customSheetView guid="{E97134B6-5E8D-4951-8DA0-73D065532361}" state="hidden" topLeftCell="A28">
      <selection sqref="A1:F1"/>
      <pageMargins left="0" right="0" top="0" bottom="0" header="0" footer="0"/>
      <printOptions horizontalCentered="1"/>
      <pageSetup paperSize="9" scale="96" fitToHeight="0" orientation="portrait" horizontalDpi="1200" verticalDpi="1200" r:id="rId3"/>
      <headerFooter alignWithMargins="0">
        <oddFooter xml:space="preserve">&amp;R
</oddFooter>
      </headerFooter>
    </customSheetView>
    <customSheetView guid="{D0757F9E-DF41-4B40-A5E5-F4F8FDD8D61D}" state="hidden" topLeftCell="A28">
      <selection sqref="A1:F1"/>
      <pageMargins left="0" right="0" top="0" bottom="0" header="0" footer="0"/>
      <printOptions horizontalCentered="1"/>
      <pageSetup paperSize="9" scale="96" fitToHeight="0" orientation="portrait" horizontalDpi="1200" verticalDpi="1200" r:id="rId4"/>
      <headerFooter alignWithMargins="0">
        <oddFooter xml:space="preserve">&amp;R
</oddFooter>
      </headerFooter>
    </customSheetView>
    <customSheetView guid="{EE46BCD1-F715-4FA9-A5FC-1B125AD601E0}" state="hidden" topLeftCell="A28">
      <selection sqref="A1:F1"/>
      <pageMargins left="0" right="0" top="0" bottom="0" header="0" footer="0"/>
      <printOptions horizontalCentered="1"/>
      <pageSetup paperSize="9" scale="96" fitToHeight="0" orientation="portrait" horizontalDpi="1200" verticalDpi="1200" r:id="rId5"/>
      <headerFooter alignWithMargins="0">
        <oddFooter xml:space="preserve">&amp;R
</oddFooter>
      </headerFooter>
    </customSheetView>
    <customSheetView guid="{4AA1107B-A795-4744-B566-827168772C7A}" state="hidden" topLeftCell="A28">
      <selection sqref="A1:F1"/>
      <pageMargins left="0" right="0" top="0" bottom="0" header="0" footer="0"/>
      <printOptions horizontalCentered="1"/>
      <pageSetup paperSize="9" scale="96" fitToHeight="0" orientation="portrait" horizontalDpi="1200" verticalDpi="1200" r:id="rId6"/>
      <headerFooter alignWithMargins="0">
        <oddFooter xml:space="preserve">&amp;R
</oddFooter>
      </headerFooter>
    </customSheetView>
    <customSheetView guid="{B23AD343-29DA-4CE0-BD10-47BF44F3782F}" state="hidden" topLeftCell="A28">
      <selection sqref="A1:F1"/>
      <pageMargins left="0" right="0" top="0" bottom="0" header="0" footer="0"/>
      <printOptions horizontalCentered="1"/>
      <pageSetup paperSize="9" scale="96" fitToHeight="0" orientation="portrait" horizontalDpi="1200" verticalDpi="1200" r:id="rId7"/>
      <headerFooter alignWithMargins="0">
        <oddFooter xml:space="preserve">&amp;R
</oddFooter>
      </headerFooter>
    </customSheetView>
    <customSheetView guid="{ECE9294F-C910-4036-88BC-B1F2176FB06B}" state="hidden" topLeftCell="A28">
      <selection sqref="A1:F1"/>
      <pageMargins left="0" right="0" top="0" bottom="0" header="0" footer="0"/>
      <printOptions horizontalCentered="1"/>
      <pageSetup paperSize="9" scale="96" fitToHeight="0" orientation="portrait" horizontalDpi="1200" verticalDpi="1200" r:id="rId8"/>
      <headerFooter alignWithMargins="0">
        <oddFooter xml:space="preserve">&amp;R
</oddFooter>
      </headerFooter>
    </customSheetView>
    <customSheetView guid="{4F65FF32-EC61-4022-A399-2986D7B6B8B3}" state="hidden" showRuler="0">
      <selection activeCell="F34" sqref="F34"/>
      <pageMargins left="0" right="0" top="0" bottom="0" header="0" footer="0"/>
      <printOptions horizontalCentered="1"/>
      <pageSetup paperSize="9" scale="96" fitToHeight="0" orientation="portrait" horizontalDpi="1200" verticalDpi="1200" r:id="rId9"/>
      <headerFooter alignWithMargins="0">
        <oddFooter xml:space="preserve">&amp;R
</oddFooter>
      </headerFooter>
    </customSheetView>
    <customSheetView guid="{01ACF2E1-8E61-4459-ABC1-B6C183DEED61}" showPageBreaks="1" printArea="1" state="hidden" view="pageBreakPreview" showRuler="0">
      <selection activeCell="B6" sqref="B6"/>
      <pageMargins left="0" right="0" top="0" bottom="0" header="0" footer="0"/>
      <printOptions horizontalCentered="1"/>
      <pageSetup paperSize="9" scale="96" fitToHeight="0" orientation="portrait" horizontalDpi="1200" verticalDpi="1200" r:id="rId10"/>
      <headerFooter alignWithMargins="0">
        <oddFooter xml:space="preserve">&amp;R
</oddFooter>
      </headerFooter>
    </customSheetView>
    <customSheetView guid="{14D7F02E-BCCA-4517-ABC7-537FF4AEB67A}" state="hidden">
      <selection activeCell="F34" sqref="F34"/>
      <pageMargins left="0" right="0" top="0" bottom="0" header="0" footer="0"/>
      <printOptions horizontalCentered="1"/>
      <pageSetup paperSize="9" scale="96" fitToHeight="0" orientation="portrait" horizontalDpi="1200" verticalDpi="1200" r:id="rId11"/>
      <headerFooter alignWithMargins="0">
        <oddFooter xml:space="preserve">&amp;R
</oddFooter>
      </headerFooter>
    </customSheetView>
    <customSheetView guid="{27A45B7A-04F2-4516-B80B-5ED0825D4ED3}" state="hidden">
      <selection activeCell="F34" sqref="F34"/>
      <pageMargins left="0" right="0" top="0" bottom="0" header="0" footer="0"/>
      <printOptions horizontalCentered="1"/>
      <pageSetup paperSize="9" scale="96" fitToHeight="0" orientation="portrait" horizontalDpi="1200" verticalDpi="1200" r:id="rId12"/>
      <headerFooter alignWithMargins="0">
        <oddFooter xml:space="preserve">&amp;R
</oddFooter>
      </headerFooter>
    </customSheetView>
    <customSheetView guid="{E9F4E142-7D26-464D-BECA-4F3806DB1FE1}" state="hidden" topLeftCell="A28">
      <selection sqref="A1:F1"/>
      <pageMargins left="0" right="0" top="0" bottom="0" header="0" footer="0"/>
      <printOptions horizontalCentered="1"/>
      <pageSetup paperSize="9" scale="96" fitToHeight="0" orientation="portrait" horizontalDpi="1200" verticalDpi="1200" r:id="rId13"/>
      <headerFooter alignWithMargins="0">
        <oddFooter xml:space="preserve">&amp;R
</oddFooter>
      </headerFooter>
    </customSheetView>
    <customSheetView guid="{A7DBDDEF-9245-44C6-9EBF-032DB6E1C0A2}" state="hidden" topLeftCell="A28">
      <selection sqref="A1:F1"/>
      <pageMargins left="0" right="0" top="0" bottom="0" header="0" footer="0"/>
      <printOptions horizontalCentered="1"/>
      <pageSetup paperSize="9" scale="96" fitToHeight="0" orientation="portrait" horizontalDpi="1200" verticalDpi="1200" r:id="rId14"/>
      <headerFooter alignWithMargins="0">
        <oddFooter xml:space="preserve">&amp;R
</oddFooter>
      </headerFooter>
    </customSheetView>
    <customSheetView guid="{7487ED9F-BBED-4B2A-9631-22F1A430946B}" state="hidden" topLeftCell="A28">
      <selection sqref="A1:F1"/>
      <pageMargins left="0" right="0" top="0" bottom="0" header="0" footer="0"/>
      <printOptions horizontalCentered="1"/>
      <pageSetup paperSize="9" scale="96" fitToHeight="0" orientation="portrait" horizontalDpi="1200" verticalDpi="1200" r:id="rId15"/>
      <headerFooter alignWithMargins="0">
        <oddFooter xml:space="preserve">&amp;R
</oddFooter>
      </headerFooter>
    </customSheetView>
    <customSheetView guid="{B3CE7B10-A914-4559-A6DA-AED8C22AFD6D}" state="hidden" topLeftCell="A28">
      <selection sqref="A1:F1"/>
      <pageMargins left="0" right="0" top="0" bottom="0" header="0" footer="0"/>
      <printOptions horizontalCentered="1"/>
      <pageSetup paperSize="9" scale="96" fitToHeight="0" orientation="portrait" horizontalDpi="1200" verticalDpi="1200" r:id="rId16"/>
      <headerFooter alignWithMargins="0">
        <oddFooter xml:space="preserve">&amp;R
</oddFooter>
      </headerFooter>
    </customSheetView>
    <customSheetView guid="{D53177B2-31EC-4222-B97A-A37DCFD9E45B}" state="hidden" topLeftCell="A28">
      <selection sqref="A1:F1"/>
      <pageMargins left="0" right="0" top="0" bottom="0" header="0" footer="0"/>
      <printOptions horizontalCentered="1"/>
      <pageSetup paperSize="9" scale="96" fitToHeight="0" orientation="portrait" horizontalDpi="1200" verticalDpi="1200" r:id="rId17"/>
      <headerFooter alignWithMargins="0">
        <oddFooter xml:space="preserve">&amp;R
</oddFooter>
      </headerFooter>
    </customSheetView>
    <customSheetView guid="{223BC0FC-814D-40F0-9795-CE82A16FF3A5}" state="hidden" topLeftCell="A28">
      <selection sqref="A1:F1"/>
      <pageMargins left="0" right="0" top="0" bottom="0" header="0" footer="0"/>
      <printOptions horizontalCentered="1"/>
      <pageSetup paperSize="9" scale="96" fitToHeight="0" orientation="portrait" horizontalDpi="1200" verticalDpi="1200" r:id="rId18"/>
      <headerFooter alignWithMargins="0">
        <oddFooter xml:space="preserve">&amp;R
</oddFooter>
      </headerFooter>
    </customSheetView>
    <customSheetView guid="{E81F0721-C35D-4189-B675-E46A21339863}" state="hidden" topLeftCell="A28">
      <selection sqref="A1:F1"/>
      <pageMargins left="0" right="0" top="0" bottom="0" header="0" footer="0"/>
      <printOptions horizontalCentered="1"/>
      <pageSetup paperSize="9" scale="96" fitToHeight="0" orientation="portrait" horizontalDpi="1200" verticalDpi="1200" r:id="rId19"/>
      <headerFooter alignWithMargins="0">
        <oddFooter xml:space="preserve">&amp;R
</oddFooter>
      </headerFooter>
    </customSheetView>
    <customSheetView guid="{17F5C48B-526E-48D2-9F97-823D578F9893}" state="hidden" topLeftCell="A28">
      <selection sqref="A1:F1"/>
      <pageMargins left="0" right="0" top="0" bottom="0" header="0" footer="0"/>
      <printOptions horizontalCentered="1"/>
      <pageSetup paperSize="9" scale="96" fitToHeight="0" orientation="portrait" horizontalDpi="1200" verticalDpi="1200" r:id="rId20"/>
      <headerFooter alignWithMargins="0">
        <oddFooter xml:space="preserve">&amp;R
</oddFooter>
      </headerFooter>
    </customSheetView>
    <customSheetView guid="{9AABADBB-0C61-4F6E-8EBA-FB1F391DCDF7}" state="hidden" topLeftCell="A28">
      <selection sqref="A1:F1"/>
      <pageMargins left="0" right="0" top="0" bottom="0" header="0" footer="0"/>
      <printOptions horizontalCentered="1"/>
      <pageSetup paperSize="9" scale="96" fitToHeight="0" orientation="portrait" horizontalDpi="1200" verticalDpi="1200" r:id="rId21"/>
      <headerFooter alignWithMargins="0">
        <oddFooter xml:space="preserve">&amp;R
</oddFooter>
      </headerFooter>
    </customSheetView>
  </customSheetViews>
  <mergeCells count="21">
    <mergeCell ref="A38:C38"/>
    <mergeCell ref="D38:E38"/>
    <mergeCell ref="B31:D31"/>
    <mergeCell ref="B33:D33"/>
    <mergeCell ref="B34:D34"/>
    <mergeCell ref="B36:D36"/>
    <mergeCell ref="B32:D32"/>
    <mergeCell ref="B1:F1"/>
    <mergeCell ref="D3:F3"/>
    <mergeCell ref="D4:F4"/>
    <mergeCell ref="E5:F5"/>
    <mergeCell ref="B5:C5"/>
    <mergeCell ref="A4:C4"/>
    <mergeCell ref="B26:F26"/>
    <mergeCell ref="B30:F30"/>
    <mergeCell ref="B35:D35"/>
    <mergeCell ref="B21:F21"/>
    <mergeCell ref="B22:D22"/>
    <mergeCell ref="B25:D25"/>
    <mergeCell ref="B23:D23"/>
    <mergeCell ref="B24:D24"/>
  </mergeCells>
  <phoneticPr fontId="3" type="noConversion"/>
  <printOptions horizontalCentered="1"/>
  <pageMargins left="0.79" right="0.37" top="0.65" bottom="0.45" header="0.38" footer="0"/>
  <pageSetup paperSize="9" scale="96" fitToHeight="0" orientation="portrait" horizontalDpi="1200" verticalDpi="1200" r:id="rId22"/>
  <headerFooter alignWithMargins="0">
    <oddHeader>&amp;C&amp;"Aptos"&amp;12&amp;KFF0000 डेटा वर्गीकरण : नियंत्रित/CONTROLLED&amp;1#_x000D_&amp;G</oddHeader>
    <oddFooter xml:space="preserve">&amp;R
</oddFooter>
  </headerFooter>
  <legacyDrawingHF r:id="rId2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8">
    <tabColor indexed="8"/>
  </sheetPr>
  <dimension ref="A1:D112"/>
  <sheetViews>
    <sheetView workbookViewId="0">
      <selection sqref="A1:F1"/>
    </sheetView>
  </sheetViews>
  <sheetFormatPr defaultColWidth="8" defaultRowHeight="12.75"/>
  <cols>
    <col min="1" max="1" width="11.625" style="109" customWidth="1"/>
    <col min="2" max="2" width="22.125" style="109" customWidth="1"/>
    <col min="3" max="16384" width="8" style="109"/>
  </cols>
  <sheetData>
    <row r="1" spans="1:4" s="108" customFormat="1" ht="30" customHeight="1">
      <c r="A1" s="1295">
        <f>'Bid Form 2nd Envelope'!AB18</f>
        <v>0</v>
      </c>
      <c r="B1" s="1295"/>
    </row>
    <row r="2" spans="1:4" s="108" customFormat="1" ht="30" customHeight="1"/>
    <row r="3" spans="1:4">
      <c r="A3" s="108"/>
    </row>
    <row r="4" spans="1:4">
      <c r="A4" s="312" t="str">
        <f>IF(OR((A1&gt;9999999999),(A1&lt;0)),"Invalid Entry - More than 1000 crore OR -ve value",IF(A1=0, "Rs. Zero Only ",+CONCATENATE("Rs. ", B11,D11,B10,D10,B9,D9,B8,D8,B7,D7,B6," Only")))</f>
        <v xml:space="preserve">Rs. Zero Only </v>
      </c>
      <c r="B4" s="313"/>
    </row>
    <row r="5" spans="1:4">
      <c r="A5" s="314"/>
      <c r="B5" s="313"/>
    </row>
    <row r="6" spans="1:4">
      <c r="A6" s="315">
        <f>-INT(A1/100)*100+ROUND(A1,0)</f>
        <v>0</v>
      </c>
      <c r="B6" s="313" t="str">
        <f t="shared" ref="B6:B11" si="0">IF(A6=0,"",LOOKUP(A6,$A$13:$A$112,$B$13:$B$112))</f>
        <v/>
      </c>
      <c r="D6" s="889"/>
    </row>
    <row r="7" spans="1:4">
      <c r="A7" s="315">
        <f>-INT(A1/1000)*10+INT(A1/100)</f>
        <v>0</v>
      </c>
      <c r="B7" s="313" t="str">
        <f t="shared" si="0"/>
        <v/>
      </c>
      <c r="D7" s="889" t="str">
        <f>+IF(B7="",""," Hundred ")</f>
        <v/>
      </c>
    </row>
    <row r="8" spans="1:4">
      <c r="A8" s="315">
        <f>-INT(A1/100000)*100+INT(A1/1000)</f>
        <v>0</v>
      </c>
      <c r="B8" s="313" t="str">
        <f t="shared" si="0"/>
        <v/>
      </c>
      <c r="D8" s="889" t="str">
        <f>IF((B8=""),IF(C8="",""," Thousand ")," Thousand ")</f>
        <v/>
      </c>
    </row>
    <row r="9" spans="1:4">
      <c r="A9" s="315">
        <f>-INT(A1/10000000)*100+INT(A1/100000)</f>
        <v>0</v>
      </c>
      <c r="B9" s="313" t="str">
        <f t="shared" si="0"/>
        <v/>
      </c>
      <c r="D9" s="889" t="str">
        <f>IF((B9=""),IF(C9="",""," Lac ")," Lac ")</f>
        <v/>
      </c>
    </row>
    <row r="10" spans="1:4">
      <c r="A10" s="315">
        <f>-INT(A1/1000000000)*100+INT(A1/10000000)</f>
        <v>0</v>
      </c>
      <c r="B10" s="316" t="str">
        <f t="shared" si="0"/>
        <v/>
      </c>
      <c r="D10" s="889" t="str">
        <f>IF((B10=""),IF(C10="",""," Crore ")," Crore ")</f>
        <v/>
      </c>
    </row>
    <row r="11" spans="1:4">
      <c r="A11" s="317">
        <f>-INT(A1/10000000000)*1000+INT(A1/1000000000)</f>
        <v>0</v>
      </c>
      <c r="B11" s="316" t="str">
        <f t="shared" si="0"/>
        <v/>
      </c>
      <c r="D11" s="889" t="str">
        <f>IF((B11=""),IF(C11="",""," Hundred ")," Hundred ")</f>
        <v/>
      </c>
    </row>
    <row r="12" spans="1:4">
      <c r="A12" s="313"/>
      <c r="B12" s="313"/>
    </row>
    <row r="13" spans="1:4">
      <c r="A13" s="310">
        <v>1</v>
      </c>
      <c r="B13" s="311" t="s">
        <v>503</v>
      </c>
    </row>
    <row r="14" spans="1:4">
      <c r="A14" s="310">
        <v>2</v>
      </c>
      <c r="B14" s="311" t="s">
        <v>504</v>
      </c>
    </row>
    <row r="15" spans="1:4">
      <c r="A15" s="310">
        <v>3</v>
      </c>
      <c r="B15" s="311" t="s">
        <v>505</v>
      </c>
    </row>
    <row r="16" spans="1:4">
      <c r="A16" s="310">
        <v>4</v>
      </c>
      <c r="B16" s="311" t="s">
        <v>506</v>
      </c>
    </row>
    <row r="17" spans="1:2">
      <c r="A17" s="310">
        <v>5</v>
      </c>
      <c r="B17" s="311" t="s">
        <v>507</v>
      </c>
    </row>
    <row r="18" spans="1:2">
      <c r="A18" s="310">
        <v>6</v>
      </c>
      <c r="B18" s="311" t="s">
        <v>508</v>
      </c>
    </row>
    <row r="19" spans="1:2">
      <c r="A19" s="310">
        <v>7</v>
      </c>
      <c r="B19" s="311" t="s">
        <v>509</v>
      </c>
    </row>
    <row r="20" spans="1:2">
      <c r="A20" s="310">
        <v>8</v>
      </c>
      <c r="B20" s="311" t="s">
        <v>510</v>
      </c>
    </row>
    <row r="21" spans="1:2">
      <c r="A21" s="310">
        <v>9</v>
      </c>
      <c r="B21" s="311" t="s">
        <v>511</v>
      </c>
    </row>
    <row r="22" spans="1:2">
      <c r="A22" s="310">
        <v>10</v>
      </c>
      <c r="B22" s="311" t="s">
        <v>512</v>
      </c>
    </row>
    <row r="23" spans="1:2">
      <c r="A23" s="310">
        <v>11</v>
      </c>
      <c r="B23" s="311" t="s">
        <v>513</v>
      </c>
    </row>
    <row r="24" spans="1:2">
      <c r="A24" s="310">
        <v>12</v>
      </c>
      <c r="B24" s="311" t="s">
        <v>514</v>
      </c>
    </row>
    <row r="25" spans="1:2">
      <c r="A25" s="310">
        <v>13</v>
      </c>
      <c r="B25" s="311" t="s">
        <v>515</v>
      </c>
    </row>
    <row r="26" spans="1:2">
      <c r="A26" s="310">
        <v>14</v>
      </c>
      <c r="B26" s="311" t="s">
        <v>516</v>
      </c>
    </row>
    <row r="27" spans="1:2">
      <c r="A27" s="310">
        <v>15</v>
      </c>
      <c r="B27" s="311" t="s">
        <v>517</v>
      </c>
    </row>
    <row r="28" spans="1:2">
      <c r="A28" s="310">
        <v>16</v>
      </c>
      <c r="B28" s="311" t="s">
        <v>518</v>
      </c>
    </row>
    <row r="29" spans="1:2">
      <c r="A29" s="310">
        <v>17</v>
      </c>
      <c r="B29" s="311" t="s">
        <v>519</v>
      </c>
    </row>
    <row r="30" spans="1:2">
      <c r="A30" s="310">
        <v>18</v>
      </c>
      <c r="B30" s="311" t="s">
        <v>520</v>
      </c>
    </row>
    <row r="31" spans="1:2">
      <c r="A31" s="310">
        <v>19</v>
      </c>
      <c r="B31" s="311" t="s">
        <v>521</v>
      </c>
    </row>
    <row r="32" spans="1:2">
      <c r="A32" s="310">
        <v>20</v>
      </c>
      <c r="B32" s="311" t="s">
        <v>522</v>
      </c>
    </row>
    <row r="33" spans="1:2">
      <c r="A33" s="310">
        <v>21</v>
      </c>
      <c r="B33" s="311" t="s">
        <v>523</v>
      </c>
    </row>
    <row r="34" spans="1:2">
      <c r="A34" s="310">
        <v>22</v>
      </c>
      <c r="B34" s="311" t="s">
        <v>524</v>
      </c>
    </row>
    <row r="35" spans="1:2">
      <c r="A35" s="310">
        <v>23</v>
      </c>
      <c r="B35" s="311" t="s">
        <v>525</v>
      </c>
    </row>
    <row r="36" spans="1:2">
      <c r="A36" s="310">
        <v>24</v>
      </c>
      <c r="B36" s="311" t="s">
        <v>526</v>
      </c>
    </row>
    <row r="37" spans="1:2">
      <c r="A37" s="310">
        <v>25</v>
      </c>
      <c r="B37" s="311" t="s">
        <v>527</v>
      </c>
    </row>
    <row r="38" spans="1:2">
      <c r="A38" s="310">
        <v>26</v>
      </c>
      <c r="B38" s="311" t="s">
        <v>528</v>
      </c>
    </row>
    <row r="39" spans="1:2">
      <c r="A39" s="310">
        <v>27</v>
      </c>
      <c r="B39" s="311" t="s">
        <v>529</v>
      </c>
    </row>
    <row r="40" spans="1:2">
      <c r="A40" s="310">
        <v>28</v>
      </c>
      <c r="B40" s="311" t="s">
        <v>530</v>
      </c>
    </row>
    <row r="41" spans="1:2">
      <c r="A41" s="310">
        <v>29</v>
      </c>
      <c r="B41" s="311" t="s">
        <v>531</v>
      </c>
    </row>
    <row r="42" spans="1:2">
      <c r="A42" s="310">
        <v>30</v>
      </c>
      <c r="B42" s="311" t="s">
        <v>532</v>
      </c>
    </row>
    <row r="43" spans="1:2">
      <c r="A43" s="310">
        <v>31</v>
      </c>
      <c r="B43" s="311" t="s">
        <v>533</v>
      </c>
    </row>
    <row r="44" spans="1:2">
      <c r="A44" s="310">
        <v>32</v>
      </c>
      <c r="B44" s="311" t="s">
        <v>534</v>
      </c>
    </row>
    <row r="45" spans="1:2">
      <c r="A45" s="310">
        <v>33</v>
      </c>
      <c r="B45" s="311" t="s">
        <v>535</v>
      </c>
    </row>
    <row r="46" spans="1:2">
      <c r="A46" s="310">
        <v>34</v>
      </c>
      <c r="B46" s="311" t="s">
        <v>536</v>
      </c>
    </row>
    <row r="47" spans="1:2">
      <c r="A47" s="310">
        <v>35</v>
      </c>
      <c r="B47" s="311" t="s">
        <v>537</v>
      </c>
    </row>
    <row r="48" spans="1:2">
      <c r="A48" s="310">
        <v>36</v>
      </c>
      <c r="B48" s="311" t="s">
        <v>538</v>
      </c>
    </row>
    <row r="49" spans="1:2">
      <c r="A49" s="310">
        <v>37</v>
      </c>
      <c r="B49" s="311" t="s">
        <v>539</v>
      </c>
    </row>
    <row r="50" spans="1:2">
      <c r="A50" s="310">
        <v>38</v>
      </c>
      <c r="B50" s="311" t="s">
        <v>540</v>
      </c>
    </row>
    <row r="51" spans="1:2">
      <c r="A51" s="310">
        <v>39</v>
      </c>
      <c r="B51" s="311" t="s">
        <v>541</v>
      </c>
    </row>
    <row r="52" spans="1:2">
      <c r="A52" s="310">
        <v>40</v>
      </c>
      <c r="B52" s="311" t="s">
        <v>542</v>
      </c>
    </row>
    <row r="53" spans="1:2">
      <c r="A53" s="310">
        <v>41</v>
      </c>
      <c r="B53" s="311" t="s">
        <v>543</v>
      </c>
    </row>
    <row r="54" spans="1:2">
      <c r="A54" s="310">
        <v>42</v>
      </c>
      <c r="B54" s="311" t="s">
        <v>544</v>
      </c>
    </row>
    <row r="55" spans="1:2">
      <c r="A55" s="310">
        <v>43</v>
      </c>
      <c r="B55" s="311" t="s">
        <v>545</v>
      </c>
    </row>
    <row r="56" spans="1:2">
      <c r="A56" s="310">
        <v>44</v>
      </c>
      <c r="B56" s="311" t="s">
        <v>546</v>
      </c>
    </row>
    <row r="57" spans="1:2">
      <c r="A57" s="310">
        <v>45</v>
      </c>
      <c r="B57" s="311" t="s">
        <v>547</v>
      </c>
    </row>
    <row r="58" spans="1:2">
      <c r="A58" s="310">
        <v>46</v>
      </c>
      <c r="B58" s="311" t="s">
        <v>548</v>
      </c>
    </row>
    <row r="59" spans="1:2">
      <c r="A59" s="310">
        <v>47</v>
      </c>
      <c r="B59" s="311" t="s">
        <v>549</v>
      </c>
    </row>
    <row r="60" spans="1:2">
      <c r="A60" s="310">
        <v>48</v>
      </c>
      <c r="B60" s="311" t="s">
        <v>550</v>
      </c>
    </row>
    <row r="61" spans="1:2">
      <c r="A61" s="310">
        <v>49</v>
      </c>
      <c r="B61" s="311" t="s">
        <v>551</v>
      </c>
    </row>
    <row r="62" spans="1:2">
      <c r="A62" s="310">
        <v>50</v>
      </c>
      <c r="B62" s="311" t="s">
        <v>552</v>
      </c>
    </row>
    <row r="63" spans="1:2">
      <c r="A63" s="310">
        <v>51</v>
      </c>
      <c r="B63" s="311" t="s">
        <v>553</v>
      </c>
    </row>
    <row r="64" spans="1:2">
      <c r="A64" s="310">
        <v>52</v>
      </c>
      <c r="B64" s="311" t="s">
        <v>554</v>
      </c>
    </row>
    <row r="65" spans="1:2">
      <c r="A65" s="310">
        <v>53</v>
      </c>
      <c r="B65" s="311" t="s">
        <v>555</v>
      </c>
    </row>
    <row r="66" spans="1:2">
      <c r="A66" s="310">
        <v>54</v>
      </c>
      <c r="B66" s="311" t="s">
        <v>556</v>
      </c>
    </row>
    <row r="67" spans="1:2">
      <c r="A67" s="310">
        <v>55</v>
      </c>
      <c r="B67" s="311" t="s">
        <v>557</v>
      </c>
    </row>
    <row r="68" spans="1:2">
      <c r="A68" s="310">
        <v>56</v>
      </c>
      <c r="B68" s="311" t="s">
        <v>558</v>
      </c>
    </row>
    <row r="69" spans="1:2">
      <c r="A69" s="310">
        <v>57</v>
      </c>
      <c r="B69" s="311" t="s">
        <v>559</v>
      </c>
    </row>
    <row r="70" spans="1:2">
      <c r="A70" s="310">
        <v>58</v>
      </c>
      <c r="B70" s="311" t="s">
        <v>560</v>
      </c>
    </row>
    <row r="71" spans="1:2">
      <c r="A71" s="310">
        <v>59</v>
      </c>
      <c r="B71" s="311" t="s">
        <v>561</v>
      </c>
    </row>
    <row r="72" spans="1:2">
      <c r="A72" s="310">
        <v>60</v>
      </c>
      <c r="B72" s="311" t="s">
        <v>562</v>
      </c>
    </row>
    <row r="73" spans="1:2">
      <c r="A73" s="310">
        <v>61</v>
      </c>
      <c r="B73" s="311" t="s">
        <v>563</v>
      </c>
    </row>
    <row r="74" spans="1:2">
      <c r="A74" s="310">
        <v>62</v>
      </c>
      <c r="B74" s="311" t="s">
        <v>564</v>
      </c>
    </row>
    <row r="75" spans="1:2">
      <c r="A75" s="310">
        <v>63</v>
      </c>
      <c r="B75" s="311" t="s">
        <v>565</v>
      </c>
    </row>
    <row r="76" spans="1:2">
      <c r="A76" s="310">
        <v>64</v>
      </c>
      <c r="B76" s="311" t="s">
        <v>566</v>
      </c>
    </row>
    <row r="77" spans="1:2">
      <c r="A77" s="310">
        <v>65</v>
      </c>
      <c r="B77" s="311" t="s">
        <v>567</v>
      </c>
    </row>
    <row r="78" spans="1:2">
      <c r="A78" s="310">
        <v>66</v>
      </c>
      <c r="B78" s="311" t="s">
        <v>568</v>
      </c>
    </row>
    <row r="79" spans="1:2">
      <c r="A79" s="310">
        <v>67</v>
      </c>
      <c r="B79" s="311" t="s">
        <v>569</v>
      </c>
    </row>
    <row r="80" spans="1:2">
      <c r="A80" s="310">
        <v>68</v>
      </c>
      <c r="B80" s="311" t="s">
        <v>570</v>
      </c>
    </row>
    <row r="81" spans="1:2">
      <c r="A81" s="310">
        <v>69</v>
      </c>
      <c r="B81" s="311" t="s">
        <v>571</v>
      </c>
    </row>
    <row r="82" spans="1:2">
      <c r="A82" s="310">
        <v>70</v>
      </c>
      <c r="B82" s="311" t="s">
        <v>572</v>
      </c>
    </row>
    <row r="83" spans="1:2">
      <c r="A83" s="310">
        <v>71</v>
      </c>
      <c r="B83" s="311" t="s">
        <v>573</v>
      </c>
    </row>
    <row r="84" spans="1:2">
      <c r="A84" s="310">
        <v>72</v>
      </c>
      <c r="B84" s="311" t="s">
        <v>574</v>
      </c>
    </row>
    <row r="85" spans="1:2">
      <c r="A85" s="310">
        <v>73</v>
      </c>
      <c r="B85" s="311" t="s">
        <v>575</v>
      </c>
    </row>
    <row r="86" spans="1:2">
      <c r="A86" s="310">
        <v>74</v>
      </c>
      <c r="B86" s="311" t="s">
        <v>576</v>
      </c>
    </row>
    <row r="87" spans="1:2">
      <c r="A87" s="310">
        <v>75</v>
      </c>
      <c r="B87" s="311" t="s">
        <v>577</v>
      </c>
    </row>
    <row r="88" spans="1:2">
      <c r="A88" s="310">
        <v>76</v>
      </c>
      <c r="B88" s="311" t="s">
        <v>578</v>
      </c>
    </row>
    <row r="89" spans="1:2">
      <c r="A89" s="310">
        <v>77</v>
      </c>
      <c r="B89" s="311" t="s">
        <v>579</v>
      </c>
    </row>
    <row r="90" spans="1:2">
      <c r="A90" s="310">
        <v>78</v>
      </c>
      <c r="B90" s="311" t="s">
        <v>580</v>
      </c>
    </row>
    <row r="91" spans="1:2">
      <c r="A91" s="310">
        <v>79</v>
      </c>
      <c r="B91" s="311" t="s">
        <v>581</v>
      </c>
    </row>
    <row r="92" spans="1:2">
      <c r="A92" s="310">
        <v>80</v>
      </c>
      <c r="B92" s="311" t="s">
        <v>582</v>
      </c>
    </row>
    <row r="93" spans="1:2">
      <c r="A93" s="310">
        <v>81</v>
      </c>
      <c r="B93" s="311" t="s">
        <v>583</v>
      </c>
    </row>
    <row r="94" spans="1:2">
      <c r="A94" s="310">
        <v>82</v>
      </c>
      <c r="B94" s="311" t="s">
        <v>584</v>
      </c>
    </row>
    <row r="95" spans="1:2">
      <c r="A95" s="310">
        <v>83</v>
      </c>
      <c r="B95" s="311" t="s">
        <v>585</v>
      </c>
    </row>
    <row r="96" spans="1:2">
      <c r="A96" s="310">
        <v>84</v>
      </c>
      <c r="B96" s="311" t="s">
        <v>586</v>
      </c>
    </row>
    <row r="97" spans="1:2">
      <c r="A97" s="310">
        <v>85</v>
      </c>
      <c r="B97" s="311" t="s">
        <v>587</v>
      </c>
    </row>
    <row r="98" spans="1:2">
      <c r="A98" s="310">
        <v>86</v>
      </c>
      <c r="B98" s="311" t="s">
        <v>588</v>
      </c>
    </row>
    <row r="99" spans="1:2">
      <c r="A99" s="310">
        <v>87</v>
      </c>
      <c r="B99" s="311" t="s">
        <v>589</v>
      </c>
    </row>
    <row r="100" spans="1:2">
      <c r="A100" s="310">
        <v>88</v>
      </c>
      <c r="B100" s="311" t="s">
        <v>590</v>
      </c>
    </row>
    <row r="101" spans="1:2">
      <c r="A101" s="310">
        <v>89</v>
      </c>
      <c r="B101" s="311" t="s">
        <v>591</v>
      </c>
    </row>
    <row r="102" spans="1:2">
      <c r="A102" s="310">
        <v>90</v>
      </c>
      <c r="B102" s="311" t="s">
        <v>592</v>
      </c>
    </row>
    <row r="103" spans="1:2">
      <c r="A103" s="310">
        <v>91</v>
      </c>
      <c r="B103" s="311" t="s">
        <v>593</v>
      </c>
    </row>
    <row r="104" spans="1:2">
      <c r="A104" s="310">
        <v>92</v>
      </c>
      <c r="B104" s="311" t="s">
        <v>594</v>
      </c>
    </row>
    <row r="105" spans="1:2">
      <c r="A105" s="310">
        <v>93</v>
      </c>
      <c r="B105" s="311" t="s">
        <v>595</v>
      </c>
    </row>
    <row r="106" spans="1:2">
      <c r="A106" s="310">
        <v>94</v>
      </c>
      <c r="B106" s="311" t="s">
        <v>596</v>
      </c>
    </row>
    <row r="107" spans="1:2">
      <c r="A107" s="310">
        <v>95</v>
      </c>
      <c r="B107" s="311" t="s">
        <v>597</v>
      </c>
    </row>
    <row r="108" spans="1:2">
      <c r="A108" s="310">
        <v>96</v>
      </c>
      <c r="B108" s="311" t="s">
        <v>598</v>
      </c>
    </row>
    <row r="109" spans="1:2">
      <c r="A109" s="310">
        <v>97</v>
      </c>
      <c r="B109" s="311" t="s">
        <v>599</v>
      </c>
    </row>
    <row r="110" spans="1:2">
      <c r="A110" s="310">
        <v>98</v>
      </c>
      <c r="B110" s="311" t="s">
        <v>600</v>
      </c>
    </row>
    <row r="111" spans="1:2">
      <c r="A111" s="310">
        <v>99</v>
      </c>
      <c r="B111" s="311" t="s">
        <v>601</v>
      </c>
    </row>
    <row r="112" spans="1:2">
      <c r="A112" s="310">
        <v>100</v>
      </c>
      <c r="B112" s="311" t="s">
        <v>602</v>
      </c>
    </row>
  </sheetData>
  <sheetProtection selectLockedCells="1" selectUnlockedCells="1"/>
  <customSheetViews>
    <customSheetView guid="{9154002C-6C58-44C9-AE93-0E761C3D01FD}" state="hidden">
      <selection sqref="A1:F1"/>
      <pageMargins left="0" right="0" top="0" bottom="0" header="0" footer="0"/>
      <pageSetup orientation="portrait" r:id="rId1"/>
      <headerFooter alignWithMargins="0"/>
    </customSheetView>
    <customSheetView guid="{B835C05C-B615-4DCB-982D-4519616B3CD8}" state="hidden">
      <selection sqref="A1:F1"/>
      <pageMargins left="0" right="0" top="0" bottom="0" header="0" footer="0"/>
      <pageSetup orientation="portrait" r:id="rId2"/>
      <headerFooter alignWithMargins="0"/>
    </customSheetView>
    <customSheetView guid="{E97134B6-5E8D-4951-8DA0-73D065532361}" state="hidden">
      <selection sqref="A1:F1"/>
      <pageMargins left="0" right="0" top="0" bottom="0" header="0" footer="0"/>
      <pageSetup orientation="portrait" r:id="rId3"/>
      <headerFooter alignWithMargins="0"/>
    </customSheetView>
    <customSheetView guid="{D0757F9E-DF41-4B40-A5E5-F4F8FDD8D61D}" state="hidden">
      <selection sqref="A1:F1"/>
      <pageMargins left="0" right="0" top="0" bottom="0" header="0" footer="0"/>
      <pageSetup orientation="portrait" r:id="rId4"/>
      <headerFooter alignWithMargins="0"/>
    </customSheetView>
    <customSheetView guid="{EE46BCD1-F715-4FA9-A5FC-1B125AD601E0}" state="hidden">
      <selection sqref="A1:F1"/>
      <pageMargins left="0" right="0" top="0" bottom="0" header="0" footer="0"/>
      <pageSetup orientation="portrait" r:id="rId5"/>
      <headerFooter alignWithMargins="0"/>
    </customSheetView>
    <customSheetView guid="{4AA1107B-A795-4744-B566-827168772C7A}" state="hidden">
      <selection sqref="A1:F1"/>
      <pageMargins left="0" right="0" top="0" bottom="0" header="0" footer="0"/>
      <pageSetup orientation="portrait" r:id="rId6"/>
      <headerFooter alignWithMargins="0"/>
    </customSheetView>
    <customSheetView guid="{B23AD343-29DA-4CE0-BD10-47BF44F3782F}" state="hidden">
      <selection sqref="A1:F1"/>
      <pageMargins left="0" right="0" top="0" bottom="0" header="0" footer="0"/>
      <pageSetup orientation="portrait" r:id="rId7"/>
      <headerFooter alignWithMargins="0"/>
    </customSheetView>
    <customSheetView guid="{ECE9294F-C910-4036-88BC-B1F2176FB06B}" state="hidden">
      <selection sqref="A1:F1"/>
      <pageMargins left="0" right="0" top="0" bottom="0" header="0" footer="0"/>
      <pageSetup orientation="portrait" r:id="rId8"/>
      <headerFooter alignWithMargins="0"/>
    </customSheetView>
    <customSheetView guid="{4F65FF32-EC61-4022-A399-2986D7B6B8B3}" state="hidden" showRuler="0">
      <selection sqref="A1:B1"/>
      <pageMargins left="0" right="0" top="0" bottom="0" header="0" footer="0"/>
      <pageSetup orientation="portrait" r:id="rId9"/>
      <headerFooter alignWithMargins="0"/>
    </customSheetView>
    <customSheetView guid="{01ACF2E1-8E61-4459-ABC1-B6C183DEED61}" state="hidden" showRuler="0">
      <selection sqref="A1:B1"/>
      <pageMargins left="0" right="0" top="0" bottom="0" header="0" footer="0"/>
      <pageSetup orientation="portrait" r:id="rId10"/>
      <headerFooter alignWithMargins="0"/>
    </customSheetView>
    <customSheetView guid="{14D7F02E-BCCA-4517-ABC7-537FF4AEB67A}" state="hidden" topLeftCell="A2">
      <selection activeCell="C2" sqref="C2"/>
      <pageMargins left="0" right="0" top="0" bottom="0" header="0" footer="0"/>
      <pageSetup orientation="portrait" r:id="rId11"/>
      <headerFooter alignWithMargins="0"/>
    </customSheetView>
    <customSheetView guid="{27A45B7A-04F2-4516-B80B-5ED0825D4ED3}" state="hidden" topLeftCell="A2">
      <selection activeCell="C2" sqref="C2"/>
      <pageMargins left="0" right="0" top="0" bottom="0" header="0" footer="0"/>
      <pageSetup orientation="portrait" r:id="rId12"/>
      <headerFooter alignWithMargins="0"/>
    </customSheetView>
    <customSheetView guid="{E9F4E142-7D26-464D-BECA-4F3806DB1FE1}" state="hidden">
      <selection sqref="A1:F1"/>
      <pageMargins left="0" right="0" top="0" bottom="0" header="0" footer="0"/>
      <pageSetup orientation="portrait" r:id="rId13"/>
      <headerFooter alignWithMargins="0"/>
    </customSheetView>
    <customSheetView guid="{A7DBDDEF-9245-44C6-9EBF-032DB6E1C0A2}" state="hidden">
      <selection sqref="A1:F1"/>
      <pageMargins left="0" right="0" top="0" bottom="0" header="0" footer="0"/>
      <pageSetup orientation="portrait" r:id="rId14"/>
      <headerFooter alignWithMargins="0"/>
    </customSheetView>
    <customSheetView guid="{7487ED9F-BBED-4B2A-9631-22F1A430946B}" state="hidden">
      <selection sqref="A1:F1"/>
      <pageMargins left="0" right="0" top="0" bottom="0" header="0" footer="0"/>
      <pageSetup orientation="portrait" r:id="rId15"/>
      <headerFooter alignWithMargins="0"/>
    </customSheetView>
    <customSheetView guid="{B3CE7B10-A914-4559-A6DA-AED8C22AFD6D}" state="hidden">
      <selection sqref="A1:F1"/>
      <pageMargins left="0" right="0" top="0" bottom="0" header="0" footer="0"/>
      <pageSetup orientation="portrait" r:id="rId16"/>
      <headerFooter alignWithMargins="0"/>
    </customSheetView>
    <customSheetView guid="{D53177B2-31EC-4222-B97A-A37DCFD9E45B}" state="hidden">
      <selection sqref="A1:F1"/>
      <pageMargins left="0" right="0" top="0" bottom="0" header="0" footer="0"/>
      <pageSetup orientation="portrait" r:id="rId17"/>
      <headerFooter alignWithMargins="0"/>
    </customSheetView>
    <customSheetView guid="{223BC0FC-814D-40F0-9795-CE82A16FF3A5}" state="hidden">
      <selection sqref="A1:F1"/>
      <pageMargins left="0" right="0" top="0" bottom="0" header="0" footer="0"/>
      <pageSetup orientation="portrait" r:id="rId18"/>
      <headerFooter alignWithMargins="0"/>
    </customSheetView>
    <customSheetView guid="{E81F0721-C35D-4189-B675-E46A21339863}" state="hidden">
      <selection sqref="A1:F1"/>
      <pageMargins left="0" right="0" top="0" bottom="0" header="0" footer="0"/>
      <pageSetup orientation="portrait" r:id="rId19"/>
      <headerFooter alignWithMargins="0"/>
    </customSheetView>
    <customSheetView guid="{17F5C48B-526E-48D2-9F97-823D578F9893}" state="hidden">
      <selection sqref="A1:F1"/>
      <pageMargins left="0" right="0" top="0" bottom="0" header="0" footer="0"/>
      <pageSetup orientation="portrait" r:id="rId20"/>
      <headerFooter alignWithMargins="0"/>
    </customSheetView>
    <customSheetView guid="{9AABADBB-0C61-4F6E-8EBA-FB1F391DCDF7}" state="hidden">
      <selection sqref="A1:F1"/>
      <pageMargins left="0" right="0" top="0" bottom="0" header="0" footer="0"/>
      <pageSetup orientation="portrait" r:id="rId21"/>
      <headerFooter alignWithMargins="0"/>
    </customSheetView>
  </customSheetViews>
  <mergeCells count="1">
    <mergeCell ref="A1:B1"/>
  </mergeCells>
  <phoneticPr fontId="4" type="noConversion"/>
  <pageMargins left="0.75" right="0.75" top="1" bottom="1" header="0.5" footer="0.5"/>
  <pageSetup orientation="portrait" r:id="rId22"/>
  <headerFooter alignWithMargins="0">
    <oddHeader>&amp;C&amp;"Aptos"&amp;12&amp;KFF0000 डेटा वर्गीकरण : नियंत्रित/CONTROLLED&amp;1#_x000D_&amp;G</oddHeader>
  </headerFooter>
  <legacyDrawingHF r:id="rId2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1"/>
  <sheetViews>
    <sheetView workbookViewId="0"/>
  </sheetViews>
  <sheetFormatPr defaultRowHeight="16.5"/>
  <sheetData/>
  <customSheetViews>
    <customSheetView guid="{9154002C-6C58-44C9-AE93-0E761C3D01FD}" state="hidden">
      <pageMargins left="0" right="0" top="0" bottom="0" header="0" footer="0"/>
    </customSheetView>
    <customSheetView guid="{B835C05C-B615-4DCB-982D-4519616B3CD8}" state="hidden">
      <pageMargins left="0" right="0" top="0" bottom="0" header="0" footer="0"/>
    </customSheetView>
    <customSheetView guid="{E97134B6-5E8D-4951-8DA0-73D065532361}" state="hidden">
      <pageMargins left="0" right="0" top="0" bottom="0" header="0" footer="0"/>
    </customSheetView>
    <customSheetView guid="{D0757F9E-DF41-4B40-A5E5-F4F8FDD8D61D}"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E81F0721-C35D-4189-B675-E46A21339863}" state="hidden">
      <pageMargins left="0" right="0" top="0" bottom="0" header="0" footer="0"/>
    </customSheetView>
    <customSheetView guid="{17F5C48B-526E-48D2-9F97-823D578F9893}" state="hidden">
      <pageMargins left="0" right="0" top="0" bottom="0" header="0" footer="0"/>
    </customSheetView>
    <customSheetView guid="{9AABADBB-0C61-4F6E-8EBA-FB1F391DCDF7}" state="hidden">
      <pageMargins left="0" right="0" top="0" bottom="0" header="0" footer="0"/>
    </customSheetView>
  </customSheetViews>
  <phoneticPr fontId="28" type="noConversion"/>
  <pageMargins left="0.7" right="0.7" top="0.75" bottom="0.75" header="0.3" footer="0.3"/>
  <headerFooter>
    <oddHeader>&amp;C&amp;"Aptos"&amp;12&amp;KFF0000 डेटा वर्गीकरण : नियंत्रित/CONTROLLED&amp;1#_x000D_&amp;G</oddHeader>
  </headerFooter>
  <legacyDrawingHF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
  <sheetViews>
    <sheetView workbookViewId="0"/>
  </sheetViews>
  <sheetFormatPr defaultRowHeight="16.5"/>
  <sheetData/>
  <customSheetViews>
    <customSheetView guid="{9154002C-6C58-44C9-AE93-0E761C3D01FD}" state="hidden">
      <pageMargins left="0" right="0" top="0" bottom="0" header="0" footer="0"/>
    </customSheetView>
    <customSheetView guid="{B835C05C-B615-4DCB-982D-4519616B3CD8}" state="hidden">
      <pageMargins left="0" right="0" top="0" bottom="0" header="0" footer="0"/>
    </customSheetView>
    <customSheetView guid="{E97134B6-5E8D-4951-8DA0-73D065532361}" state="hidden">
      <pageMargins left="0" right="0" top="0" bottom="0" header="0" footer="0"/>
    </customSheetView>
    <customSheetView guid="{D0757F9E-DF41-4B40-A5E5-F4F8FDD8D61D}" state="hidden">
      <pageMargins left="0" right="0" top="0" bottom="0" header="0" footer="0"/>
    </customSheetView>
    <customSheetView guid="{EE46BCD1-F715-4FA9-A5FC-1B125AD601E0}" state="hidden">
      <pageMargins left="0" right="0" top="0" bottom="0" header="0" footer="0"/>
    </customSheetView>
    <customSheetView guid="{4AA1107B-A795-4744-B566-827168772C7A}" state="hidden">
      <pageMargins left="0" right="0" top="0" bottom="0" header="0" footer="0"/>
    </customSheetView>
    <customSheetView guid="{B23AD343-29DA-4CE0-BD10-47BF44F3782F}" state="hidden">
      <pageMargins left="0" right="0" top="0" bottom="0" header="0" footer="0"/>
    </customSheetView>
    <customSheetView guid="{ECE9294F-C910-4036-88BC-B1F2176FB06B}" state="hidden">
      <pageMargins left="0" right="0" top="0" bottom="0" header="0" footer="0"/>
    </customSheetView>
    <customSheetView guid="{E9F4E142-7D26-464D-BECA-4F3806DB1FE1}" state="hidden">
      <pageMargins left="0" right="0" top="0" bottom="0" header="0" footer="0"/>
    </customSheetView>
    <customSheetView guid="{A7DBDDEF-9245-44C6-9EBF-032DB6E1C0A2}" state="hidden">
      <pageMargins left="0" right="0" top="0" bottom="0" header="0" footer="0"/>
    </customSheetView>
    <customSheetView guid="{7487ED9F-BBED-4B2A-9631-22F1A430946B}" state="hidden">
      <pageMargins left="0" right="0" top="0" bottom="0" header="0" footer="0"/>
    </customSheetView>
    <customSheetView guid="{B3CE7B10-A914-4559-A6DA-AED8C22AFD6D}" state="hidden">
      <pageMargins left="0" right="0" top="0" bottom="0" header="0" footer="0"/>
    </customSheetView>
    <customSheetView guid="{D53177B2-31EC-4222-B97A-A37DCFD9E45B}" state="hidden">
      <pageMargins left="0" right="0" top="0" bottom="0" header="0" footer="0"/>
    </customSheetView>
    <customSheetView guid="{223BC0FC-814D-40F0-9795-CE82A16FF3A5}" state="hidden">
      <pageMargins left="0" right="0" top="0" bottom="0" header="0" footer="0"/>
    </customSheetView>
    <customSheetView guid="{E81F0721-C35D-4189-B675-E46A21339863}" state="hidden">
      <pageMargins left="0" right="0" top="0" bottom="0" header="0" footer="0"/>
    </customSheetView>
    <customSheetView guid="{17F5C48B-526E-48D2-9F97-823D578F9893}" state="hidden">
      <pageMargins left="0" right="0" top="0" bottom="0" header="0" footer="0"/>
    </customSheetView>
    <customSheetView guid="{9AABADBB-0C61-4F6E-8EBA-FB1F391DCDF7}" state="hidden">
      <pageMargins left="0" right="0" top="0" bottom="0" header="0" footer="0"/>
    </customSheetView>
  </customSheetViews>
  <phoneticPr fontId="28" type="noConversion"/>
  <pageMargins left="0.7" right="0.7" top="0.75" bottom="0.75" header="0.3" footer="0.3"/>
  <headerFooter>
    <oddHeader>&amp;C&amp;"Aptos"&amp;12&amp;KFF0000 डेटा वर्गीकरण : नियंत्रित/CONTROLLED&amp;1#_x000D_&amp;G</oddHead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7"/>
    <pageSetUpPr autoPageBreaks="0"/>
  </sheetPr>
  <dimension ref="A1:J17"/>
  <sheetViews>
    <sheetView showGridLines="0" zoomScaleSheetLayoutView="115" workbookViewId="0">
      <selection activeCell="B3" sqref="B3:E3"/>
    </sheetView>
  </sheetViews>
  <sheetFormatPr defaultColWidth="8" defaultRowHeight="13.5"/>
  <cols>
    <col min="1" max="1" width="8.625" style="30" customWidth="1"/>
    <col min="2" max="2" width="11.125" style="30" customWidth="1"/>
    <col min="3" max="4" width="38.625" style="30" customWidth="1"/>
    <col min="5" max="5" width="11.25" style="30" customWidth="1"/>
    <col min="6" max="6" width="8.625" style="25" customWidth="1"/>
    <col min="7" max="9" width="8" style="25" customWidth="1"/>
    <col min="10" max="16384" width="8" style="16"/>
  </cols>
  <sheetData>
    <row r="1" spans="1:10" ht="30.75" customHeight="1">
      <c r="A1" s="580"/>
      <c r="B1" s="1021"/>
      <c r="C1" s="1022"/>
      <c r="D1" s="1022"/>
      <c r="E1" s="1023"/>
      <c r="F1" s="266"/>
      <c r="G1" s="14" t="s">
        <v>53</v>
      </c>
      <c r="H1" s="14"/>
      <c r="I1" s="14"/>
      <c r="J1" s="15"/>
    </row>
    <row r="2" spans="1:10" ht="33.75" customHeight="1">
      <c r="A2" s="1038" t="s">
        <v>54</v>
      </c>
      <c r="B2" s="1026" t="str">
        <f>Basic!B1</f>
        <v>“Construction of Two nos. of 230kV bays for TANTRANSCO at 400kV Pugalur HVAC POWERGRID S/S” under consultancy services to TANTRANSCO”</v>
      </c>
      <c r="C2" s="1027"/>
      <c r="D2" s="1027"/>
      <c r="E2" s="1028"/>
      <c r="F2" s="1041" t="str">
        <f>Basic!B3</f>
        <v>SubStation</v>
      </c>
      <c r="G2" s="14"/>
      <c r="H2" s="14"/>
      <c r="I2" s="14"/>
      <c r="J2" s="15"/>
    </row>
    <row r="3" spans="1:10" ht="48.75" customHeight="1">
      <c r="A3" s="1039"/>
      <c r="B3" s="1029" t="str">
        <f>Basic!B5</f>
        <v>Ref. No:  SRTS-II/C&amp;M/WC-4777/2026
SPECIFICATION No.: SR2/NT/W-AIS/DOM/C00/26/04775</v>
      </c>
      <c r="C3" s="1030"/>
      <c r="D3" s="1030"/>
      <c r="E3" s="1031"/>
      <c r="F3" s="1042"/>
      <c r="G3" s="14"/>
      <c r="H3" s="14"/>
      <c r="I3" s="14"/>
      <c r="J3" s="15"/>
    </row>
    <row r="4" spans="1:10" ht="39.950000000000003" customHeight="1">
      <c r="A4" s="1039"/>
      <c r="B4" s="265">
        <v>1</v>
      </c>
      <c r="C4" s="1024" t="s">
        <v>55</v>
      </c>
      <c r="D4" s="1024"/>
      <c r="E4" s="1025"/>
      <c r="F4" s="1042"/>
      <c r="G4" s="20"/>
      <c r="H4" s="581" t="s">
        <v>56</v>
      </c>
      <c r="I4" s="14"/>
      <c r="J4" s="15"/>
    </row>
    <row r="5" spans="1:10" ht="30" customHeight="1">
      <c r="A5" s="1039"/>
      <c r="B5" s="265">
        <v>2</v>
      </c>
      <c r="C5" s="1024" t="s">
        <v>57</v>
      </c>
      <c r="D5" s="1024"/>
      <c r="E5" s="1025"/>
      <c r="F5" s="1042"/>
      <c r="G5" s="14"/>
      <c r="H5" s="14"/>
      <c r="I5" s="14"/>
      <c r="J5" s="15"/>
    </row>
    <row r="6" spans="1:10" s="25" customFormat="1" ht="30" customHeight="1">
      <c r="A6" s="1039"/>
      <c r="B6" s="265">
        <v>3</v>
      </c>
      <c r="C6" s="1024" t="s">
        <v>58</v>
      </c>
      <c r="D6" s="1024"/>
      <c r="E6" s="1025"/>
      <c r="F6" s="1042"/>
      <c r="G6" s="14"/>
      <c r="H6" s="14"/>
      <c r="I6" s="14"/>
      <c r="J6" s="14"/>
    </row>
    <row r="7" spans="1:10" ht="52.5" hidden="1" customHeight="1">
      <c r="A7" s="1039"/>
      <c r="B7" s="265">
        <v>4</v>
      </c>
      <c r="C7" s="1024" t="s">
        <v>59</v>
      </c>
      <c r="D7" s="1024"/>
      <c r="E7" s="1025"/>
      <c r="F7" s="1042"/>
      <c r="G7" s="14"/>
      <c r="H7" s="14"/>
      <c r="I7" s="14"/>
      <c r="J7" s="15"/>
    </row>
    <row r="8" spans="1:10" ht="9.75" customHeight="1">
      <c r="A8" s="1039"/>
      <c r="B8" s="18"/>
      <c r="C8" s="17"/>
      <c r="D8" s="17"/>
      <c r="E8" s="19"/>
      <c r="F8" s="1042"/>
      <c r="G8" s="14"/>
      <c r="H8" s="14"/>
      <c r="I8" s="14"/>
      <c r="J8" s="15"/>
    </row>
    <row r="9" spans="1:10" ht="23.25" customHeight="1">
      <c r="A9" s="1039"/>
      <c r="B9" s="1048"/>
      <c r="C9" s="1049"/>
      <c r="D9" s="1049"/>
      <c r="E9" s="1050"/>
      <c r="F9" s="1042"/>
      <c r="G9" s="14"/>
      <c r="H9" s="14"/>
      <c r="I9" s="14"/>
      <c r="J9" s="15"/>
    </row>
    <row r="10" spans="1:10" ht="10.5" customHeight="1">
      <c r="A10" s="1039"/>
      <c r="B10" s="21"/>
      <c r="C10" s="22"/>
      <c r="D10" s="22"/>
      <c r="E10" s="23"/>
      <c r="F10" s="1042"/>
      <c r="G10" s="14"/>
      <c r="H10" s="14"/>
      <c r="I10" s="14"/>
      <c r="J10" s="15"/>
    </row>
    <row r="11" spans="1:10" ht="24" customHeight="1">
      <c r="A11" s="1039"/>
      <c r="B11" s="1046"/>
      <c r="C11" s="1047"/>
      <c r="D11" s="1047"/>
      <c r="E11" s="24"/>
      <c r="F11" s="1042"/>
    </row>
    <row r="12" spans="1:10" ht="15.95" customHeight="1">
      <c r="A12" s="1040"/>
      <c r="B12" s="1032"/>
      <c r="C12" s="1033"/>
      <c r="D12" s="1033"/>
      <c r="E12" s="26"/>
      <c r="F12" s="1043"/>
      <c r="G12" s="14"/>
      <c r="H12" s="14"/>
      <c r="I12" s="14"/>
      <c r="J12" s="15"/>
    </row>
    <row r="13" spans="1:10" ht="24" customHeight="1">
      <c r="A13" s="1037"/>
      <c r="B13" s="1034"/>
      <c r="C13" s="1035"/>
      <c r="D13" s="1035"/>
      <c r="E13" s="24"/>
      <c r="F13" s="1036"/>
      <c r="G13" s="27"/>
      <c r="H13" s="27"/>
      <c r="I13" s="27"/>
      <c r="J13" s="27"/>
    </row>
    <row r="14" spans="1:10" ht="15.95" customHeight="1">
      <c r="A14" s="1037"/>
      <c r="B14" s="1044"/>
      <c r="C14" s="1045"/>
      <c r="D14" s="1045"/>
      <c r="E14" s="28"/>
      <c r="F14" s="1036"/>
      <c r="G14" s="27"/>
      <c r="H14" s="27"/>
      <c r="I14" s="27"/>
      <c r="J14" s="27"/>
    </row>
    <row r="15" spans="1:10" ht="15.75">
      <c r="A15" s="17"/>
      <c r="B15" s="29"/>
      <c r="C15" s="29"/>
      <c r="D15" s="29"/>
      <c r="E15" s="29"/>
      <c r="F15" s="14"/>
      <c r="G15" s="14"/>
      <c r="H15" s="14"/>
      <c r="I15" s="14"/>
      <c r="J15" s="15"/>
    </row>
    <row r="16" spans="1:10" ht="15.75">
      <c r="A16" s="17"/>
      <c r="B16" s="17"/>
      <c r="C16" s="17"/>
      <c r="D16" s="17"/>
      <c r="E16" s="17"/>
      <c r="F16" s="14"/>
      <c r="G16" s="14"/>
      <c r="H16" s="14"/>
      <c r="I16" s="14"/>
      <c r="J16" s="15"/>
    </row>
    <row r="17" spans="1:10" ht="15.75">
      <c r="A17" s="17"/>
      <c r="B17" s="17"/>
      <c r="C17" s="17"/>
      <c r="D17" s="17"/>
      <c r="E17" s="17"/>
      <c r="F17" s="14"/>
      <c r="G17" s="14"/>
      <c r="H17" s="14"/>
      <c r="I17" s="14"/>
      <c r="J17" s="15"/>
    </row>
  </sheetData>
  <sheetProtection algorithmName="SHA-512" hashValue="3OYiKCktwq2/daXXHAhsPtODWAe4gew32sXsFJC6q1ZRMtHbqmTphlYeq53f6SqWhkWdMwXGb83lWq3F1pPk6g==" saltValue="LBuknJ9jA/kY0Cdx8NTyZQ==" spinCount="100000" sheet="1" objects="1" scenarios="1" formatColumns="0" formatRows="0"/>
  <customSheetViews>
    <customSheetView guid="{9154002C-6C58-44C9-AE93-0E761C3D01FD}" showGridLines="0" hiddenRows="1" topLeftCell="A11">
      <selection activeCell="J5" sqref="J5"/>
      <pageMargins left="0" right="0" top="0" bottom="0" header="0" footer="0"/>
      <printOptions horizontalCentered="1"/>
      <pageSetup paperSize="9" orientation="landscape" r:id="rId1"/>
      <headerFooter alignWithMargins="0"/>
    </customSheetView>
    <customSheetView guid="{B835C05C-B615-4DCB-982D-4519616B3CD8}" showGridLines="0" hiddenRows="1">
      <selection activeCell="C4" sqref="C4:E4"/>
      <pageMargins left="0" right="0" top="0" bottom="0" header="0" footer="0"/>
      <printOptions horizontalCentered="1"/>
      <pageSetup paperSize="9" orientation="landscape" r:id="rId2"/>
      <headerFooter alignWithMargins="0"/>
    </customSheetView>
    <customSheetView guid="{E97134B6-5E8D-4951-8DA0-73D065532361}" showGridLines="0" hiddenRows="1">
      <selection activeCell="B2" sqref="B2:E2"/>
      <pageMargins left="0" right="0" top="0" bottom="0" header="0" footer="0"/>
      <printOptions horizontalCentered="1"/>
      <pageSetup paperSize="9" orientation="landscape" r:id="rId3"/>
      <headerFooter alignWithMargins="0"/>
    </customSheetView>
    <customSheetView guid="{D0757F9E-DF41-4B40-A5E5-F4F8FDD8D61D}" showGridLines="0" hiddenRows="1">
      <selection activeCell="B2" sqref="B2:E2"/>
      <pageMargins left="0" right="0" top="0" bottom="0" header="0" footer="0"/>
      <printOptions horizontalCentered="1"/>
      <pageSetup paperSize="9" orientation="landscape" r:id="rId4"/>
      <headerFooter alignWithMargins="0"/>
    </customSheetView>
    <customSheetView guid="{EE46BCD1-F715-4FA9-A5FC-1B125AD601E0}" showGridLines="0" hiddenRows="1">
      <selection activeCell="C15" sqref="C15"/>
      <pageMargins left="0" right="0" top="0" bottom="0" header="0" footer="0"/>
      <printOptions horizontalCentered="1"/>
      <pageSetup paperSize="9" orientation="landscape" r:id="rId5"/>
      <headerFooter alignWithMargins="0"/>
    </customSheetView>
    <customSheetView guid="{4AA1107B-A795-4744-B566-827168772C7A}" showGridLines="0" hiddenRows="1">
      <selection activeCell="B2" sqref="B2:E2"/>
      <pageMargins left="0" right="0" top="0" bottom="0" header="0" footer="0"/>
      <printOptions horizontalCentered="1"/>
      <pageSetup paperSize="9" orientation="landscape" r:id="rId6"/>
      <headerFooter alignWithMargins="0"/>
    </customSheetView>
    <customSheetView guid="{B23AD343-29DA-4CE0-BD10-47BF44F3782F}" showGridLines="0" hiddenRows="1">
      <selection activeCell="G8" sqref="G8"/>
      <pageMargins left="0" right="0" top="0" bottom="0" header="0" footer="0"/>
      <printOptions horizontalCentered="1"/>
      <pageSetup paperSize="9" orientation="landscape" r:id="rId7"/>
      <headerFooter alignWithMargins="0"/>
    </customSheetView>
    <customSheetView guid="{ECE9294F-C910-4036-88BC-B1F2176FB06B}" showGridLines="0" hiddenRows="1">
      <selection activeCell="B2" sqref="B2:E2"/>
      <pageMargins left="0" right="0" top="0" bottom="0" header="0" footer="0"/>
      <printOptions horizontalCentered="1"/>
      <pageSetup paperSize="9" orientation="landscape" r:id="rId8"/>
      <headerFooter alignWithMargins="0"/>
    </customSheetView>
    <customSheetView guid="{4F65FF32-EC61-4022-A399-2986D7B6B8B3}" showGridLines="0" showRuler="0">
      <selection activeCell="B2" sqref="B2:E2"/>
      <pageMargins left="0" right="0" top="0" bottom="0" header="0" footer="0"/>
      <printOptions horizontalCentered="1"/>
      <pageSetup paperSize="9" orientation="landscape" r:id="rId9"/>
      <headerFooter alignWithMargins="0"/>
    </customSheetView>
    <customSheetView guid="{01ACF2E1-8E61-4459-ABC1-B6C183DEED61}" showGridLines="0" showRuler="0">
      <pageMargins left="0" right="0" top="0" bottom="0" header="0" footer="0"/>
      <printOptions horizontalCentered="1"/>
      <pageSetup paperSize="9" orientation="landscape" r:id="rId10"/>
      <headerFooter alignWithMargins="0"/>
    </customSheetView>
    <customSheetView guid="{14D7F02E-BCCA-4517-ABC7-537FF4AEB67A}" showGridLines="0">
      <selection activeCell="B2" sqref="B2:E2"/>
      <pageMargins left="0" right="0" top="0" bottom="0" header="0" footer="0"/>
      <printOptions horizontalCentered="1"/>
      <pageSetup paperSize="9" orientation="landscape" r:id="rId11"/>
      <headerFooter alignWithMargins="0"/>
    </customSheetView>
    <customSheetView guid="{27A45B7A-04F2-4516-B80B-5ED0825D4ED3}" showGridLines="0" hiddenRows="1">
      <selection activeCell="I4" sqref="I4"/>
      <pageMargins left="0" right="0" top="0" bottom="0" header="0" footer="0"/>
      <printOptions horizontalCentered="1"/>
      <pageSetup paperSize="9" orientation="landscape" r:id="rId12"/>
      <headerFooter alignWithMargins="0"/>
    </customSheetView>
    <customSheetView guid="{E9F4E142-7D26-464D-BECA-4F3806DB1FE1}" showGridLines="0" hiddenRows="1">
      <selection activeCell="G8" sqref="G8"/>
      <pageMargins left="0" right="0" top="0" bottom="0" header="0" footer="0"/>
      <printOptions horizontalCentered="1"/>
      <pageSetup paperSize="9" orientation="landscape" r:id="rId13"/>
      <headerFooter alignWithMargins="0"/>
    </customSheetView>
    <customSheetView guid="{A7DBDDEF-9245-44C6-9EBF-032DB6E1C0A2}" showGridLines="0" hiddenRows="1">
      <selection activeCell="B11" sqref="B11:D11"/>
      <pageMargins left="0" right="0" top="0" bottom="0" header="0" footer="0"/>
      <printOptions horizontalCentered="1"/>
      <pageSetup paperSize="9" orientation="landscape" r:id="rId14"/>
      <headerFooter alignWithMargins="0"/>
    </customSheetView>
    <customSheetView guid="{7487ED9F-BBED-4B2A-9631-22F1A430946B}" showGridLines="0" hiddenRows="1">
      <selection activeCell="B2" sqref="B2:E2"/>
      <pageMargins left="0" right="0" top="0" bottom="0" header="0" footer="0"/>
      <printOptions horizontalCentered="1"/>
      <pageSetup paperSize="9" orientation="landscape" r:id="rId15"/>
      <headerFooter alignWithMargins="0"/>
    </customSheetView>
    <customSheetView guid="{B3CE7B10-A914-4559-A6DA-AED8C22AFD6D}" showGridLines="0" hiddenRows="1">
      <selection activeCell="B2" sqref="B2:E2"/>
      <pageMargins left="0" right="0" top="0" bottom="0" header="0" footer="0"/>
      <printOptions horizontalCentered="1"/>
      <pageSetup paperSize="9" orientation="landscape" r:id="rId16"/>
      <headerFooter alignWithMargins="0"/>
    </customSheetView>
    <customSheetView guid="{D53177B2-31EC-4222-B97A-A37DCFD9E45B}" showGridLines="0" hiddenRows="1">
      <selection activeCell="B2" sqref="B2:E2"/>
      <pageMargins left="0" right="0" top="0" bottom="0" header="0" footer="0"/>
      <printOptions horizontalCentered="1"/>
      <pageSetup paperSize="9" orientation="landscape" r:id="rId17"/>
      <headerFooter alignWithMargins="0"/>
    </customSheetView>
    <customSheetView guid="{223BC0FC-814D-40F0-9795-CE82A16FF3A5}" showGridLines="0" hiddenRows="1">
      <selection activeCell="B2" sqref="B2:E2"/>
      <pageMargins left="0" right="0" top="0" bottom="0" header="0" footer="0"/>
      <printOptions horizontalCentered="1"/>
      <pageSetup paperSize="9" orientation="landscape" r:id="rId18"/>
      <headerFooter alignWithMargins="0"/>
    </customSheetView>
    <customSheetView guid="{E81F0721-C35D-4189-B675-E46A21339863}" showGridLines="0" hiddenRows="1">
      <selection activeCell="C4" sqref="C4:E4"/>
      <pageMargins left="0" right="0" top="0" bottom="0" header="0" footer="0"/>
      <printOptions horizontalCentered="1"/>
      <pageSetup paperSize="9" orientation="landscape" r:id="rId19"/>
      <headerFooter alignWithMargins="0"/>
    </customSheetView>
    <customSheetView guid="{17F5C48B-526E-48D2-9F97-823D578F9893}" scale="115" showPageBreaks="1" showGridLines="0" hiddenRows="1" view="pageBreakPreview">
      <selection activeCell="H2" sqref="H2"/>
      <pageMargins left="0" right="0" top="0" bottom="0" header="0" footer="0"/>
      <printOptions horizontalCentered="1"/>
      <pageSetup paperSize="9" fitToHeight="0" orientation="landscape" r:id="rId20"/>
      <headerFooter alignWithMargins="0"/>
    </customSheetView>
    <customSheetView guid="{9AABADBB-0C61-4F6E-8EBA-FB1F391DCDF7}" showGridLines="0" hiddenRows="1" topLeftCell="A11">
      <selection activeCell="J5" sqref="J5"/>
      <pageMargins left="0" right="0" top="0" bottom="0" header="0" footer="0"/>
      <printOptions horizontalCentered="1"/>
      <pageSetup paperSize="9" orientation="landscape" r:id="rId21"/>
      <headerFooter alignWithMargins="0"/>
    </customSheetView>
  </customSheetViews>
  <mergeCells count="16">
    <mergeCell ref="B12:D12"/>
    <mergeCell ref="B13:D13"/>
    <mergeCell ref="F13:F14"/>
    <mergeCell ref="A13:A14"/>
    <mergeCell ref="A2:A12"/>
    <mergeCell ref="F2:F12"/>
    <mergeCell ref="B14:D14"/>
    <mergeCell ref="B11:D11"/>
    <mergeCell ref="C6:E6"/>
    <mergeCell ref="B9:E9"/>
    <mergeCell ref="C7:E7"/>
    <mergeCell ref="B1:E1"/>
    <mergeCell ref="C4:E4"/>
    <mergeCell ref="C5:E5"/>
    <mergeCell ref="B2:E2"/>
    <mergeCell ref="B3:E3"/>
  </mergeCells>
  <phoneticPr fontId="4" type="noConversion"/>
  <printOptions horizontalCentered="1"/>
  <pageMargins left="0.15748031496063" right="0.23622047244094499" top="0.78" bottom="0.98425196850393704" header="0.35433070866141703" footer="0.511811023622047"/>
  <pageSetup paperSize="9" orientation="landscape" r:id="rId22"/>
  <headerFooter alignWithMargins="0">
    <oddHeader>&amp;C&amp;"Aptos"&amp;12&amp;KFF0000 डेटा वर्गीकरण : नियंत्रित/CONTROLLED&amp;1#_x000D_&amp;G</oddHeader>
  </headerFooter>
  <drawing r:id="rId23"/>
  <legacyDrawingHF r:id="rId2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pageSetUpPr autoPageBreaks="0"/>
  </sheetPr>
  <dimension ref="B1:AC35"/>
  <sheetViews>
    <sheetView showGridLines="0" view="pageBreakPreview" zoomScaleSheetLayoutView="100" workbookViewId="0">
      <selection activeCell="D28" sqref="D28:G28"/>
    </sheetView>
  </sheetViews>
  <sheetFormatPr defaultColWidth="8" defaultRowHeight="16.5"/>
  <cols>
    <col min="1" max="1" width="8" style="151" customWidth="1"/>
    <col min="2" max="2" width="28.875" style="153" customWidth="1"/>
    <col min="3" max="3" width="10.25" style="153" customWidth="1"/>
    <col min="4" max="5" width="5.625" style="153" customWidth="1"/>
    <col min="6" max="6" width="5.625" style="158" customWidth="1"/>
    <col min="7" max="7" width="34.125" style="158" customWidth="1"/>
    <col min="8" max="12" width="10.375" style="158" hidden="1" customWidth="1"/>
    <col min="13" max="25" width="10.375" style="158" customWidth="1"/>
    <col min="26" max="26" width="8" style="151" customWidth="1"/>
    <col min="27" max="27" width="13.375" style="151" customWidth="1"/>
    <col min="28" max="16384" width="8" style="151"/>
  </cols>
  <sheetData>
    <row r="1" spans="2:29" s="156" customFormat="1" ht="49.5" customHeight="1">
      <c r="B1" s="1066" t="str">
        <f>Cover!$B$2</f>
        <v>“Construction of Two nos. of 230kV bays for TANTRANSCO at 400kV Pugalur HVAC POWERGRID S/S” under consultancy services to TANTRANSCO”</v>
      </c>
      <c r="C1" s="1066"/>
      <c r="D1" s="1066"/>
      <c r="E1" s="1066"/>
      <c r="F1" s="1066"/>
      <c r="G1" s="1066"/>
      <c r="H1" s="152"/>
      <c r="I1" s="152"/>
      <c r="J1" s="152"/>
      <c r="K1" s="152"/>
      <c r="L1" s="152"/>
      <c r="M1" s="152"/>
      <c r="N1" s="152"/>
      <c r="O1" s="152"/>
      <c r="P1" s="152"/>
      <c r="Q1" s="152"/>
      <c r="R1" s="152"/>
      <c r="S1" s="152"/>
      <c r="T1" s="152"/>
      <c r="U1" s="152"/>
      <c r="V1" s="152"/>
      <c r="W1" s="152"/>
      <c r="X1" s="152"/>
      <c r="Y1" s="152"/>
      <c r="AA1" s="173"/>
      <c r="AB1" s="173"/>
      <c r="AC1" s="173"/>
    </row>
    <row r="2" spans="2:29" ht="39.75" customHeight="1">
      <c r="B2" s="1067" t="str">
        <f>Cover!B3</f>
        <v>Ref. No:  SRTS-II/C&amp;M/WC-4777/2026
SPECIFICATION No.: SR2/NT/W-AIS/DOM/C00/26/04775</v>
      </c>
      <c r="C2" s="1067"/>
      <c r="D2" s="1067"/>
      <c r="E2" s="1067"/>
      <c r="F2" s="1067"/>
      <c r="G2" s="1067"/>
      <c r="H2" s="153"/>
      <c r="I2" s="153"/>
      <c r="J2" s="153"/>
      <c r="K2" s="153"/>
      <c r="L2" s="153"/>
      <c r="M2" s="153"/>
      <c r="N2" s="153"/>
      <c r="O2" s="153"/>
      <c r="P2" s="153"/>
      <c r="Q2" s="153"/>
      <c r="R2" s="153"/>
      <c r="S2" s="153"/>
      <c r="T2" s="153"/>
      <c r="U2" s="153"/>
      <c r="V2" s="153"/>
      <c r="W2" s="153"/>
      <c r="X2" s="153"/>
      <c r="Y2" s="153"/>
      <c r="AA2" s="151" t="s">
        <v>60</v>
      </c>
      <c r="AB2" s="321"/>
      <c r="AC2" s="174"/>
    </row>
    <row r="3" spans="2:29" ht="26.25" hidden="1" customHeight="1">
      <c r="B3" s="154"/>
      <c r="C3" s="154"/>
      <c r="D3" s="154"/>
      <c r="E3" s="154"/>
      <c r="F3" s="153"/>
      <c r="G3" s="153"/>
      <c r="H3" s="153"/>
      <c r="I3" s="153"/>
      <c r="J3" s="153"/>
      <c r="K3" s="153"/>
      <c r="L3" s="153"/>
      <c r="M3" s="153"/>
      <c r="N3" s="153"/>
      <c r="O3" s="153"/>
      <c r="P3" s="153"/>
      <c r="Q3" s="153"/>
      <c r="R3" s="153"/>
      <c r="S3" s="153"/>
      <c r="T3" s="153"/>
      <c r="U3" s="153"/>
      <c r="V3" s="153"/>
      <c r="W3" s="153"/>
      <c r="X3" s="153"/>
      <c r="Y3" s="153"/>
      <c r="AA3" s="790" t="s">
        <v>61</v>
      </c>
      <c r="AB3" s="321"/>
      <c r="AC3" s="174"/>
    </row>
    <row r="4" spans="2:29" ht="20.100000000000001" customHeight="1">
      <c r="B4" s="1068" t="s">
        <v>62</v>
      </c>
      <c r="C4" s="1068"/>
      <c r="D4" s="1068"/>
      <c r="E4" s="1068"/>
      <c r="F4" s="1068"/>
      <c r="G4" s="1068"/>
      <c r="H4" s="153"/>
      <c r="I4" s="153"/>
      <c r="J4" s="153"/>
      <c r="K4" s="153"/>
      <c r="L4" s="153"/>
      <c r="M4" s="153"/>
      <c r="N4" s="153"/>
      <c r="O4" s="153"/>
      <c r="P4" s="153"/>
      <c r="Q4" s="153"/>
      <c r="R4" s="153"/>
      <c r="S4" s="153"/>
      <c r="T4" s="153"/>
      <c r="U4" s="153"/>
      <c r="V4" s="153"/>
      <c r="W4" s="153"/>
      <c r="X4" s="153"/>
      <c r="Y4" s="153"/>
      <c r="AA4" s="790"/>
      <c r="AB4" s="321"/>
      <c r="AC4" s="174"/>
    </row>
    <row r="5" spans="2:29" ht="12" customHeight="1">
      <c r="B5" s="155"/>
      <c r="C5" s="155"/>
      <c r="F5" s="153"/>
      <c r="G5" s="153"/>
      <c r="H5" s="153"/>
      <c r="I5" s="153"/>
      <c r="J5" s="153"/>
      <c r="K5" s="153"/>
      <c r="L5" s="153"/>
      <c r="M5" s="153"/>
      <c r="N5" s="153"/>
      <c r="O5" s="153"/>
      <c r="P5" s="153"/>
      <c r="Q5" s="153"/>
      <c r="R5" s="153"/>
      <c r="S5" s="153"/>
      <c r="T5" s="153"/>
      <c r="U5" s="153"/>
      <c r="V5" s="153"/>
      <c r="W5" s="153"/>
      <c r="X5" s="153"/>
      <c r="Y5" s="153"/>
      <c r="AA5" s="174"/>
      <c r="AB5" s="174"/>
      <c r="AC5" s="174"/>
    </row>
    <row r="6" spans="2:29" s="156" customFormat="1" ht="43.5" customHeight="1" thickBot="1">
      <c r="B6" s="583" t="s">
        <v>63</v>
      </c>
      <c r="C6" s="585"/>
      <c r="D6" s="1069" t="s">
        <v>61</v>
      </c>
      <c r="E6" s="1069"/>
      <c r="F6" s="1069"/>
      <c r="G6" s="1069"/>
      <c r="H6" s="157"/>
      <c r="I6" s="157">
        <f>IF(D6="Sole Bidder",1,2)</f>
        <v>2</v>
      </c>
      <c r="J6" s="157"/>
      <c r="K6" s="157"/>
      <c r="L6" s="157"/>
      <c r="M6" s="157"/>
      <c r="N6" s="157"/>
      <c r="O6" s="157"/>
      <c r="P6" s="157"/>
      <c r="Q6" s="157"/>
      <c r="R6" s="157"/>
      <c r="S6" s="157"/>
      <c r="U6" s="157"/>
      <c r="V6" s="157"/>
      <c r="W6" s="157"/>
      <c r="X6" s="157"/>
      <c r="Y6" s="157"/>
      <c r="AA6" s="859"/>
      <c r="AB6" s="173"/>
      <c r="AC6" s="173"/>
    </row>
    <row r="7" spans="2:29" ht="44.25" hidden="1" customHeight="1">
      <c r="B7" s="582" t="str">
        <f>IF(D6= "JV (Joint Venture)", "Total Nos. of  Partners in the JV [excluding the Lead Partner]", "")</f>
        <v/>
      </c>
      <c r="C7" s="584"/>
      <c r="D7" s="1070" t="s">
        <v>64</v>
      </c>
      <c r="E7" s="1071"/>
      <c r="F7" s="1071"/>
      <c r="G7" s="1072"/>
      <c r="AA7" s="859"/>
      <c r="AB7" s="174"/>
      <c r="AC7" s="174"/>
    </row>
    <row r="8" spans="2:29" ht="19.5" customHeight="1">
      <c r="B8" s="159"/>
      <c r="C8" s="159"/>
      <c r="D8" s="157"/>
    </row>
    <row r="9" spans="2:29" ht="20.100000000000001" customHeight="1">
      <c r="B9" s="160" t="str">
        <f>IF(D6= "Sole Bidder", "Name of Sole Bidder", "Name of Lead Partner")</f>
        <v>Name of Lead Partner</v>
      </c>
      <c r="C9" s="161"/>
      <c r="D9" s="1053" t="s">
        <v>65</v>
      </c>
      <c r="E9" s="1054"/>
      <c r="F9" s="1054"/>
      <c r="G9" s="1055"/>
    </row>
    <row r="10" spans="2:29" ht="20.100000000000001" customHeight="1">
      <c r="B10" s="162" t="str">
        <f>IF(D6= "Sole Bidder", "Address of Sole Bidder", "Address of Lead Partner")</f>
        <v>Address of Lead Partner</v>
      </c>
      <c r="C10" s="163"/>
      <c r="D10" s="1053"/>
      <c r="E10" s="1054"/>
      <c r="F10" s="1054"/>
      <c r="G10" s="1055"/>
    </row>
    <row r="11" spans="2:29" ht="20.100000000000001" customHeight="1">
      <c r="B11" s="164"/>
      <c r="C11" s="165"/>
      <c r="D11" s="1053"/>
      <c r="E11" s="1054"/>
      <c r="F11" s="1054"/>
      <c r="G11" s="1055"/>
    </row>
    <row r="12" spans="2:29" ht="20.100000000000001" customHeight="1">
      <c r="B12" s="166"/>
      <c r="C12" s="167"/>
      <c r="D12" s="1053"/>
      <c r="E12" s="1054"/>
      <c r="F12" s="1054"/>
      <c r="G12" s="1055"/>
    </row>
    <row r="13" spans="2:29" ht="20.100000000000001" customHeight="1"/>
    <row r="14" spans="2:29" ht="20.100000000000001" customHeight="1">
      <c r="B14" s="160" t="str">
        <f>IF(D7=1, "Name of other Partner","Name of other Partner - 1")</f>
        <v>Name of other Partner - 1</v>
      </c>
      <c r="C14" s="161"/>
      <c r="D14" s="1053" t="s">
        <v>66</v>
      </c>
      <c r="E14" s="1054"/>
      <c r="F14" s="1054"/>
      <c r="G14" s="1055"/>
    </row>
    <row r="15" spans="2:29" ht="10.5" customHeight="1">
      <c r="B15" s="162" t="str">
        <f>IF(D7=1, "Address of other Partner","Address of other Partner - 1")</f>
        <v>Address of other Partner - 1</v>
      </c>
      <c r="C15" s="163"/>
      <c r="D15" s="1056"/>
      <c r="E15" s="1057"/>
      <c r="F15" s="1057"/>
      <c r="G15" s="1058"/>
    </row>
    <row r="16" spans="2:29" ht="19.5" hidden="1" customHeight="1">
      <c r="B16" s="164"/>
      <c r="C16" s="165"/>
      <c r="D16" s="1056" t="s">
        <v>67</v>
      </c>
      <c r="E16" s="1057"/>
      <c r="F16" s="1057"/>
      <c r="G16" s="1058"/>
    </row>
    <row r="17" spans="2:7" ht="19.5" hidden="1" customHeight="1">
      <c r="B17" s="166"/>
      <c r="C17" s="167"/>
      <c r="D17" s="1056" t="s">
        <v>67</v>
      </c>
      <c r="E17" s="1057"/>
      <c r="F17" s="1057"/>
      <c r="G17" s="1058"/>
    </row>
    <row r="18" spans="2:7" ht="19.5" hidden="1" customHeight="1"/>
    <row r="19" spans="2:7" ht="19.5" hidden="1" customHeight="1">
      <c r="B19" s="160" t="s">
        <v>68</v>
      </c>
      <c r="C19" s="161"/>
      <c r="D19" s="1061" t="s">
        <v>67</v>
      </c>
      <c r="E19" s="1062"/>
      <c r="F19" s="1062"/>
      <c r="G19" s="1063"/>
    </row>
    <row r="20" spans="2:7" ht="19.5" hidden="1" customHeight="1">
      <c r="B20" s="162" t="s">
        <v>69</v>
      </c>
      <c r="C20" s="163"/>
      <c r="D20" s="1061" t="s">
        <v>67</v>
      </c>
      <c r="E20" s="1062"/>
      <c r="F20" s="1062"/>
      <c r="G20" s="1063"/>
    </row>
    <row r="21" spans="2:7" ht="19.5" hidden="1" customHeight="1">
      <c r="B21" s="164"/>
      <c r="C21" s="165"/>
      <c r="D21" s="1061" t="s">
        <v>67</v>
      </c>
      <c r="E21" s="1062"/>
      <c r="F21" s="1062"/>
      <c r="G21" s="1063"/>
    </row>
    <row r="22" spans="2:7" ht="19.5" hidden="1" customHeight="1">
      <c r="B22" s="166"/>
      <c r="C22" s="167"/>
      <c r="D22" s="1053" t="s">
        <v>67</v>
      </c>
      <c r="E22" s="1059"/>
      <c r="F22" s="1059"/>
      <c r="G22" s="1060"/>
    </row>
    <row r="23" spans="2:7" ht="19.5" hidden="1" customHeight="1"/>
    <row r="24" spans="2:7" ht="19.5" hidden="1" customHeight="1"/>
    <row r="25" spans="2:7" ht="19.5" hidden="1" customHeight="1"/>
    <row r="26" spans="2:7" ht="21" customHeight="1">
      <c r="B26" s="168" t="s">
        <v>70</v>
      </c>
      <c r="C26" s="169"/>
      <c r="D26" s="1053" t="s">
        <v>78</v>
      </c>
      <c r="E26" s="1054"/>
      <c r="F26" s="1054"/>
      <c r="G26" s="1055"/>
    </row>
    <row r="27" spans="2:7" ht="21" customHeight="1">
      <c r="B27" s="168" t="s">
        <v>71</v>
      </c>
      <c r="C27" s="169"/>
      <c r="D27" s="1053"/>
      <c r="E27" s="1054"/>
      <c r="F27" s="1054"/>
      <c r="G27" s="1055"/>
    </row>
    <row r="28" spans="2:7" ht="21" customHeight="1">
      <c r="B28" s="168" t="s">
        <v>72</v>
      </c>
      <c r="C28" s="169"/>
      <c r="D28" s="1064"/>
      <c r="E28" s="1065"/>
      <c r="F28" s="1065"/>
      <c r="G28" s="1065"/>
    </row>
    <row r="29" spans="2:7" ht="21" customHeight="1">
      <c r="B29" s="168" t="s">
        <v>73</v>
      </c>
      <c r="C29" s="169"/>
      <c r="D29" s="1051"/>
      <c r="E29" s="1052"/>
      <c r="F29" s="1052"/>
      <c r="G29" s="1052"/>
    </row>
    <row r="30" spans="2:7" ht="21" customHeight="1">
      <c r="B30" s="168" t="s">
        <v>74</v>
      </c>
      <c r="C30" s="169"/>
      <c r="D30" s="1051"/>
      <c r="E30" s="1052"/>
      <c r="F30" s="1052"/>
      <c r="G30" s="1052"/>
    </row>
    <row r="31" spans="2:7" ht="21" customHeight="1">
      <c r="B31" s="168" t="s">
        <v>75</v>
      </c>
      <c r="C31" s="169"/>
      <c r="D31" s="1051"/>
      <c r="E31" s="1052"/>
      <c r="F31" s="1052"/>
      <c r="G31" s="1052"/>
    </row>
    <row r="32" spans="2:7">
      <c r="B32" s="170"/>
      <c r="C32" s="170"/>
      <c r="D32" s="170"/>
    </row>
    <row r="33" spans="2:25" s="156" customFormat="1" ht="21" customHeight="1">
      <c r="B33" s="168" t="s">
        <v>76</v>
      </c>
      <c r="C33" s="169"/>
      <c r="D33" s="318"/>
      <c r="E33" s="479"/>
      <c r="F33" s="318">
        <v>2025</v>
      </c>
      <c r="G33" s="319" t="str">
        <f>IF(D33&gt;H33, "Invalid Date !", "")</f>
        <v/>
      </c>
      <c r="H33" s="320">
        <f>IF(E33="Feb",28,IF(OR(E33="Apr", E33="Jun", E33="Sep", E33="Nov"),30,31))</f>
        <v>31</v>
      </c>
      <c r="I33" s="153"/>
      <c r="J33" s="153"/>
      <c r="K33" s="153"/>
      <c r="L33" s="153"/>
      <c r="M33" s="153"/>
      <c r="N33" s="153"/>
      <c r="O33" s="153"/>
      <c r="P33" s="153"/>
      <c r="Q33" s="153"/>
      <c r="R33" s="153"/>
      <c r="S33" s="153"/>
      <c r="T33" s="153"/>
      <c r="U33" s="153"/>
      <c r="V33" s="153"/>
      <c r="W33" s="153"/>
      <c r="X33" s="153"/>
      <c r="Y33" s="153"/>
    </row>
    <row r="34" spans="2:25" ht="21" customHeight="1">
      <c r="B34" s="168" t="s">
        <v>77</v>
      </c>
      <c r="C34" s="169"/>
      <c r="D34" s="1053" t="s">
        <v>78</v>
      </c>
      <c r="E34" s="1054"/>
      <c r="F34" s="1054"/>
      <c r="G34" s="1055"/>
    </row>
    <row r="35" spans="2:25">
      <c r="E35" s="158"/>
    </row>
  </sheetData>
  <sheetProtection algorithmName="SHA-512" hashValue="z4y9G6phjK5j5DUIoVt0chzvMe8GY5uz91oeF0tKC1wMcRtxGyNKWmfKlgMiyvVTSrqE8j4EKJ0H4/G4Kdtrig==" saltValue="2Dl3siA96rZI6zbI3EwHVQ==" spinCount="100000" sheet="1" objects="1" scenarios="1" formatColumns="0" formatRows="0" selectLockedCells="1"/>
  <customSheetViews>
    <customSheetView guid="{9154002C-6C58-44C9-AE93-0E761C3D01FD}" showGridLines="0" printArea="1" hiddenRows="1" hiddenColumns="1" view="pageBreakPreview" topLeftCell="A11">
      <selection activeCell="D11" sqref="D11:G11"/>
      <pageMargins left="0" right="0" top="0" bottom="0" header="0" footer="0"/>
      <pageSetup orientation="portrait" r:id="rId1"/>
      <headerFooter alignWithMargins="0"/>
    </customSheetView>
    <customSheetView guid="{B835C05C-B615-4DCB-982D-4519616B3CD8}" showGridLines="0" printArea="1" view="pageBreakPreview">
      <selection activeCell="D10" sqref="D10:G10"/>
      <pageMargins left="0" right="0" top="0" bottom="0" header="0" footer="0"/>
      <pageSetup orientation="portrait" r:id="rId2"/>
      <headerFooter alignWithMargins="0"/>
    </customSheetView>
    <customSheetView guid="{E97134B6-5E8D-4951-8DA0-73D065532361}" showGridLines="0" printArea="1" view="pageBreakPreview">
      <selection activeCell="D6" sqref="D6:G6"/>
      <pageMargins left="0" right="0" top="0" bottom="0" header="0" footer="0"/>
      <pageSetup orientation="portrait" r:id="rId3"/>
      <headerFooter alignWithMargins="0"/>
    </customSheetView>
    <customSheetView guid="{D0757F9E-DF41-4B40-A5E5-F4F8FDD8D61D}" showGridLines="0" printArea="1" view="pageBreakPreview">
      <selection activeCell="D6" sqref="D6:G6"/>
      <pageMargins left="0" right="0" top="0" bottom="0" header="0" footer="0"/>
      <pageSetup orientation="portrait" r:id="rId4"/>
      <headerFooter alignWithMargins="0"/>
    </customSheetView>
    <customSheetView guid="{EE46BCD1-F715-4FA9-A5FC-1B125AD601E0}" showGridLines="0" printArea="1" view="pageBreakPreview">
      <selection activeCell="D7" sqref="D7:G7"/>
      <pageMargins left="0" right="0" top="0" bottom="0" header="0" footer="0"/>
      <pageSetup orientation="portrait" r:id="rId5"/>
      <headerFooter alignWithMargins="0"/>
    </customSheetView>
    <customSheetView guid="{4AA1107B-A795-4744-B566-827168772C7A}" showGridLines="0" printArea="1" view="pageBreakPreview">
      <selection activeCell="D6" sqref="D6:G6"/>
      <pageMargins left="0" right="0" top="0" bottom="0" header="0" footer="0"/>
      <pageSetup orientation="portrait" r:id="rId6"/>
      <headerFooter alignWithMargins="0"/>
    </customSheetView>
    <customSheetView guid="{B23AD343-29DA-4CE0-BD10-47BF44F3782F}" showGridLines="0">
      <selection activeCell="G8" sqref="G8"/>
      <pageMargins left="0" right="0" top="0" bottom="0" header="0" footer="0"/>
      <pageSetup orientation="portrait" r:id="rId7"/>
      <headerFooter alignWithMargins="0"/>
    </customSheetView>
    <customSheetView guid="{ECE9294F-C910-4036-88BC-B1F2176FB06B}" showGridLines="0">
      <selection activeCell="D14" sqref="D14:G14"/>
      <pageMargins left="0" right="0" top="0" bottom="0" header="0" footer="0"/>
      <pageSetup orientation="portrait" r:id="rId8"/>
      <headerFooter alignWithMargins="0"/>
    </customSheetView>
    <customSheetView guid="{4F65FF32-EC61-4022-A399-2986D7B6B8B3}" showGridLines="0" showRuler="0">
      <selection activeCell="D6" sqref="D6"/>
      <pageMargins left="0" right="0" top="0" bottom="0" header="0" footer="0"/>
      <pageSetup orientation="portrait" r:id="rId9"/>
      <headerFooter alignWithMargins="0"/>
    </customSheetView>
    <customSheetView guid="{01ACF2E1-8E61-4459-ABC1-B6C183DEED61}" showGridLines="0" showRuler="0">
      <selection activeCell="D28" sqref="D28"/>
      <pageMargins left="0" right="0" top="0" bottom="0" header="0" footer="0"/>
      <pageSetup orientation="portrait" r:id="rId10"/>
      <headerFooter alignWithMargins="0"/>
    </customSheetView>
    <customSheetView guid="{14D7F02E-BCCA-4517-ABC7-537FF4AEB67A}" showGridLines="0">
      <selection activeCell="D10" sqref="D10:G10"/>
      <pageMargins left="0" right="0" top="0" bottom="0" header="0" footer="0"/>
      <pageSetup orientation="portrait" r:id="rId11"/>
      <headerFooter alignWithMargins="0"/>
    </customSheetView>
    <customSheetView guid="{27A45B7A-04F2-4516-B80B-5ED0825D4ED3}" showGridLines="0">
      <selection activeCell="D6" sqref="D6:G6"/>
      <pageMargins left="0" right="0" top="0" bottom="0" header="0" footer="0"/>
      <pageSetup orientation="portrait" r:id="rId12"/>
      <headerFooter alignWithMargins="0"/>
    </customSheetView>
    <customSheetView guid="{E9F4E142-7D26-464D-BECA-4F3806DB1FE1}" showGridLines="0">
      <selection activeCell="G8" sqref="G8"/>
      <pageMargins left="0" right="0" top="0" bottom="0" header="0" footer="0"/>
      <pageSetup orientation="portrait" r:id="rId13"/>
      <headerFooter alignWithMargins="0"/>
    </customSheetView>
    <customSheetView guid="{A7DBDDEF-9245-44C6-9EBF-032DB6E1C0A2}" showGridLines="0" printArea="1" view="pageBreakPreview" topLeftCell="A13">
      <selection activeCell="D28" sqref="D28:G28"/>
      <pageMargins left="0" right="0" top="0" bottom="0" header="0" footer="0"/>
      <pageSetup orientation="portrait" r:id="rId14"/>
      <headerFooter alignWithMargins="0"/>
    </customSheetView>
    <customSheetView guid="{7487ED9F-BBED-4B2A-9631-22F1A430946B}" showGridLines="0" printArea="1" view="pageBreakPreview">
      <selection activeCell="D6" sqref="D6:G6"/>
      <pageMargins left="0" right="0" top="0" bottom="0" header="0" footer="0"/>
      <pageSetup orientation="portrait" r:id="rId15"/>
      <headerFooter alignWithMargins="0"/>
    </customSheetView>
    <customSheetView guid="{B3CE7B10-A914-4559-A6DA-AED8C22AFD6D}" showGridLines="0" printArea="1" view="pageBreakPreview">
      <selection activeCell="D9" sqref="D9:G9"/>
      <pageMargins left="0" right="0" top="0" bottom="0" header="0" footer="0"/>
      <pageSetup orientation="portrait" r:id="rId16"/>
      <headerFooter alignWithMargins="0"/>
    </customSheetView>
    <customSheetView guid="{D53177B2-31EC-4222-B97A-A37DCFD9E45B}" showGridLines="0" printArea="1" view="pageBreakPreview">
      <selection activeCell="D6" sqref="D6:G6"/>
      <pageMargins left="0" right="0" top="0" bottom="0" header="0" footer="0"/>
      <pageSetup orientation="portrait" r:id="rId17"/>
      <headerFooter alignWithMargins="0"/>
    </customSheetView>
    <customSheetView guid="{223BC0FC-814D-40F0-9795-CE82A16FF3A5}" showGridLines="0" printArea="1" view="pageBreakPreview">
      <selection activeCell="D6" sqref="D6:G6"/>
      <pageMargins left="0" right="0" top="0" bottom="0" header="0" footer="0"/>
      <pageSetup orientation="portrait" r:id="rId18"/>
      <headerFooter alignWithMargins="0"/>
    </customSheetView>
    <customSheetView guid="{E81F0721-C35D-4189-B675-E46A21339863}" showGridLines="0" printArea="1" view="pageBreakPreview">
      <selection activeCell="D6" sqref="D6:G6"/>
      <pageMargins left="0" right="0" top="0" bottom="0" header="0" footer="0"/>
      <pageSetup orientation="portrait" r:id="rId19"/>
      <headerFooter alignWithMargins="0"/>
    </customSheetView>
    <customSheetView guid="{17F5C48B-526E-48D2-9F97-823D578F9893}" showGridLines="0" printArea="1" hiddenColumns="1" view="pageBreakPreview" topLeftCell="C3">
      <selection activeCell="D6" sqref="D6:G6"/>
      <pageMargins left="0" right="0" top="0" bottom="0" header="0" footer="0"/>
      <pageSetup orientation="portrait" r:id="rId20"/>
      <headerFooter alignWithMargins="0"/>
    </customSheetView>
    <customSheetView guid="{9AABADBB-0C61-4F6E-8EBA-FB1F391DCDF7}" showGridLines="0" printArea="1" hiddenRows="1" hiddenColumns="1" view="pageBreakPreview" topLeftCell="A11">
      <selection activeCell="D11" sqref="D11:G11"/>
      <pageMargins left="0" right="0" top="0" bottom="0" header="0" footer="0"/>
      <pageSetup orientation="portrait" r:id="rId21"/>
      <headerFooter alignWithMargins="0"/>
    </customSheetView>
  </customSheetViews>
  <mergeCells count="24">
    <mergeCell ref="D15:G15"/>
    <mergeCell ref="D20:G20"/>
    <mergeCell ref="D19:G19"/>
    <mergeCell ref="B1:G1"/>
    <mergeCell ref="B2:G2"/>
    <mergeCell ref="B4:G4"/>
    <mergeCell ref="D6:G6"/>
    <mergeCell ref="D7:G7"/>
    <mergeCell ref="D29:G29"/>
    <mergeCell ref="D30:G30"/>
    <mergeCell ref="D31:G31"/>
    <mergeCell ref="D34:G34"/>
    <mergeCell ref="D9:G9"/>
    <mergeCell ref="D10:G10"/>
    <mergeCell ref="D11:G11"/>
    <mergeCell ref="D12:G12"/>
    <mergeCell ref="D17:G17"/>
    <mergeCell ref="D26:G26"/>
    <mergeCell ref="D27:G27"/>
    <mergeCell ref="D22:G22"/>
    <mergeCell ref="D21:G21"/>
    <mergeCell ref="D28:G28"/>
    <mergeCell ref="D16:G16"/>
    <mergeCell ref="D14:G14"/>
  </mergeCells>
  <phoneticPr fontId="32" type="noConversion"/>
  <conditionalFormatting sqref="B14:C17">
    <cfRule type="expression" dxfId="43" priority="8" stopIfTrue="1">
      <formula>$AA$6&lt;1</formula>
    </cfRule>
  </conditionalFormatting>
  <conditionalFormatting sqref="B19:C22">
    <cfRule type="expression" dxfId="42" priority="7" stopIfTrue="1">
      <formula>$AA$6&lt;2</formula>
    </cfRule>
  </conditionalFormatting>
  <conditionalFormatting sqref="B7:G7">
    <cfRule type="expression" dxfId="41" priority="10" stopIfTrue="1">
      <formula>$D$6="Sole Bidder"</formula>
    </cfRule>
  </conditionalFormatting>
  <conditionalFormatting sqref="D14:G17">
    <cfRule type="expression" dxfId="40" priority="2" stopIfTrue="1">
      <formula>$AA$6&lt;1</formula>
    </cfRule>
  </conditionalFormatting>
  <conditionalFormatting sqref="D19:G22">
    <cfRule type="expression" dxfId="39" priority="1" stopIfTrue="1">
      <formula>$AA$6&lt;2</formula>
    </cfRule>
  </conditionalFormatting>
  <dataValidations count="5">
    <dataValidation type="list" allowBlank="1" showInputMessage="1" showErrorMessage="1" sqref="D7:G7" xr:uid="{00000000-0002-0000-0300-000000000000}">
      <formula1>$AB$2:$AB$4</formula1>
    </dataValidation>
    <dataValidation type="list" allowBlank="1" showInputMessage="1" showErrorMessage="1" sqref="D33" xr:uid="{00000000-0002-0000-0300-000001000000}">
      <formula1>"1,2,3,4,5,6,7,8,9,10,11,12,13,14,15,16,17,18,19,20,21,22,23,24,25,26,27,28,29,30,31"</formula1>
    </dataValidation>
    <dataValidation type="list" allowBlank="1" showInputMessage="1" showErrorMessage="1" sqref="E33" xr:uid="{00000000-0002-0000-0300-000002000000}">
      <formula1>"Jan,Feb,Mar,Apr,May,Jun,Jul,Aug,Sep,Oct,Nov,Dec"</formula1>
    </dataValidation>
    <dataValidation type="list" allowBlank="1" showInputMessage="1" showErrorMessage="1" sqref="F33" xr:uid="{00000000-0002-0000-0300-000003000000}">
      <formula1>"2025"</formula1>
    </dataValidation>
    <dataValidation type="list" allowBlank="1" showInputMessage="1" showErrorMessage="1" sqref="D6:G6" xr:uid="{00000000-0002-0000-0300-000004000000}">
      <formula1>$AA$2:$AA$3</formula1>
    </dataValidation>
  </dataValidations>
  <pageMargins left="0.75" right="0.75" top="0.69" bottom="0.7" header="0.4" footer="0.37"/>
  <pageSetup orientation="portrait" r:id="rId22"/>
  <headerFooter alignWithMargins="0">
    <oddHeader>&amp;C&amp;"Aptos"&amp;12&amp;KFF0000 डेटा वर्गीकरण : नियंत्रित/CONTROLLED&amp;1#_x000D_&amp;G</oddHeader>
  </headerFooter>
  <drawing r:id="rId23"/>
  <legacyDrawingHF r:id="rId2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indexed="12"/>
    <pageSetUpPr autoPageBreaks="0"/>
  </sheetPr>
  <dimension ref="A1:V159"/>
  <sheetViews>
    <sheetView view="pageBreakPreview" zoomScale="70" zoomScaleSheetLayoutView="70" workbookViewId="0">
      <selection activeCell="J13" sqref="J13"/>
    </sheetView>
  </sheetViews>
  <sheetFormatPr defaultColWidth="9" defaultRowHeight="16.5"/>
  <cols>
    <col min="1" max="1" width="7.375" style="607" customWidth="1"/>
    <col min="2" max="2" width="12.625" style="607" customWidth="1"/>
    <col min="3" max="3" width="17.25" style="608" customWidth="1"/>
    <col min="4" max="4" width="9.875" style="607" customWidth="1"/>
    <col min="5" max="5" width="15.375" style="607" customWidth="1"/>
    <col min="6" max="6" width="52.375" style="605" customWidth="1"/>
    <col min="7" max="7" width="11.625" style="607" customWidth="1"/>
    <col min="8" max="8" width="10.5" style="608" customWidth="1"/>
    <col min="9" max="9" width="14" style="605" customWidth="1"/>
    <col min="10" max="10" width="15.75" style="605" customWidth="1"/>
    <col min="11" max="11" width="19" style="605" customWidth="1"/>
    <col min="12" max="12" width="19.75" style="602" hidden="1" customWidth="1"/>
    <col min="13" max="13" width="14.25" style="602" hidden="1" customWidth="1"/>
    <col min="14" max="14" width="11.375" style="603" hidden="1" customWidth="1"/>
    <col min="15" max="15" width="13.625" style="603" hidden="1" customWidth="1"/>
    <col min="16" max="16" width="9" style="604" hidden="1" customWidth="1"/>
    <col min="17" max="22" width="9" style="604" customWidth="1"/>
    <col min="23" max="23" width="9" style="605" customWidth="1"/>
    <col min="24" max="16384" width="9" style="605"/>
  </cols>
  <sheetData>
    <row r="1" spans="1:15" ht="18" customHeight="1">
      <c r="A1" s="596" t="str">
        <f>Cover!B3</f>
        <v>Ref. No:  SRTS-II/C&amp;M/WC-4777/2026
SPECIFICATION No.: SR2/NT/W-AIS/DOM/C00/26/04775</v>
      </c>
      <c r="B1" s="596"/>
      <c r="C1" s="599"/>
      <c r="D1" s="596"/>
      <c r="E1" s="598"/>
      <c r="F1" s="597"/>
      <c r="G1" s="598"/>
      <c r="H1" s="599"/>
      <c r="I1" s="600"/>
      <c r="J1" s="600"/>
      <c r="K1" s="601" t="s">
        <v>79</v>
      </c>
    </row>
    <row r="2" spans="1:15" ht="14.1" customHeight="1">
      <c r="A2" s="606"/>
      <c r="B2" s="606"/>
      <c r="D2" s="606"/>
    </row>
    <row r="3" spans="1:15" ht="69.75" customHeight="1">
      <c r="A3" s="1082" t="str">
        <f>Basic!B1</f>
        <v>“Construction of Two nos. of 230kV bays for TANTRANSCO at 400kV Pugalur HVAC POWERGRID S/S” under consultancy services to TANTRANSCO”</v>
      </c>
      <c r="B3" s="1082"/>
      <c r="C3" s="1082"/>
      <c r="D3" s="1082"/>
      <c r="E3" s="1082"/>
      <c r="F3" s="1082"/>
      <c r="G3" s="1082"/>
      <c r="H3" s="1082"/>
      <c r="I3" s="1082"/>
      <c r="J3" s="1082"/>
      <c r="K3" s="1082"/>
    </row>
    <row r="4" spans="1:15">
      <c r="A4" s="700"/>
      <c r="B4" s="700"/>
      <c r="C4" s="719"/>
      <c r="D4" s="700"/>
      <c r="E4" s="700"/>
      <c r="F4" s="700"/>
      <c r="G4" s="700"/>
      <c r="H4" s="700"/>
      <c r="I4" s="700"/>
      <c r="J4" s="700"/>
      <c r="K4" s="700"/>
    </row>
    <row r="5" spans="1:15" ht="21.95" customHeight="1">
      <c r="A5" s="1083" t="s">
        <v>80</v>
      </c>
      <c r="B5" s="1083"/>
      <c r="C5" s="1083"/>
      <c r="D5" s="1083"/>
      <c r="E5" s="1083"/>
      <c r="F5" s="1083"/>
      <c r="G5" s="1083"/>
      <c r="H5" s="1083"/>
      <c r="I5" s="1083"/>
      <c r="J5" s="1083"/>
      <c r="K5" s="1083"/>
    </row>
    <row r="6" spans="1:15" ht="14.1" customHeight="1"/>
    <row r="7" spans="1:15" ht="18" customHeight="1">
      <c r="A7" s="610" t="str">
        <f>"Bidder’s Name and Address (" &amp; MID('Names of Bidder'!B9,9, 20) &amp; ") :"</f>
        <v>Bidder’s Name and Address (Lead Partner) :</v>
      </c>
      <c r="B7" s="610"/>
      <c r="C7" s="613"/>
      <c r="D7" s="610"/>
      <c r="E7" s="612"/>
      <c r="F7" s="611"/>
      <c r="G7" s="612"/>
      <c r="H7" s="613"/>
      <c r="I7" s="614" t="s">
        <v>81</v>
      </c>
      <c r="K7" s="611"/>
    </row>
    <row r="8" spans="1:15" ht="18" customHeight="1">
      <c r="A8" s="610"/>
      <c r="B8" s="610"/>
      <c r="C8" s="613"/>
      <c r="D8" s="610"/>
      <c r="E8" s="612"/>
      <c r="F8" s="611"/>
      <c r="G8" s="612"/>
      <c r="H8" s="613"/>
      <c r="I8" s="1086" t="s">
        <v>82</v>
      </c>
      <c r="J8" s="1086"/>
      <c r="K8" s="611"/>
    </row>
    <row r="9" spans="1:15">
      <c r="A9" s="1084" t="str">
        <f>IF('Names of Bidder'!D9="", "", IF('Names of Bidder'!D6= "JV (Joint Venture)", "JV of " &amp;#REF!, ""))</f>
        <v/>
      </c>
      <c r="B9" s="1084"/>
      <c r="C9" s="1084"/>
      <c r="D9" s="1084"/>
      <c r="E9" s="1084"/>
      <c r="F9" s="1084"/>
      <c r="G9" s="1084"/>
      <c r="H9" s="1084"/>
      <c r="I9" s="615" t="s">
        <v>83</v>
      </c>
      <c r="K9" s="611"/>
    </row>
    <row r="10" spans="1:15" ht="18" customHeight="1">
      <c r="A10" s="610" t="s">
        <v>84</v>
      </c>
      <c r="B10" s="610"/>
      <c r="C10" s="1085" t="str">
        <f>IF('Names of Bidder'!D9=0, "", 'Names of Bidder'!D9)</f>
        <v xml:space="preserve">  </v>
      </c>
      <c r="D10" s="1085"/>
      <c r="E10" s="1085"/>
      <c r="I10" s="615" t="s">
        <v>85</v>
      </c>
      <c r="K10" s="611"/>
    </row>
    <row r="11" spans="1:15" ht="18" customHeight="1">
      <c r="A11" s="610" t="s">
        <v>86</v>
      </c>
      <c r="B11" s="610"/>
      <c r="C11" s="1085" t="str">
        <f>IF('Names of Bidder'!D10=0, "", 'Names of Bidder'!D10)</f>
        <v/>
      </c>
      <c r="D11" s="1085"/>
      <c r="E11" s="1085"/>
      <c r="I11" s="615" t="s">
        <v>87</v>
      </c>
      <c r="K11" s="611"/>
    </row>
    <row r="12" spans="1:15" ht="18" customHeight="1">
      <c r="A12" s="611"/>
      <c r="B12" s="611"/>
      <c r="C12" s="1085" t="str">
        <f>IF('Names of Bidder'!D11=0, "", 'Names of Bidder'!D11)</f>
        <v/>
      </c>
      <c r="D12" s="1085"/>
      <c r="E12" s="1085"/>
      <c r="I12" s="615" t="s">
        <v>88</v>
      </c>
      <c r="K12" s="611"/>
    </row>
    <row r="13" spans="1:15" ht="18" customHeight="1">
      <c r="A13" s="611"/>
      <c r="B13" s="611"/>
      <c r="C13" s="1085" t="str">
        <f>IF('Names of Bidder'!D12=0, "", 'Names of Bidder'!D12)</f>
        <v/>
      </c>
      <c r="D13" s="1085"/>
      <c r="E13" s="1085"/>
      <c r="I13" s="615" t="s">
        <v>89</v>
      </c>
      <c r="K13" s="611"/>
    </row>
    <row r="14" spans="1:15" ht="14.1" customHeight="1">
      <c r="A14" s="611"/>
      <c r="B14" s="611"/>
      <c r="C14" s="617"/>
      <c r="D14" s="611"/>
      <c r="E14" s="616"/>
      <c r="F14" s="611"/>
      <c r="G14" s="616"/>
      <c r="H14" s="617"/>
      <c r="I14" s="610"/>
      <c r="J14" s="270"/>
      <c r="K14" s="270"/>
    </row>
    <row r="15" spans="1:15">
      <c r="A15" s="1081" t="s">
        <v>90</v>
      </c>
      <c r="B15" s="1081"/>
      <c r="C15" s="1081"/>
      <c r="D15" s="1081"/>
      <c r="E15" s="1081"/>
      <c r="F15" s="1081"/>
      <c r="G15" s="1081"/>
      <c r="H15" s="1081"/>
      <c r="I15" s="1081"/>
      <c r="J15" s="1081"/>
      <c r="K15" s="1081"/>
      <c r="L15" s="618"/>
      <c r="M15" s="618"/>
      <c r="N15" s="619"/>
      <c r="O15" s="619"/>
    </row>
    <row r="16" spans="1:15" ht="19.5" customHeight="1">
      <c r="I16" s="620"/>
      <c r="J16" s="620"/>
      <c r="K16" s="621" t="s">
        <v>91</v>
      </c>
      <c r="O16" s="607"/>
    </row>
    <row r="17" spans="1:15" ht="129.75" customHeight="1">
      <c r="A17" s="467" t="s">
        <v>92</v>
      </c>
      <c r="B17" s="708" t="s">
        <v>93</v>
      </c>
      <c r="C17" s="720" t="s">
        <v>94</v>
      </c>
      <c r="D17" s="708" t="s">
        <v>95</v>
      </c>
      <c r="E17" s="708" t="s">
        <v>96</v>
      </c>
      <c r="F17" s="710" t="s">
        <v>97</v>
      </c>
      <c r="G17" s="622" t="s">
        <v>98</v>
      </c>
      <c r="H17" s="623" t="s">
        <v>99</v>
      </c>
      <c r="I17" s="467" t="s">
        <v>100</v>
      </c>
      <c r="J17" s="467" t="s">
        <v>101</v>
      </c>
      <c r="K17" s="467" t="s">
        <v>102</v>
      </c>
      <c r="O17" s="607"/>
    </row>
    <row r="18" spans="1:15" ht="18" customHeight="1">
      <c r="A18" s="622">
        <v>1</v>
      </c>
      <c r="B18" s="711">
        <v>2</v>
      </c>
      <c r="C18" s="721">
        <v>3</v>
      </c>
      <c r="D18" s="711">
        <v>4</v>
      </c>
      <c r="E18" s="711">
        <v>5</v>
      </c>
      <c r="F18" s="622">
        <v>6</v>
      </c>
      <c r="G18" s="622">
        <v>7</v>
      </c>
      <c r="H18" s="623">
        <v>8</v>
      </c>
      <c r="I18" s="622">
        <v>9</v>
      </c>
      <c r="J18" s="622" t="s">
        <v>103</v>
      </c>
      <c r="K18" s="622">
        <v>11</v>
      </c>
    </row>
    <row r="19" spans="1:15" s="630" customFormat="1" ht="31.5">
      <c r="A19" s="624" t="s">
        <v>104</v>
      </c>
      <c r="B19" s="624"/>
      <c r="C19" s="722"/>
      <c r="D19" s="624"/>
      <c r="E19" s="624"/>
      <c r="F19" s="625" t="str">
        <f>Basic!B3</f>
        <v>SubStation</v>
      </c>
      <c r="G19" s="626"/>
      <c r="H19" s="627"/>
      <c r="I19" s="628"/>
      <c r="J19" s="628"/>
      <c r="K19" s="628"/>
      <c r="L19" s="629"/>
      <c r="M19" s="728" t="s">
        <v>105</v>
      </c>
      <c r="N19" s="728" t="s">
        <v>106</v>
      </c>
      <c r="O19" s="629"/>
    </row>
    <row r="20" spans="1:15" s="634" customFormat="1" ht="20.25" customHeight="1">
      <c r="A20" s="1087" t="s">
        <v>107</v>
      </c>
      <c r="B20" s="1088"/>
      <c r="C20" s="1088"/>
      <c r="D20" s="1088"/>
      <c r="E20" s="1088"/>
      <c r="F20" s="1088"/>
      <c r="G20" s="1088"/>
      <c r="H20" s="1088"/>
      <c r="I20" s="1088"/>
      <c r="J20" s="1088"/>
      <c r="K20" s="1089"/>
      <c r="L20" s="633"/>
      <c r="M20" s="633"/>
      <c r="N20" s="633"/>
      <c r="O20" s="633"/>
    </row>
    <row r="21" spans="1:15" s="605" customFormat="1" ht="37.5">
      <c r="A21" s="789">
        <v>1</v>
      </c>
      <c r="B21" s="769">
        <v>222222</v>
      </c>
      <c r="C21" s="718"/>
      <c r="D21" s="751">
        <v>0.18</v>
      </c>
      <c r="E21" s="715" t="s">
        <v>108</v>
      </c>
      <c r="F21" s="770" t="s">
        <v>109</v>
      </c>
      <c r="G21" s="771" t="s">
        <v>110</v>
      </c>
      <c r="H21" s="771">
        <v>1</v>
      </c>
      <c r="I21" s="595"/>
      <c r="J21" s="635" t="str">
        <f>IF(I21=0, "Included",IF(ISERROR(H21*I21), I21, H21*I21))</f>
        <v>Included</v>
      </c>
      <c r="K21" s="752">
        <f>N21</f>
        <v>0</v>
      </c>
      <c r="L21" s="604"/>
      <c r="M21" s="605">
        <f>IF(J21="Included",0,J21)</f>
        <v>0</v>
      </c>
      <c r="N21" s="647">
        <f>IF(E21="confirmed", M21*D21,E21*M21)</f>
        <v>0</v>
      </c>
      <c r="O21" s="647"/>
    </row>
    <row r="22" spans="1:15" s="605" customFormat="1" ht="18.75">
      <c r="A22" s="789">
        <v>2</v>
      </c>
      <c r="B22" s="769">
        <v>2</v>
      </c>
      <c r="C22" s="718"/>
      <c r="D22" s="751">
        <v>0.18</v>
      </c>
      <c r="E22" s="715"/>
      <c r="F22" s="770" t="s">
        <v>111</v>
      </c>
      <c r="G22" s="771" t="s">
        <v>110</v>
      </c>
      <c r="H22" s="771">
        <v>1</v>
      </c>
      <c r="I22" s="595"/>
      <c r="J22" s="635" t="str">
        <f t="shared" ref="J22:J31" si="0">IF(I22=0, "Included",IF(ISERROR(H22*I22), I22, H22*I22))</f>
        <v>Included</v>
      </c>
      <c r="K22" s="752">
        <f t="shared" ref="K22:K31" si="1">N22</f>
        <v>0</v>
      </c>
      <c r="L22" s="604"/>
      <c r="M22" s="605">
        <f t="shared" ref="M22:M48" si="2">IF(J22="Included",0,J22)</f>
        <v>0</v>
      </c>
      <c r="N22" s="647">
        <f t="shared" ref="N22:N48" si="3">IF(E22="", M22*D22,E22*M22)</f>
        <v>0</v>
      </c>
      <c r="O22" s="647"/>
    </row>
    <row r="23" spans="1:15" s="605" customFormat="1" ht="18.75">
      <c r="A23" s="789">
        <v>3</v>
      </c>
      <c r="B23" s="769">
        <v>2</v>
      </c>
      <c r="C23" s="718"/>
      <c r="D23" s="751">
        <v>0.18</v>
      </c>
      <c r="E23" s="715"/>
      <c r="F23" s="770" t="s">
        <v>112</v>
      </c>
      <c r="G23" s="771" t="s">
        <v>110</v>
      </c>
      <c r="H23" s="771">
        <v>1</v>
      </c>
      <c r="I23" s="595"/>
      <c r="J23" s="635" t="str">
        <f t="shared" si="0"/>
        <v>Included</v>
      </c>
      <c r="K23" s="752">
        <f t="shared" si="1"/>
        <v>0</v>
      </c>
      <c r="L23" s="604"/>
      <c r="M23" s="605">
        <f t="shared" si="2"/>
        <v>0</v>
      </c>
      <c r="N23" s="647">
        <f t="shared" si="3"/>
        <v>0</v>
      </c>
      <c r="O23" s="647"/>
    </row>
    <row r="24" spans="1:15" s="605" customFormat="1" ht="56.25">
      <c r="A24" s="789">
        <v>4</v>
      </c>
      <c r="B24" s="769">
        <v>2</v>
      </c>
      <c r="C24" s="718"/>
      <c r="D24" s="751">
        <v>0.18</v>
      </c>
      <c r="E24" s="715"/>
      <c r="F24" s="770" t="s">
        <v>113</v>
      </c>
      <c r="G24" s="771" t="s">
        <v>110</v>
      </c>
      <c r="H24" s="771">
        <v>1</v>
      </c>
      <c r="I24" s="595"/>
      <c r="J24" s="635" t="str">
        <f t="shared" si="0"/>
        <v>Included</v>
      </c>
      <c r="K24" s="752">
        <f t="shared" si="1"/>
        <v>0</v>
      </c>
      <c r="L24" s="604"/>
      <c r="M24" s="605">
        <f t="shared" si="2"/>
        <v>0</v>
      </c>
      <c r="N24" s="647">
        <f t="shared" si="3"/>
        <v>0</v>
      </c>
      <c r="O24" s="647"/>
    </row>
    <row r="25" spans="1:15" s="605" customFormat="1" ht="56.25">
      <c r="A25" s="789">
        <v>5</v>
      </c>
      <c r="B25" s="769">
        <v>2</v>
      </c>
      <c r="C25" s="718"/>
      <c r="D25" s="751">
        <v>0.18</v>
      </c>
      <c r="E25" s="715"/>
      <c r="F25" s="770" t="s">
        <v>114</v>
      </c>
      <c r="G25" s="771" t="s">
        <v>110</v>
      </c>
      <c r="H25" s="771">
        <v>1</v>
      </c>
      <c r="I25" s="595"/>
      <c r="J25" s="635" t="str">
        <f t="shared" si="0"/>
        <v>Included</v>
      </c>
      <c r="K25" s="752">
        <f t="shared" si="1"/>
        <v>0</v>
      </c>
      <c r="L25" s="604"/>
      <c r="M25" s="605">
        <f t="shared" si="2"/>
        <v>0</v>
      </c>
      <c r="N25" s="647">
        <f t="shared" si="3"/>
        <v>0</v>
      </c>
      <c r="O25" s="647"/>
    </row>
    <row r="26" spans="1:15" s="605" customFormat="1" ht="18.75">
      <c r="A26" s="789">
        <v>6</v>
      </c>
      <c r="B26" s="769">
        <v>2</v>
      </c>
      <c r="C26" s="639"/>
      <c r="D26" s="751">
        <v>0.18</v>
      </c>
      <c r="E26" s="467"/>
      <c r="F26" s="770" t="s">
        <v>115</v>
      </c>
      <c r="G26" s="771" t="s">
        <v>110</v>
      </c>
      <c r="H26" s="771">
        <v>1</v>
      </c>
      <c r="I26" s="595"/>
      <c r="J26" s="635" t="str">
        <f t="shared" si="0"/>
        <v>Included</v>
      </c>
      <c r="K26" s="752">
        <f t="shared" si="1"/>
        <v>0</v>
      </c>
      <c r="L26" s="604"/>
      <c r="M26" s="605">
        <f t="shared" si="2"/>
        <v>0</v>
      </c>
      <c r="N26" s="647">
        <f t="shared" si="3"/>
        <v>0</v>
      </c>
      <c r="O26" s="647"/>
    </row>
    <row r="27" spans="1:15" s="605" customFormat="1" ht="18.75">
      <c r="A27" s="789">
        <v>7</v>
      </c>
      <c r="B27" s="769">
        <v>2</v>
      </c>
      <c r="C27" s="718"/>
      <c r="D27" s="751">
        <v>0.18</v>
      </c>
      <c r="E27" s="715"/>
      <c r="F27" s="770" t="s">
        <v>116</v>
      </c>
      <c r="G27" s="771" t="s">
        <v>110</v>
      </c>
      <c r="H27" s="771">
        <v>2</v>
      </c>
      <c r="I27" s="595"/>
      <c r="J27" s="635" t="str">
        <f t="shared" si="0"/>
        <v>Included</v>
      </c>
      <c r="K27" s="752">
        <f t="shared" si="1"/>
        <v>0</v>
      </c>
      <c r="L27" s="717"/>
      <c r="M27" s="605">
        <f t="shared" si="2"/>
        <v>0</v>
      </c>
      <c r="N27" s="647">
        <f t="shared" si="3"/>
        <v>0</v>
      </c>
      <c r="O27" s="647"/>
    </row>
    <row r="28" spans="1:15" s="605" customFormat="1" ht="18.75">
      <c r="A28" s="789">
        <v>8</v>
      </c>
      <c r="B28" s="769">
        <v>2</v>
      </c>
      <c r="C28" s="718"/>
      <c r="D28" s="751">
        <v>0.18</v>
      </c>
      <c r="E28" s="715"/>
      <c r="F28" s="770" t="s">
        <v>117</v>
      </c>
      <c r="G28" s="771" t="s">
        <v>110</v>
      </c>
      <c r="H28" s="771">
        <v>1</v>
      </c>
      <c r="I28" s="595"/>
      <c r="J28" s="635" t="str">
        <f t="shared" si="0"/>
        <v>Included</v>
      </c>
      <c r="K28" s="752">
        <f t="shared" si="1"/>
        <v>0</v>
      </c>
      <c r="L28" s="604"/>
      <c r="M28" s="605">
        <f t="shared" si="2"/>
        <v>0</v>
      </c>
      <c r="N28" s="647">
        <f t="shared" si="3"/>
        <v>0</v>
      </c>
      <c r="O28" s="647"/>
    </row>
    <row r="29" spans="1:15" s="605" customFormat="1" ht="18.75">
      <c r="A29" s="789">
        <v>9</v>
      </c>
      <c r="B29" s="769">
        <v>2</v>
      </c>
      <c r="C29" s="718"/>
      <c r="D29" s="751">
        <v>0.18</v>
      </c>
      <c r="E29" s="715"/>
      <c r="F29" s="770" t="s">
        <v>118</v>
      </c>
      <c r="G29" s="771" t="s">
        <v>119</v>
      </c>
      <c r="H29" s="771">
        <v>2</v>
      </c>
      <c r="I29" s="595"/>
      <c r="J29" s="635" t="str">
        <f t="shared" si="0"/>
        <v>Included</v>
      </c>
      <c r="K29" s="752">
        <f t="shared" si="1"/>
        <v>0</v>
      </c>
      <c r="L29" s="604"/>
      <c r="M29" s="605">
        <f t="shared" si="2"/>
        <v>0</v>
      </c>
      <c r="N29" s="647">
        <f t="shared" si="3"/>
        <v>0</v>
      </c>
      <c r="O29" s="647"/>
    </row>
    <row r="30" spans="1:15" s="605" customFormat="1" ht="18.75">
      <c r="A30" s="789">
        <v>10</v>
      </c>
      <c r="B30" s="769">
        <v>2</v>
      </c>
      <c r="C30" s="718"/>
      <c r="D30" s="751">
        <v>0.18</v>
      </c>
      <c r="E30" s="715"/>
      <c r="F30" s="770" t="s">
        <v>120</v>
      </c>
      <c r="G30" s="771" t="s">
        <v>119</v>
      </c>
      <c r="H30" s="771">
        <v>2</v>
      </c>
      <c r="I30" s="595"/>
      <c r="J30" s="635" t="str">
        <f t="shared" si="0"/>
        <v>Included</v>
      </c>
      <c r="K30" s="752">
        <f t="shared" si="1"/>
        <v>0</v>
      </c>
      <c r="L30" s="604"/>
      <c r="M30" s="605">
        <f t="shared" si="2"/>
        <v>0</v>
      </c>
      <c r="N30" s="647">
        <f t="shared" si="3"/>
        <v>0</v>
      </c>
      <c r="O30" s="647"/>
    </row>
    <row r="31" spans="1:15" s="605" customFormat="1" ht="18.75">
      <c r="A31" s="789">
        <v>11</v>
      </c>
      <c r="B31" s="769">
        <v>2</v>
      </c>
      <c r="C31" s="718"/>
      <c r="D31" s="751">
        <v>0.18</v>
      </c>
      <c r="E31" s="715"/>
      <c r="F31" s="770" t="s">
        <v>121</v>
      </c>
      <c r="G31" s="771" t="s">
        <v>122</v>
      </c>
      <c r="H31" s="771">
        <v>1</v>
      </c>
      <c r="I31" s="595"/>
      <c r="J31" s="635" t="str">
        <f t="shared" si="0"/>
        <v>Included</v>
      </c>
      <c r="K31" s="752">
        <f t="shared" si="1"/>
        <v>0</v>
      </c>
      <c r="L31" s="604"/>
      <c r="M31" s="605">
        <f t="shared" si="2"/>
        <v>0</v>
      </c>
      <c r="N31" s="647">
        <f t="shared" si="3"/>
        <v>0</v>
      </c>
      <c r="O31" s="647"/>
    </row>
    <row r="32" spans="1:15" s="605" customFormat="1" ht="18.75">
      <c r="A32" s="1087" t="s">
        <v>123</v>
      </c>
      <c r="B32" s="1088"/>
      <c r="C32" s="1088"/>
      <c r="D32" s="1088"/>
      <c r="E32" s="1088"/>
      <c r="F32" s="1088"/>
      <c r="G32" s="1088"/>
      <c r="H32" s="1088"/>
      <c r="I32" s="1088"/>
      <c r="J32" s="1088"/>
      <c r="K32" s="1089"/>
      <c r="L32" s="604"/>
      <c r="M32" s="605">
        <f t="shared" si="2"/>
        <v>0</v>
      </c>
      <c r="N32" s="647">
        <f t="shared" si="3"/>
        <v>0</v>
      </c>
      <c r="O32" s="647"/>
    </row>
    <row r="33" spans="1:15" s="605" customFormat="1" ht="21">
      <c r="A33" s="773">
        <v>1</v>
      </c>
      <c r="B33" s="769">
        <v>1</v>
      </c>
      <c r="C33" s="718"/>
      <c r="D33" s="751">
        <v>0.18</v>
      </c>
      <c r="E33" s="715"/>
      <c r="F33" s="770" t="s">
        <v>124</v>
      </c>
      <c r="G33" s="772" t="s">
        <v>119</v>
      </c>
      <c r="H33" s="779">
        <v>2</v>
      </c>
      <c r="I33" s="595"/>
      <c r="J33" s="635" t="str">
        <f t="shared" ref="J33:J48" si="4">IF(I33=0, "Included",IF(ISERROR(H33*I33), I33, H33*I33))</f>
        <v>Included</v>
      </c>
      <c r="K33" s="752">
        <f t="shared" ref="K33:K49" si="5">N33</f>
        <v>0</v>
      </c>
      <c r="L33" s="604"/>
      <c r="M33" s="605">
        <f t="shared" si="2"/>
        <v>0</v>
      </c>
      <c r="N33" s="647">
        <f t="shared" si="3"/>
        <v>0</v>
      </c>
      <c r="O33" s="647"/>
    </row>
    <row r="34" spans="1:15" s="605" customFormat="1" ht="37.5">
      <c r="A34" s="773">
        <v>2</v>
      </c>
      <c r="B34" s="769">
        <v>1</v>
      </c>
      <c r="C34" s="718"/>
      <c r="D34" s="751">
        <v>0.18</v>
      </c>
      <c r="E34" s="715"/>
      <c r="F34" s="770" t="s">
        <v>125</v>
      </c>
      <c r="G34" s="772" t="s">
        <v>126</v>
      </c>
      <c r="H34" s="779">
        <v>6</v>
      </c>
      <c r="I34" s="595"/>
      <c r="J34" s="635" t="str">
        <f t="shared" si="4"/>
        <v>Included</v>
      </c>
      <c r="K34" s="752">
        <f t="shared" si="5"/>
        <v>0</v>
      </c>
      <c r="L34" s="604"/>
      <c r="M34" s="605">
        <f t="shared" si="2"/>
        <v>0</v>
      </c>
      <c r="N34" s="647">
        <f t="shared" si="3"/>
        <v>0</v>
      </c>
      <c r="O34" s="647"/>
    </row>
    <row r="35" spans="1:15" s="605" customFormat="1" ht="56.25">
      <c r="A35" s="773">
        <v>3</v>
      </c>
      <c r="B35" s="769">
        <v>1</v>
      </c>
      <c r="C35" s="718"/>
      <c r="D35" s="751">
        <v>0.18</v>
      </c>
      <c r="E35" s="715"/>
      <c r="F35" s="770" t="s">
        <v>127</v>
      </c>
      <c r="G35" s="772" t="s">
        <v>126</v>
      </c>
      <c r="H35" s="779">
        <v>2</v>
      </c>
      <c r="I35" s="595"/>
      <c r="J35" s="635" t="str">
        <f t="shared" si="4"/>
        <v>Included</v>
      </c>
      <c r="K35" s="752">
        <f t="shared" si="5"/>
        <v>0</v>
      </c>
      <c r="L35" s="604"/>
      <c r="M35" s="605">
        <f t="shared" si="2"/>
        <v>0</v>
      </c>
      <c r="N35" s="647">
        <f t="shared" si="3"/>
        <v>0</v>
      </c>
      <c r="O35" s="647"/>
    </row>
    <row r="36" spans="1:15" s="605" customFormat="1" ht="37.5">
      <c r="A36" s="773">
        <v>4</v>
      </c>
      <c r="B36" s="769">
        <v>1</v>
      </c>
      <c r="C36" s="718"/>
      <c r="D36" s="751">
        <v>0.18</v>
      </c>
      <c r="E36" s="715"/>
      <c r="F36" s="770" t="s">
        <v>128</v>
      </c>
      <c r="G36" s="772" t="s">
        <v>126</v>
      </c>
      <c r="H36" s="779">
        <v>6</v>
      </c>
      <c r="I36" s="595"/>
      <c r="J36" s="635" t="str">
        <f t="shared" si="4"/>
        <v>Included</v>
      </c>
      <c r="K36" s="752">
        <f t="shared" si="5"/>
        <v>0</v>
      </c>
      <c r="L36" s="604"/>
      <c r="M36" s="605">
        <f t="shared" si="2"/>
        <v>0</v>
      </c>
      <c r="N36" s="647">
        <f t="shared" si="3"/>
        <v>0</v>
      </c>
      <c r="O36" s="647"/>
    </row>
    <row r="37" spans="1:15" s="605" customFormat="1" ht="37.5">
      <c r="A37" s="773">
        <v>5</v>
      </c>
      <c r="B37" s="467">
        <v>1</v>
      </c>
      <c r="C37" s="639"/>
      <c r="D37" s="751">
        <v>0.18</v>
      </c>
      <c r="E37" s="715"/>
      <c r="F37" s="770" t="s">
        <v>129</v>
      </c>
      <c r="G37" s="772" t="s">
        <v>126</v>
      </c>
      <c r="H37" s="779">
        <v>6</v>
      </c>
      <c r="I37" s="595"/>
      <c r="J37" s="635" t="str">
        <f t="shared" si="4"/>
        <v>Included</v>
      </c>
      <c r="K37" s="752">
        <f t="shared" si="5"/>
        <v>0</v>
      </c>
      <c r="L37" s="604"/>
      <c r="M37" s="605">
        <f t="shared" si="2"/>
        <v>0</v>
      </c>
      <c r="N37" s="647">
        <f t="shared" si="3"/>
        <v>0</v>
      </c>
      <c r="O37" s="647"/>
    </row>
    <row r="38" spans="1:15" s="605" customFormat="1" ht="21">
      <c r="A38" s="773">
        <v>6</v>
      </c>
      <c r="B38" s="769">
        <v>1</v>
      </c>
      <c r="C38" s="718"/>
      <c r="D38" s="751">
        <v>0.18</v>
      </c>
      <c r="E38" s="715"/>
      <c r="F38" s="770" t="s">
        <v>130</v>
      </c>
      <c r="G38" s="772" t="s">
        <v>126</v>
      </c>
      <c r="H38" s="779">
        <v>24</v>
      </c>
      <c r="I38" s="595"/>
      <c r="J38" s="635" t="str">
        <f t="shared" si="4"/>
        <v>Included</v>
      </c>
      <c r="K38" s="752">
        <f t="shared" si="5"/>
        <v>0</v>
      </c>
      <c r="L38" s="604"/>
      <c r="M38" s="605">
        <f t="shared" si="2"/>
        <v>0</v>
      </c>
      <c r="N38" s="647">
        <f t="shared" si="3"/>
        <v>0</v>
      </c>
      <c r="O38" s="647"/>
    </row>
    <row r="39" spans="1:15" s="605" customFormat="1" ht="37.5">
      <c r="A39" s="773">
        <v>7</v>
      </c>
      <c r="B39" s="769">
        <v>1</v>
      </c>
      <c r="C39" s="718"/>
      <c r="D39" s="751">
        <v>0.18</v>
      </c>
      <c r="E39" s="715"/>
      <c r="F39" s="770" t="s">
        <v>131</v>
      </c>
      <c r="G39" s="772" t="s">
        <v>110</v>
      </c>
      <c r="H39" s="779">
        <v>2</v>
      </c>
      <c r="I39" s="595"/>
      <c r="J39" s="635" t="str">
        <f t="shared" si="4"/>
        <v>Included</v>
      </c>
      <c r="K39" s="752">
        <f t="shared" si="5"/>
        <v>0</v>
      </c>
      <c r="L39" s="604"/>
      <c r="M39" s="605">
        <f t="shared" si="2"/>
        <v>0</v>
      </c>
      <c r="N39" s="647">
        <f t="shared" si="3"/>
        <v>0</v>
      </c>
      <c r="O39" s="647"/>
    </row>
    <row r="40" spans="1:15" s="605" customFormat="1" ht="143.25" customHeight="1">
      <c r="A40" s="773">
        <v>8</v>
      </c>
      <c r="B40" s="631">
        <v>1</v>
      </c>
      <c r="C40" s="638"/>
      <c r="D40" s="751">
        <v>0.18</v>
      </c>
      <c r="E40" s="715"/>
      <c r="F40" s="776" t="s">
        <v>132</v>
      </c>
      <c r="G40" s="778" t="s">
        <v>110</v>
      </c>
      <c r="H40" s="778">
        <v>2</v>
      </c>
      <c r="I40" s="595"/>
      <c r="J40" s="635" t="str">
        <f t="shared" si="4"/>
        <v>Included</v>
      </c>
      <c r="K40" s="752">
        <f t="shared" si="5"/>
        <v>0</v>
      </c>
      <c r="L40" s="604"/>
      <c r="M40" s="605">
        <f t="shared" si="2"/>
        <v>0</v>
      </c>
      <c r="N40" s="647">
        <f t="shared" si="3"/>
        <v>0</v>
      </c>
      <c r="O40" s="647"/>
    </row>
    <row r="41" spans="1:15" s="605" customFormat="1" ht="37.5">
      <c r="A41" s="773">
        <v>9</v>
      </c>
      <c r="B41" s="631">
        <v>1</v>
      </c>
      <c r="C41" s="639"/>
      <c r="D41" s="751">
        <v>0.18</v>
      </c>
      <c r="E41" s="715"/>
      <c r="F41" s="770" t="s">
        <v>133</v>
      </c>
      <c r="G41" s="772" t="s">
        <v>134</v>
      </c>
      <c r="H41" s="779">
        <v>1.4</v>
      </c>
      <c r="I41" s="595"/>
      <c r="J41" s="635" t="str">
        <f t="shared" si="4"/>
        <v>Included</v>
      </c>
      <c r="K41" s="752">
        <f t="shared" si="5"/>
        <v>0</v>
      </c>
      <c r="L41" s="604"/>
      <c r="M41" s="605">
        <f t="shared" si="2"/>
        <v>0</v>
      </c>
      <c r="N41" s="647">
        <f t="shared" si="3"/>
        <v>0</v>
      </c>
      <c r="O41" s="647"/>
    </row>
    <row r="42" spans="1:15" s="605" customFormat="1" ht="21">
      <c r="A42" s="774">
        <v>10</v>
      </c>
      <c r="B42" s="631"/>
      <c r="C42" s="637"/>
      <c r="D42" s="750"/>
      <c r="E42" s="637"/>
      <c r="F42" s="777" t="s">
        <v>135</v>
      </c>
      <c r="G42" s="772"/>
      <c r="H42" s="779"/>
      <c r="I42" s="595"/>
      <c r="J42" s="635"/>
      <c r="K42" s="752"/>
      <c r="L42" s="604"/>
      <c r="M42" s="605">
        <f t="shared" si="2"/>
        <v>0</v>
      </c>
      <c r="N42" s="647">
        <f t="shared" si="3"/>
        <v>0</v>
      </c>
      <c r="O42" s="647"/>
    </row>
    <row r="43" spans="1:15" s="605" customFormat="1" ht="21">
      <c r="A43" s="775" t="s">
        <v>136</v>
      </c>
      <c r="B43" s="631">
        <v>1</v>
      </c>
      <c r="C43" s="718"/>
      <c r="D43" s="751">
        <v>0.18</v>
      </c>
      <c r="E43" s="715"/>
      <c r="F43" s="770" t="s">
        <v>137</v>
      </c>
      <c r="G43" s="772" t="s">
        <v>110</v>
      </c>
      <c r="H43" s="779">
        <v>1</v>
      </c>
      <c r="I43" s="595"/>
      <c r="J43" s="635" t="str">
        <f t="shared" si="4"/>
        <v>Included</v>
      </c>
      <c r="K43" s="752">
        <f t="shared" si="5"/>
        <v>0</v>
      </c>
      <c r="L43" s="604"/>
      <c r="M43" s="605">
        <f t="shared" si="2"/>
        <v>0</v>
      </c>
      <c r="N43" s="647">
        <f t="shared" si="3"/>
        <v>0</v>
      </c>
      <c r="O43" s="647"/>
    </row>
    <row r="44" spans="1:15" s="605" customFormat="1" ht="21">
      <c r="A44" s="775" t="s">
        <v>138</v>
      </c>
      <c r="B44" s="631">
        <v>1</v>
      </c>
      <c r="C44" s="718"/>
      <c r="D44" s="751">
        <v>0.18</v>
      </c>
      <c r="E44" s="715"/>
      <c r="F44" s="770" t="s">
        <v>139</v>
      </c>
      <c r="G44" s="772" t="s">
        <v>110</v>
      </c>
      <c r="H44" s="779">
        <v>1</v>
      </c>
      <c r="I44" s="595"/>
      <c r="J44" s="635" t="str">
        <f t="shared" si="4"/>
        <v>Included</v>
      </c>
      <c r="K44" s="752">
        <f t="shared" si="5"/>
        <v>0</v>
      </c>
      <c r="L44" s="604"/>
      <c r="M44" s="605">
        <f t="shared" si="2"/>
        <v>0</v>
      </c>
      <c r="N44" s="647">
        <f t="shared" si="3"/>
        <v>0</v>
      </c>
      <c r="O44" s="647"/>
    </row>
    <row r="45" spans="1:15" s="605" customFormat="1" ht="21">
      <c r="A45" s="775" t="s">
        <v>140</v>
      </c>
      <c r="B45" s="631">
        <v>1</v>
      </c>
      <c r="C45" s="718"/>
      <c r="D45" s="751">
        <v>0.18</v>
      </c>
      <c r="E45" s="715"/>
      <c r="F45" s="770" t="s">
        <v>141</v>
      </c>
      <c r="G45" s="772" t="s">
        <v>110</v>
      </c>
      <c r="H45" s="779">
        <v>1</v>
      </c>
      <c r="I45" s="595"/>
      <c r="J45" s="635" t="str">
        <f t="shared" si="4"/>
        <v>Included</v>
      </c>
      <c r="K45" s="752">
        <f t="shared" si="5"/>
        <v>0</v>
      </c>
      <c r="L45" s="604"/>
      <c r="M45" s="605">
        <f t="shared" si="2"/>
        <v>0</v>
      </c>
      <c r="N45" s="647">
        <f t="shared" si="3"/>
        <v>0</v>
      </c>
      <c r="O45" s="647"/>
    </row>
    <row r="46" spans="1:15" s="605" customFormat="1" ht="21">
      <c r="A46" s="775" t="s">
        <v>142</v>
      </c>
      <c r="B46" s="631">
        <v>1</v>
      </c>
      <c r="C46" s="632"/>
      <c r="D46" s="751">
        <v>0.18</v>
      </c>
      <c r="E46" s="715"/>
      <c r="F46" s="770" t="s">
        <v>143</v>
      </c>
      <c r="G46" s="772" t="s">
        <v>110</v>
      </c>
      <c r="H46" s="779">
        <v>1</v>
      </c>
      <c r="I46" s="595"/>
      <c r="J46" s="635" t="str">
        <f t="shared" si="4"/>
        <v>Included</v>
      </c>
      <c r="K46" s="752">
        <f t="shared" si="5"/>
        <v>0</v>
      </c>
      <c r="L46" s="604"/>
      <c r="M46" s="605">
        <f t="shared" si="2"/>
        <v>0</v>
      </c>
      <c r="N46" s="647">
        <f t="shared" si="3"/>
        <v>0</v>
      </c>
      <c r="O46" s="647"/>
    </row>
    <row r="47" spans="1:15" s="605" customFormat="1" ht="21">
      <c r="A47" s="775" t="s">
        <v>144</v>
      </c>
      <c r="B47" s="631">
        <v>1</v>
      </c>
      <c r="C47" s="718"/>
      <c r="D47" s="751">
        <v>0.18</v>
      </c>
      <c r="E47" s="715"/>
      <c r="F47" s="770" t="s">
        <v>145</v>
      </c>
      <c r="G47" s="772" t="s">
        <v>110</v>
      </c>
      <c r="H47" s="779">
        <v>1</v>
      </c>
      <c r="I47" s="595"/>
      <c r="J47" s="635" t="str">
        <f t="shared" si="4"/>
        <v>Included</v>
      </c>
      <c r="K47" s="752">
        <f t="shared" si="5"/>
        <v>0</v>
      </c>
      <c r="L47" s="604"/>
      <c r="M47" s="605">
        <f t="shared" si="2"/>
        <v>0</v>
      </c>
      <c r="N47" s="647">
        <f t="shared" si="3"/>
        <v>0</v>
      </c>
      <c r="O47" s="647"/>
    </row>
    <row r="48" spans="1:15" s="605" customFormat="1" ht="37.5">
      <c r="A48" s="773">
        <v>11</v>
      </c>
      <c r="B48" s="631">
        <v>1</v>
      </c>
      <c r="C48" s="632"/>
      <c r="D48" s="751">
        <v>0.18</v>
      </c>
      <c r="E48" s="715"/>
      <c r="F48" s="770" t="s">
        <v>146</v>
      </c>
      <c r="G48" s="772" t="s">
        <v>147</v>
      </c>
      <c r="H48" s="779">
        <v>1</v>
      </c>
      <c r="I48" s="595"/>
      <c r="J48" s="635" t="str">
        <f t="shared" si="4"/>
        <v>Included</v>
      </c>
      <c r="K48" s="752">
        <f t="shared" si="5"/>
        <v>0</v>
      </c>
      <c r="L48" s="604"/>
      <c r="M48" s="605">
        <f t="shared" si="2"/>
        <v>0</v>
      </c>
      <c r="N48" s="647">
        <f t="shared" si="3"/>
        <v>0</v>
      </c>
      <c r="O48" s="647"/>
    </row>
    <row r="49" spans="1:22" ht="21" hidden="1">
      <c r="A49" s="780"/>
      <c r="B49" s="781"/>
      <c r="C49" s="782"/>
      <c r="D49" s="783"/>
      <c r="E49" s="784"/>
      <c r="F49" s="785"/>
      <c r="G49" s="786"/>
      <c r="H49" s="787"/>
      <c r="I49" s="595"/>
      <c r="J49" s="635"/>
      <c r="K49" s="788">
        <f t="shared" si="5"/>
        <v>0</v>
      </c>
      <c r="L49" s="604"/>
      <c r="M49" s="605"/>
      <c r="N49" s="647">
        <f>SUM(N21:N48)</f>
        <v>0</v>
      </c>
      <c r="O49" s="647"/>
      <c r="P49" s="605"/>
      <c r="Q49" s="605"/>
      <c r="R49" s="605"/>
      <c r="S49" s="605"/>
      <c r="T49" s="605"/>
      <c r="U49" s="605"/>
      <c r="V49" s="605"/>
    </row>
    <row r="50" spans="1:22">
      <c r="A50" s="642"/>
      <c r="B50" s="706"/>
      <c r="C50" s="723"/>
      <c r="D50" s="706"/>
      <c r="E50" s="706"/>
      <c r="F50" s="640" t="s">
        <v>148</v>
      </c>
      <c r="G50" s="643"/>
      <c r="H50" s="644"/>
      <c r="I50" s="645"/>
      <c r="J50" s="646">
        <f>SUM(J21:J48)</f>
        <v>0</v>
      </c>
      <c r="K50" s="753"/>
      <c r="N50" s="651" t="s">
        <v>149</v>
      </c>
      <c r="O50" s="602"/>
      <c r="P50" s="605"/>
      <c r="Q50" s="605"/>
      <c r="R50" s="605"/>
      <c r="S50" s="605"/>
      <c r="T50" s="605"/>
      <c r="U50" s="605"/>
      <c r="V50" s="605"/>
    </row>
    <row r="51" spans="1:22" hidden="1">
      <c r="A51" s="648"/>
      <c r="B51" s="707"/>
      <c r="C51" s="724"/>
      <c r="D51" s="707"/>
      <c r="E51" s="707"/>
      <c r="F51" s="1090" t="s">
        <v>150</v>
      </c>
      <c r="G51" s="1091"/>
      <c r="H51" s="1092"/>
      <c r="I51" s="635"/>
      <c r="J51" s="641">
        <f>'Sch-7'!F20</f>
        <v>0</v>
      </c>
      <c r="K51" s="649"/>
      <c r="P51" s="605"/>
      <c r="Q51" s="605"/>
      <c r="R51" s="605"/>
      <c r="S51" s="605"/>
      <c r="T51" s="605"/>
      <c r="U51" s="605"/>
      <c r="V51" s="605"/>
    </row>
    <row r="52" spans="1:22">
      <c r="A52" s="754"/>
      <c r="B52" s="755"/>
      <c r="C52" s="756"/>
      <c r="D52" s="755"/>
      <c r="E52" s="755"/>
      <c r="F52" s="1094" t="s">
        <v>151</v>
      </c>
      <c r="G52" s="1095"/>
      <c r="H52" s="1096"/>
      <c r="I52" s="757"/>
      <c r="J52" s="758">
        <f>J50+J51</f>
        <v>0</v>
      </c>
      <c r="K52" s="759"/>
      <c r="P52" s="605"/>
      <c r="Q52" s="605"/>
      <c r="R52" s="605"/>
      <c r="S52" s="605"/>
      <c r="T52" s="605"/>
      <c r="U52" s="605"/>
      <c r="V52" s="605"/>
    </row>
    <row r="53" spans="1:22">
      <c r="A53" s="760"/>
      <c r="B53" s="760"/>
      <c r="C53" s="761"/>
      <c r="D53" s="760"/>
      <c r="E53" s="760"/>
      <c r="F53" s="762" t="s">
        <v>152</v>
      </c>
      <c r="G53" s="763"/>
      <c r="H53" s="763"/>
      <c r="I53" s="635"/>
      <c r="J53" s="641"/>
      <c r="K53" s="765">
        <f>N49</f>
        <v>0</v>
      </c>
      <c r="P53" s="605"/>
      <c r="Q53" s="605"/>
      <c r="R53" s="605"/>
      <c r="S53" s="605"/>
      <c r="T53" s="605"/>
      <c r="U53" s="605"/>
      <c r="V53" s="605"/>
    </row>
    <row r="54" spans="1:22" ht="16.5" customHeight="1">
      <c r="A54" s="1097"/>
      <c r="B54" s="1097"/>
      <c r="C54" s="1097"/>
      <c r="D54" s="1097"/>
      <c r="E54" s="1097"/>
      <c r="F54" s="1097"/>
      <c r="G54" s="1097"/>
      <c r="H54" s="1097"/>
      <c r="I54" s="1097"/>
      <c r="J54" s="1097"/>
      <c r="K54" s="1097"/>
      <c r="P54" s="605"/>
      <c r="Q54" s="605"/>
      <c r="R54" s="605"/>
      <c r="S54" s="605"/>
      <c r="T54" s="605"/>
      <c r="U54" s="605"/>
      <c r="V54" s="605"/>
    </row>
    <row r="55" spans="1:22" ht="33.75" customHeight="1">
      <c r="A55" s="651" t="s">
        <v>153</v>
      </c>
      <c r="B55" s="1075" t="s">
        <v>154</v>
      </c>
      <c r="C55" s="1075"/>
      <c r="D55" s="1075"/>
      <c r="E55" s="1075"/>
      <c r="F55" s="1075"/>
      <c r="G55" s="1075"/>
      <c r="H55" s="1075"/>
      <c r="I55" s="1075"/>
      <c r="J55" s="1075"/>
      <c r="K55" s="1075"/>
      <c r="L55" s="764"/>
      <c r="M55" s="716"/>
      <c r="P55" s="605"/>
      <c r="Q55" s="605"/>
      <c r="R55" s="605"/>
      <c r="S55" s="605"/>
      <c r="T55" s="605"/>
      <c r="U55" s="605"/>
      <c r="V55" s="605"/>
    </row>
    <row r="56" spans="1:22" ht="49.5" customHeight="1">
      <c r="A56" s="652" t="s">
        <v>155</v>
      </c>
      <c r="B56" s="1075" t="s">
        <v>156</v>
      </c>
      <c r="C56" s="1075"/>
      <c r="D56" s="1075"/>
      <c r="E56" s="1075"/>
      <c r="F56" s="1075"/>
      <c r="G56" s="1075"/>
      <c r="H56" s="1075"/>
      <c r="I56" s="1075"/>
      <c r="J56" s="1075"/>
      <c r="K56" s="1075"/>
      <c r="L56" s="764"/>
      <c r="M56" s="716"/>
      <c r="P56" s="605"/>
      <c r="Q56" s="605"/>
      <c r="R56" s="605"/>
      <c r="S56" s="605"/>
      <c r="T56" s="605"/>
      <c r="U56" s="605"/>
      <c r="V56" s="605"/>
    </row>
    <row r="57" spans="1:22" ht="21.75" customHeight="1">
      <c r="A57" s="653" t="s">
        <v>157</v>
      </c>
      <c r="B57" s="654" t="str">
        <f>'Names of Bidder'!D33&amp;"-"&amp; 'Names of Bidder'!E33&amp;"-" &amp;'Names of Bidder'!F33</f>
        <v>--2025</v>
      </c>
      <c r="D57" s="653"/>
      <c r="E57" s="650"/>
      <c r="G57" s="655"/>
      <c r="H57" s="656"/>
      <c r="K57" s="620"/>
      <c r="P57" s="605"/>
      <c r="Q57" s="605"/>
      <c r="R57" s="605"/>
      <c r="S57" s="605"/>
      <c r="T57" s="605"/>
      <c r="U57" s="605"/>
      <c r="V57" s="605"/>
    </row>
    <row r="58" spans="1:22" ht="33.6" customHeight="1">
      <c r="A58" s="653" t="s">
        <v>158</v>
      </c>
      <c r="B58" s="654" t="str">
        <f>IF('Names of Bidder'!D34=0, "", 'Names of Bidder'!D34)</f>
        <v xml:space="preserve"> </v>
      </c>
      <c r="D58" s="653"/>
      <c r="E58" s="650"/>
      <c r="G58" s="1098" t="s">
        <v>159</v>
      </c>
      <c r="H58" s="1098"/>
      <c r="I58" s="620" t="str">
        <f>IF('Names of Bidder'!D26=0, "", 'Names of Bidder'!D26)</f>
        <v xml:space="preserve"> </v>
      </c>
      <c r="K58" s="620"/>
      <c r="P58" s="605"/>
      <c r="Q58" s="605"/>
      <c r="R58" s="605"/>
      <c r="S58" s="605"/>
      <c r="T58" s="605"/>
      <c r="U58" s="605"/>
      <c r="V58" s="605"/>
    </row>
    <row r="59" spans="1:22" ht="22.5" customHeight="1">
      <c r="A59" s="603"/>
      <c r="B59" s="603"/>
      <c r="C59" s="725"/>
      <c r="D59" s="603"/>
      <c r="E59" s="603"/>
      <c r="F59" s="604"/>
      <c r="G59" s="1098" t="s">
        <v>160</v>
      </c>
      <c r="H59" s="1098"/>
      <c r="I59" s="620" t="str">
        <f>IF('Names of Bidder'!D27=0, "", 'Names of Bidder'!D27)</f>
        <v/>
      </c>
      <c r="J59" s="604"/>
      <c r="K59" s="604"/>
      <c r="P59" s="605"/>
      <c r="Q59" s="605"/>
      <c r="R59" s="605"/>
      <c r="S59" s="605"/>
      <c r="T59" s="605"/>
      <c r="U59" s="605"/>
      <c r="V59" s="605"/>
    </row>
    <row r="60" spans="1:22" ht="33.6" customHeight="1">
      <c r="A60" s="657"/>
      <c r="B60" s="657"/>
      <c r="C60" s="659"/>
      <c r="D60" s="657"/>
      <c r="E60" s="657"/>
      <c r="F60" s="636"/>
      <c r="G60" s="657"/>
      <c r="H60" s="656"/>
      <c r="I60" s="658"/>
      <c r="J60" s="636"/>
      <c r="K60" s="636"/>
      <c r="P60" s="605"/>
      <c r="Q60" s="605"/>
      <c r="R60" s="605"/>
      <c r="S60" s="605"/>
      <c r="T60" s="605"/>
      <c r="U60" s="605"/>
      <c r="V60" s="605"/>
    </row>
    <row r="61" spans="1:22">
      <c r="A61" s="657"/>
      <c r="B61" s="657"/>
      <c r="C61" s="659"/>
      <c r="D61" s="657"/>
      <c r="E61" s="657"/>
      <c r="F61" s="636"/>
      <c r="G61" s="657"/>
      <c r="H61" s="659"/>
      <c r="I61" s="636"/>
      <c r="J61" s="636"/>
      <c r="K61" s="636"/>
      <c r="P61" s="605"/>
      <c r="Q61" s="605"/>
      <c r="R61" s="605"/>
      <c r="S61" s="605"/>
      <c r="T61" s="605"/>
      <c r="U61" s="605"/>
      <c r="V61" s="605"/>
    </row>
    <row r="62" spans="1:22">
      <c r="A62" s="657"/>
      <c r="B62" s="657"/>
      <c r="C62" s="659"/>
      <c r="D62" s="657"/>
      <c r="E62" s="657"/>
      <c r="F62" s="636"/>
      <c r="G62" s="657"/>
      <c r="H62" s="659"/>
      <c r="I62" s="636"/>
      <c r="J62" s="636"/>
      <c r="K62" s="636"/>
      <c r="P62" s="605"/>
      <c r="Q62" s="605"/>
      <c r="R62" s="605"/>
      <c r="S62" s="605"/>
      <c r="T62" s="605"/>
      <c r="U62" s="605"/>
      <c r="V62" s="605"/>
    </row>
    <row r="63" spans="1:22">
      <c r="A63" s="657"/>
      <c r="B63" s="657"/>
      <c r="C63" s="659"/>
      <c r="D63" s="657"/>
      <c r="E63" s="657"/>
      <c r="F63" s="636"/>
      <c r="G63" s="657"/>
      <c r="H63" s="659"/>
      <c r="I63" s="636"/>
      <c r="J63" s="636"/>
      <c r="K63" s="636"/>
      <c r="P63" s="605"/>
      <c r="Q63" s="605"/>
      <c r="R63" s="605"/>
      <c r="S63" s="605"/>
      <c r="T63" s="605"/>
      <c r="U63" s="605"/>
      <c r="V63" s="605"/>
    </row>
    <row r="64" spans="1:22" ht="15.75">
      <c r="A64" s="657"/>
      <c r="B64" s="657"/>
      <c r="C64" s="659"/>
      <c r="D64" s="657"/>
      <c r="E64" s="657"/>
      <c r="F64" s="636"/>
      <c r="G64" s="657"/>
      <c r="H64" s="659"/>
      <c r="I64" s="636"/>
      <c r="J64" s="636"/>
      <c r="K64" s="636"/>
      <c r="L64" s="605"/>
      <c r="M64" s="605"/>
      <c r="N64" s="605"/>
      <c r="O64" s="605"/>
      <c r="P64" s="605"/>
      <c r="Q64" s="605"/>
      <c r="R64" s="605"/>
      <c r="S64" s="605"/>
      <c r="T64" s="605"/>
      <c r="U64" s="605"/>
      <c r="V64" s="605"/>
    </row>
    <row r="65" spans="1:22" ht="15.75">
      <c r="A65" s="657"/>
      <c r="B65" s="657"/>
      <c r="C65" s="659"/>
      <c r="D65" s="657"/>
      <c r="E65" s="657"/>
      <c r="F65" s="636"/>
      <c r="G65" s="657"/>
      <c r="H65" s="659"/>
      <c r="I65" s="636"/>
      <c r="J65" s="636"/>
      <c r="K65" s="636"/>
      <c r="L65" s="605"/>
      <c r="M65" s="605"/>
      <c r="N65" s="605"/>
      <c r="O65" s="605"/>
      <c r="P65" s="605"/>
      <c r="Q65" s="605"/>
      <c r="R65" s="605"/>
      <c r="S65" s="605"/>
      <c r="T65" s="605"/>
      <c r="U65" s="605"/>
      <c r="V65" s="605"/>
    </row>
    <row r="66" spans="1:22" ht="15.75">
      <c r="A66" s="657"/>
      <c r="B66" s="657"/>
      <c r="C66" s="659"/>
      <c r="D66" s="657"/>
      <c r="E66" s="657"/>
      <c r="F66" s="636"/>
      <c r="G66" s="657"/>
      <c r="H66" s="659"/>
      <c r="I66" s="636"/>
      <c r="J66" s="636"/>
      <c r="K66" s="636"/>
      <c r="L66" s="605"/>
      <c r="M66" s="605"/>
      <c r="N66" s="605"/>
      <c r="O66" s="605"/>
      <c r="P66" s="605"/>
      <c r="Q66" s="605"/>
      <c r="R66" s="605"/>
      <c r="S66" s="605"/>
      <c r="T66" s="605"/>
      <c r="U66" s="605"/>
      <c r="V66" s="605"/>
    </row>
    <row r="67" spans="1:22" ht="15.75">
      <c r="A67" s="657"/>
      <c r="B67" s="657"/>
      <c r="C67" s="659"/>
      <c r="D67" s="657"/>
      <c r="E67" s="657"/>
      <c r="F67" s="636"/>
      <c r="G67" s="657"/>
      <c r="H67" s="659"/>
      <c r="I67" s="636"/>
      <c r="J67" s="636"/>
      <c r="K67" s="636"/>
      <c r="L67" s="605"/>
      <c r="M67" s="605"/>
      <c r="N67" s="605"/>
      <c r="O67" s="605"/>
      <c r="P67" s="605"/>
      <c r="Q67" s="605"/>
      <c r="R67" s="605"/>
      <c r="S67" s="605"/>
      <c r="T67" s="605"/>
      <c r="U67" s="605"/>
      <c r="V67" s="605"/>
    </row>
    <row r="68" spans="1:22" ht="15.75">
      <c r="A68" s="657"/>
      <c r="B68" s="657"/>
      <c r="C68" s="659"/>
      <c r="D68" s="657"/>
      <c r="E68" s="657"/>
      <c r="F68" s="636"/>
      <c r="G68" s="657"/>
      <c r="H68" s="659"/>
      <c r="I68" s="636"/>
      <c r="J68" s="636"/>
      <c r="K68" s="636"/>
      <c r="L68" s="605"/>
      <c r="M68" s="605"/>
      <c r="N68" s="605"/>
      <c r="O68" s="605"/>
      <c r="P68" s="605"/>
      <c r="Q68" s="605"/>
      <c r="R68" s="605"/>
      <c r="S68" s="605"/>
      <c r="T68" s="605"/>
      <c r="U68" s="605"/>
      <c r="V68" s="605"/>
    </row>
    <row r="69" spans="1:22" ht="15.75">
      <c r="A69" s="657"/>
      <c r="B69" s="657"/>
      <c r="C69" s="659"/>
      <c r="D69" s="657"/>
      <c r="E69" s="657"/>
      <c r="F69" s="636"/>
      <c r="G69" s="657"/>
      <c r="H69" s="659"/>
      <c r="I69" s="636"/>
      <c r="J69" s="636"/>
      <c r="K69" s="636"/>
      <c r="L69" s="605"/>
      <c r="M69" s="605"/>
      <c r="N69" s="605"/>
      <c r="O69" s="605"/>
      <c r="P69" s="605"/>
      <c r="Q69" s="605"/>
      <c r="R69" s="605"/>
      <c r="S69" s="605"/>
      <c r="T69" s="605"/>
      <c r="U69" s="605"/>
      <c r="V69" s="605"/>
    </row>
    <row r="70" spans="1:22" ht="15.75">
      <c r="A70" s="657"/>
      <c r="B70" s="657"/>
      <c r="C70" s="659"/>
      <c r="D70" s="657"/>
      <c r="E70" s="657"/>
      <c r="F70" s="636"/>
      <c r="G70" s="657"/>
      <c r="H70" s="659"/>
      <c r="I70" s="636"/>
      <c r="J70" s="636"/>
      <c r="K70" s="636"/>
      <c r="L70" s="605"/>
      <c r="M70" s="605"/>
      <c r="N70" s="605"/>
      <c r="O70" s="605"/>
      <c r="P70" s="605"/>
      <c r="Q70" s="605"/>
      <c r="R70" s="605"/>
      <c r="S70" s="605"/>
      <c r="T70" s="605"/>
      <c r="U70" s="605"/>
      <c r="V70" s="605"/>
    </row>
    <row r="71" spans="1:22" ht="15.75">
      <c r="A71" s="657"/>
      <c r="B71" s="657"/>
      <c r="C71" s="659"/>
      <c r="D71" s="657"/>
      <c r="E71" s="657"/>
      <c r="F71" s="636"/>
      <c r="G71" s="657"/>
      <c r="H71" s="659"/>
      <c r="I71" s="636"/>
      <c r="J71" s="636"/>
      <c r="K71" s="636"/>
      <c r="L71" s="605"/>
      <c r="M71" s="605"/>
      <c r="N71" s="605"/>
      <c r="O71" s="605"/>
      <c r="P71" s="605"/>
      <c r="Q71" s="605"/>
      <c r="R71" s="605"/>
      <c r="S71" s="605"/>
      <c r="T71" s="605"/>
      <c r="U71" s="605"/>
      <c r="V71" s="605"/>
    </row>
    <row r="72" spans="1:22" ht="15.75">
      <c r="A72" s="657"/>
      <c r="B72" s="657"/>
      <c r="C72" s="659"/>
      <c r="D72" s="657"/>
      <c r="E72" s="657"/>
      <c r="F72" s="636"/>
      <c r="G72" s="657"/>
      <c r="H72" s="659"/>
      <c r="I72" s="636"/>
      <c r="J72" s="636"/>
      <c r="K72" s="636"/>
      <c r="L72" s="605"/>
      <c r="M72" s="605"/>
      <c r="N72" s="605"/>
      <c r="O72" s="605"/>
      <c r="P72" s="605"/>
      <c r="Q72" s="605"/>
      <c r="R72" s="605"/>
      <c r="S72" s="605"/>
      <c r="T72" s="605"/>
      <c r="U72" s="605"/>
      <c r="V72" s="605"/>
    </row>
    <row r="73" spans="1:22" ht="15.75">
      <c r="A73" s="657"/>
      <c r="B73" s="657"/>
      <c r="C73" s="659"/>
      <c r="D73" s="657"/>
      <c r="E73" s="657"/>
      <c r="F73" s="636"/>
      <c r="G73" s="657"/>
      <c r="H73" s="659"/>
      <c r="I73" s="636"/>
      <c r="J73" s="636"/>
      <c r="K73" s="636"/>
      <c r="L73" s="605"/>
      <c r="M73" s="605"/>
      <c r="N73" s="605"/>
      <c r="O73" s="605"/>
      <c r="P73" s="605"/>
      <c r="Q73" s="605"/>
      <c r="R73" s="605"/>
      <c r="S73" s="605"/>
      <c r="T73" s="605"/>
      <c r="U73" s="605"/>
      <c r="V73" s="605"/>
    </row>
    <row r="74" spans="1:22" ht="15.75">
      <c r="A74" s="657"/>
      <c r="B74" s="657"/>
      <c r="C74" s="659"/>
      <c r="D74" s="657"/>
      <c r="E74" s="657"/>
      <c r="F74" s="636"/>
      <c r="G74" s="657"/>
      <c r="H74" s="659"/>
      <c r="I74" s="636"/>
      <c r="J74" s="636"/>
      <c r="K74" s="636"/>
      <c r="L74" s="605"/>
      <c r="M74" s="605"/>
      <c r="N74" s="605"/>
      <c r="O74" s="605"/>
      <c r="P74" s="605"/>
      <c r="Q74" s="605"/>
      <c r="R74" s="605"/>
      <c r="S74" s="605"/>
      <c r="T74" s="605"/>
      <c r="U74" s="605"/>
      <c r="V74" s="605"/>
    </row>
    <row r="75" spans="1:22" ht="15.75">
      <c r="A75" s="657"/>
      <c r="B75" s="657"/>
      <c r="C75" s="659"/>
      <c r="D75" s="657"/>
      <c r="E75" s="657"/>
      <c r="F75" s="636"/>
      <c r="G75" s="657"/>
      <c r="H75" s="659"/>
      <c r="I75" s="636"/>
      <c r="J75" s="636"/>
      <c r="K75" s="636"/>
      <c r="L75" s="605"/>
      <c r="M75" s="605"/>
      <c r="N75" s="605"/>
      <c r="O75" s="605"/>
      <c r="P75" s="605"/>
      <c r="Q75" s="605"/>
      <c r="R75" s="605"/>
      <c r="S75" s="605"/>
      <c r="T75" s="605"/>
      <c r="U75" s="605"/>
      <c r="V75" s="605"/>
    </row>
    <row r="76" spans="1:22" ht="15.75">
      <c r="A76" s="657"/>
      <c r="B76" s="657"/>
      <c r="C76" s="659"/>
      <c r="D76" s="657"/>
      <c r="E76" s="657"/>
      <c r="F76" s="636"/>
      <c r="G76" s="657"/>
      <c r="H76" s="659"/>
      <c r="I76" s="636"/>
      <c r="J76" s="636"/>
      <c r="K76" s="636"/>
      <c r="L76" s="605"/>
      <c r="M76" s="605"/>
      <c r="N76" s="605"/>
      <c r="O76" s="605"/>
      <c r="P76" s="605"/>
      <c r="Q76" s="605"/>
      <c r="R76" s="605"/>
      <c r="S76" s="605"/>
      <c r="T76" s="605"/>
      <c r="U76" s="605"/>
      <c r="V76" s="605"/>
    </row>
    <row r="77" spans="1:22" ht="15.75">
      <c r="A77" s="657"/>
      <c r="B77" s="657"/>
      <c r="C77" s="659"/>
      <c r="D77" s="657"/>
      <c r="E77" s="657"/>
      <c r="F77" s="636"/>
      <c r="G77" s="657"/>
      <c r="H77" s="659"/>
      <c r="I77" s="636"/>
      <c r="J77" s="636"/>
      <c r="K77" s="636"/>
      <c r="L77" s="605"/>
      <c r="M77" s="605"/>
      <c r="N77" s="605"/>
      <c r="O77" s="605"/>
      <c r="P77" s="605"/>
      <c r="Q77" s="605"/>
      <c r="R77" s="605"/>
      <c r="S77" s="605"/>
      <c r="T77" s="605"/>
      <c r="U77" s="605"/>
      <c r="V77" s="605"/>
    </row>
    <row r="78" spans="1:22" ht="15.75">
      <c r="A78" s="657"/>
      <c r="B78" s="657"/>
      <c r="C78" s="659"/>
      <c r="D78" s="657"/>
      <c r="E78" s="657"/>
      <c r="F78" s="636"/>
      <c r="G78" s="657"/>
      <c r="H78" s="659"/>
      <c r="I78" s="636"/>
      <c r="J78" s="636"/>
      <c r="K78" s="636"/>
      <c r="L78" s="605"/>
      <c r="M78" s="605"/>
      <c r="N78" s="605"/>
      <c r="O78" s="605"/>
      <c r="P78" s="605"/>
      <c r="Q78" s="605"/>
      <c r="R78" s="605"/>
      <c r="S78" s="605"/>
      <c r="T78" s="605"/>
      <c r="U78" s="605"/>
      <c r="V78" s="605"/>
    </row>
    <row r="79" spans="1:22" ht="15.75">
      <c r="A79" s="657"/>
      <c r="B79" s="657"/>
      <c r="C79" s="659"/>
      <c r="D79" s="657"/>
      <c r="E79" s="657"/>
      <c r="F79" s="636"/>
      <c r="G79" s="657"/>
      <c r="H79" s="659"/>
      <c r="I79" s="636"/>
      <c r="J79" s="636"/>
      <c r="K79" s="636"/>
      <c r="L79" s="605"/>
      <c r="M79" s="605"/>
      <c r="N79" s="605"/>
      <c r="O79" s="605"/>
      <c r="P79" s="605"/>
      <c r="Q79" s="605"/>
      <c r="R79" s="605"/>
      <c r="S79" s="605"/>
      <c r="T79" s="605"/>
      <c r="U79" s="605"/>
      <c r="V79" s="605"/>
    </row>
    <row r="80" spans="1:22">
      <c r="A80" s="657"/>
      <c r="B80" s="657"/>
      <c r="C80" s="659"/>
      <c r="D80" s="657"/>
      <c r="E80" s="657"/>
      <c r="F80" s="636"/>
      <c r="G80" s="657"/>
      <c r="H80" s="659"/>
      <c r="I80" s="636"/>
      <c r="J80" s="636"/>
      <c r="K80" s="636"/>
      <c r="P80" s="605"/>
      <c r="Q80" s="605"/>
      <c r="R80" s="605"/>
      <c r="S80" s="605"/>
      <c r="T80" s="605"/>
      <c r="U80" s="605"/>
      <c r="V80" s="605"/>
    </row>
    <row r="81" spans="1:22">
      <c r="A81" s="657"/>
      <c r="B81" s="657"/>
      <c r="C81" s="659"/>
      <c r="D81" s="657"/>
      <c r="E81" s="657"/>
      <c r="F81" s="636"/>
      <c r="G81" s="657"/>
      <c r="H81" s="659"/>
      <c r="I81" s="636"/>
      <c r="J81" s="636"/>
      <c r="K81" s="636"/>
      <c r="P81" s="605"/>
      <c r="Q81" s="605"/>
      <c r="R81" s="605"/>
      <c r="S81" s="605"/>
      <c r="T81" s="605"/>
      <c r="U81" s="605"/>
      <c r="V81" s="605"/>
    </row>
    <row r="82" spans="1:22">
      <c r="A82" s="657"/>
      <c r="B82" s="657"/>
      <c r="C82" s="659"/>
      <c r="D82" s="657"/>
      <c r="E82" s="657"/>
      <c r="F82" s="636"/>
      <c r="G82" s="657"/>
      <c r="H82" s="659"/>
      <c r="I82" s="636"/>
      <c r="J82" s="636"/>
      <c r="K82" s="636"/>
      <c r="P82" s="605"/>
      <c r="Q82" s="605"/>
      <c r="R82" s="605"/>
      <c r="S82" s="605"/>
      <c r="T82" s="605"/>
      <c r="U82" s="605"/>
      <c r="V82" s="605"/>
    </row>
    <row r="83" spans="1:22">
      <c r="A83" s="657"/>
      <c r="B83" s="657"/>
      <c r="C83" s="659"/>
      <c r="D83" s="657"/>
      <c r="E83" s="657"/>
      <c r="F83" s="636"/>
      <c r="G83" s="657"/>
      <c r="H83" s="659"/>
      <c r="I83" s="636"/>
      <c r="J83" s="636"/>
      <c r="K83" s="636"/>
      <c r="P83" s="605"/>
      <c r="Q83" s="605"/>
      <c r="R83" s="605"/>
      <c r="S83" s="605"/>
      <c r="T83" s="605"/>
      <c r="U83" s="605"/>
      <c r="V83" s="605"/>
    </row>
    <row r="84" spans="1:22">
      <c r="A84" s="657"/>
      <c r="B84" s="657"/>
      <c r="C84" s="659"/>
      <c r="D84" s="657"/>
      <c r="E84" s="657"/>
      <c r="F84" s="636"/>
      <c r="G84" s="657"/>
      <c r="H84" s="659"/>
      <c r="I84" s="636"/>
      <c r="J84" s="636"/>
      <c r="K84" s="636"/>
      <c r="P84" s="605"/>
      <c r="Q84" s="605"/>
      <c r="R84" s="605"/>
      <c r="S84" s="605"/>
      <c r="T84" s="605"/>
      <c r="U84" s="605"/>
      <c r="V84" s="605"/>
    </row>
    <row r="85" spans="1:22" ht="18" customHeight="1">
      <c r="A85" s="660"/>
      <c r="B85" s="660"/>
      <c r="C85" s="662"/>
      <c r="D85" s="660"/>
      <c r="E85" s="661"/>
      <c r="F85" s="636"/>
      <c r="G85" s="661"/>
      <c r="H85" s="662"/>
      <c r="I85" s="663"/>
      <c r="J85" s="663"/>
      <c r="K85" s="658"/>
      <c r="P85" s="605"/>
      <c r="Q85" s="605"/>
      <c r="R85" s="605"/>
      <c r="S85" s="605"/>
      <c r="T85" s="605"/>
      <c r="U85" s="605"/>
      <c r="V85" s="605"/>
    </row>
    <row r="86" spans="1:22" ht="18" customHeight="1">
      <c r="A86" s="664"/>
      <c r="B86" s="664"/>
      <c r="C86" s="659"/>
      <c r="D86" s="664"/>
      <c r="E86" s="657"/>
      <c r="F86" s="636"/>
      <c r="G86" s="657"/>
      <c r="H86" s="659"/>
      <c r="I86" s="636"/>
      <c r="J86" s="636"/>
      <c r="K86" s="636"/>
      <c r="P86" s="605"/>
      <c r="Q86" s="605"/>
      <c r="R86" s="605"/>
      <c r="S86" s="605"/>
      <c r="T86" s="605"/>
      <c r="U86" s="605"/>
      <c r="V86" s="605"/>
    </row>
    <row r="87" spans="1:22" ht="39.950000000000003" customHeight="1">
      <c r="A87" s="1093"/>
      <c r="B87" s="1093"/>
      <c r="C87" s="1093"/>
      <c r="D87" s="1093"/>
      <c r="E87" s="1093"/>
      <c r="F87" s="1093"/>
      <c r="G87" s="1093"/>
      <c r="H87" s="1093"/>
      <c r="I87" s="1093"/>
      <c r="J87" s="1093"/>
      <c r="K87" s="1093"/>
      <c r="P87" s="605"/>
      <c r="Q87" s="605"/>
      <c r="R87" s="605"/>
      <c r="S87" s="605"/>
      <c r="T87" s="605"/>
      <c r="U87" s="605"/>
      <c r="V87" s="605"/>
    </row>
    <row r="88" spans="1:22" ht="21.95" customHeight="1">
      <c r="A88" s="1073"/>
      <c r="B88" s="1073"/>
      <c r="C88" s="1073"/>
      <c r="D88" s="1073"/>
      <c r="E88" s="1073"/>
      <c r="F88" s="1073"/>
      <c r="G88" s="1073"/>
      <c r="H88" s="1073"/>
      <c r="I88" s="1073"/>
      <c r="J88" s="1073"/>
      <c r="K88" s="1073"/>
      <c r="P88" s="605"/>
      <c r="Q88" s="605"/>
      <c r="R88" s="605"/>
      <c r="S88" s="605"/>
      <c r="T88" s="605"/>
      <c r="U88" s="605"/>
      <c r="V88" s="605"/>
    </row>
    <row r="89" spans="1:22" ht="18" customHeight="1">
      <c r="A89" s="657"/>
      <c r="B89" s="657"/>
      <c r="C89" s="659"/>
      <c r="D89" s="657"/>
      <c r="E89" s="657"/>
      <c r="F89" s="636"/>
      <c r="G89" s="657"/>
      <c r="H89" s="659"/>
      <c r="I89" s="636"/>
      <c r="J89" s="636"/>
      <c r="K89" s="636"/>
      <c r="P89" s="605"/>
      <c r="Q89" s="605"/>
      <c r="R89" s="605"/>
      <c r="S89" s="605"/>
      <c r="T89" s="605"/>
      <c r="U89" s="605"/>
      <c r="V89" s="605"/>
    </row>
    <row r="90" spans="1:22" ht="18" customHeight="1">
      <c r="A90" s="666"/>
      <c r="B90" s="666"/>
      <c r="C90" s="669"/>
      <c r="D90" s="666"/>
      <c r="E90" s="668"/>
      <c r="F90" s="667"/>
      <c r="G90" s="668"/>
      <c r="H90" s="669"/>
      <c r="I90" s="664"/>
      <c r="J90" s="636"/>
      <c r="K90" s="667"/>
      <c r="P90" s="605"/>
      <c r="Q90" s="605"/>
      <c r="R90" s="605"/>
      <c r="S90" s="605"/>
      <c r="T90" s="605"/>
      <c r="U90" s="605"/>
      <c r="V90" s="605"/>
    </row>
    <row r="91" spans="1:22" ht="35.25" customHeight="1">
      <c r="A91" s="1074"/>
      <c r="B91" s="1074"/>
      <c r="C91" s="1074"/>
      <c r="D91" s="1074"/>
      <c r="E91" s="1074"/>
      <c r="F91" s="1074"/>
      <c r="G91" s="1074"/>
      <c r="H91" s="1074"/>
      <c r="I91" s="670"/>
      <c r="J91" s="636"/>
      <c r="K91" s="667"/>
      <c r="P91" s="605"/>
      <c r="Q91" s="605"/>
      <c r="R91" s="605"/>
      <c r="S91" s="605"/>
      <c r="T91" s="605"/>
      <c r="U91" s="605"/>
      <c r="V91" s="605"/>
    </row>
    <row r="92" spans="1:22" ht="18" customHeight="1">
      <c r="A92" s="666"/>
      <c r="B92" s="666"/>
      <c r="C92" s="669"/>
      <c r="D92" s="666"/>
      <c r="E92" s="668"/>
      <c r="F92" s="1080"/>
      <c r="G92" s="1080"/>
      <c r="H92" s="1080"/>
      <c r="I92" s="670"/>
      <c r="J92" s="636"/>
      <c r="K92" s="667"/>
      <c r="P92" s="605"/>
      <c r="Q92" s="605"/>
      <c r="R92" s="605"/>
      <c r="S92" s="605"/>
      <c r="T92" s="605"/>
      <c r="U92" s="605"/>
      <c r="V92" s="605"/>
    </row>
    <row r="93" spans="1:22" ht="18" customHeight="1">
      <c r="A93" s="666"/>
      <c r="B93" s="666"/>
      <c r="C93" s="669"/>
      <c r="D93" s="666"/>
      <c r="E93" s="668"/>
      <c r="F93" s="1080"/>
      <c r="G93" s="1080"/>
      <c r="H93" s="1080"/>
      <c r="I93" s="670"/>
      <c r="J93" s="636"/>
      <c r="K93" s="667"/>
      <c r="P93" s="605"/>
      <c r="Q93" s="605"/>
      <c r="R93" s="605"/>
      <c r="S93" s="605"/>
      <c r="T93" s="605"/>
      <c r="U93" s="605"/>
      <c r="V93" s="605"/>
    </row>
    <row r="94" spans="1:22" ht="18" customHeight="1">
      <c r="A94" s="667"/>
      <c r="B94" s="667"/>
      <c r="C94" s="672"/>
      <c r="D94" s="667"/>
      <c r="E94" s="671"/>
      <c r="F94" s="1080"/>
      <c r="G94" s="1080"/>
      <c r="H94" s="1080"/>
      <c r="I94" s="670"/>
      <c r="J94" s="636"/>
      <c r="K94" s="667"/>
      <c r="P94" s="605"/>
      <c r="Q94" s="605"/>
      <c r="R94" s="605"/>
      <c r="S94" s="605"/>
      <c r="T94" s="605"/>
      <c r="U94" s="605"/>
      <c r="V94" s="605"/>
    </row>
    <row r="95" spans="1:22" ht="18" customHeight="1">
      <c r="A95" s="667"/>
      <c r="B95" s="667"/>
      <c r="C95" s="672"/>
      <c r="D95" s="667"/>
      <c r="E95" s="671"/>
      <c r="F95" s="1080"/>
      <c r="G95" s="1080"/>
      <c r="H95" s="1080"/>
      <c r="I95" s="670"/>
      <c r="J95" s="636"/>
      <c r="K95" s="667"/>
      <c r="P95" s="605"/>
      <c r="Q95" s="605"/>
      <c r="R95" s="605"/>
      <c r="S95" s="605"/>
      <c r="T95" s="605"/>
      <c r="U95" s="605"/>
      <c r="V95" s="605"/>
    </row>
    <row r="96" spans="1:22" ht="18" customHeight="1">
      <c r="A96" s="667"/>
      <c r="B96" s="667"/>
      <c r="C96" s="672"/>
      <c r="D96" s="667"/>
      <c r="E96" s="671"/>
      <c r="F96" s="667"/>
      <c r="G96" s="671"/>
      <c r="H96" s="672"/>
      <c r="I96" s="666"/>
      <c r="J96" s="636"/>
      <c r="K96" s="636"/>
      <c r="P96" s="605"/>
      <c r="Q96" s="605"/>
      <c r="R96" s="605"/>
      <c r="S96" s="605"/>
      <c r="T96" s="605"/>
      <c r="U96" s="605"/>
      <c r="V96" s="605"/>
    </row>
    <row r="97" spans="1:22" ht="40.5" customHeight="1">
      <c r="A97" s="1077"/>
      <c r="B97" s="1077"/>
      <c r="C97" s="1077"/>
      <c r="D97" s="1077"/>
      <c r="E97" s="1077"/>
      <c r="F97" s="1077"/>
      <c r="G97" s="1077"/>
      <c r="H97" s="1077"/>
      <c r="I97" s="1077"/>
      <c r="J97" s="1077"/>
      <c r="K97" s="1077"/>
      <c r="L97" s="618"/>
      <c r="M97" s="618"/>
      <c r="N97" s="619"/>
      <c r="O97" s="619"/>
      <c r="P97" s="605"/>
      <c r="Q97" s="605"/>
      <c r="R97" s="605"/>
      <c r="S97" s="605"/>
      <c r="T97" s="605"/>
      <c r="U97" s="605"/>
      <c r="V97" s="605"/>
    </row>
    <row r="98" spans="1:22" ht="18" customHeight="1">
      <c r="A98" s="657"/>
      <c r="B98" s="657"/>
      <c r="C98" s="659"/>
      <c r="D98" s="657"/>
      <c r="E98" s="657"/>
      <c r="F98" s="636"/>
      <c r="G98" s="657"/>
      <c r="H98" s="659"/>
      <c r="I98" s="663"/>
      <c r="J98" s="663"/>
      <c r="K98" s="658"/>
      <c r="P98" s="605"/>
      <c r="Q98" s="605"/>
      <c r="R98" s="605"/>
      <c r="S98" s="605"/>
      <c r="T98" s="605"/>
      <c r="U98" s="605"/>
      <c r="V98" s="605"/>
    </row>
    <row r="99" spans="1:22" ht="66" customHeight="1">
      <c r="A99" s="665"/>
      <c r="B99" s="665"/>
      <c r="C99" s="726"/>
      <c r="D99" s="665"/>
      <c r="E99" s="665"/>
      <c r="F99" s="673"/>
      <c r="G99" s="661"/>
      <c r="H99" s="662"/>
      <c r="I99" s="665"/>
      <c r="J99" s="665"/>
      <c r="K99" s="665"/>
      <c r="P99" s="605"/>
      <c r="Q99" s="605"/>
      <c r="R99" s="605"/>
      <c r="S99" s="605"/>
      <c r="T99" s="605"/>
      <c r="U99" s="605"/>
      <c r="V99" s="605"/>
    </row>
    <row r="100" spans="1:22" ht="18" customHeight="1">
      <c r="A100" s="661"/>
      <c r="B100" s="661"/>
      <c r="C100" s="662"/>
      <c r="D100" s="661"/>
      <c r="E100" s="661"/>
      <c r="F100" s="663"/>
      <c r="G100" s="661"/>
      <c r="H100" s="662"/>
      <c r="I100" s="661"/>
      <c r="J100" s="661"/>
      <c r="K100" s="661"/>
      <c r="P100" s="605"/>
      <c r="Q100" s="605"/>
      <c r="R100" s="605"/>
      <c r="S100" s="605"/>
      <c r="T100" s="605"/>
      <c r="U100" s="605"/>
      <c r="V100" s="605"/>
    </row>
    <row r="101" spans="1:22" ht="18" customHeight="1">
      <c r="A101" s="674"/>
      <c r="B101" s="674"/>
      <c r="C101" s="727"/>
      <c r="D101" s="674"/>
      <c r="E101" s="674"/>
      <c r="F101" s="675"/>
      <c r="G101" s="676"/>
      <c r="H101" s="677"/>
      <c r="I101" s="678"/>
      <c r="J101" s="679"/>
      <c r="K101" s="636"/>
      <c r="P101" s="605"/>
      <c r="Q101" s="605"/>
      <c r="R101" s="605"/>
      <c r="S101" s="605"/>
      <c r="T101" s="605"/>
      <c r="U101" s="605"/>
      <c r="V101" s="605"/>
    </row>
    <row r="102" spans="1:22" ht="111" customHeight="1">
      <c r="A102" s="680"/>
      <c r="B102" s="680"/>
      <c r="C102" s="677"/>
      <c r="D102" s="680"/>
      <c r="E102" s="680"/>
      <c r="F102" s="681"/>
      <c r="G102" s="676"/>
      <c r="H102" s="677"/>
      <c r="I102" s="682"/>
      <c r="J102" s="683"/>
      <c r="K102" s="684"/>
      <c r="P102" s="605"/>
      <c r="Q102" s="605"/>
      <c r="R102" s="605"/>
      <c r="S102" s="605"/>
      <c r="T102" s="605"/>
      <c r="U102" s="605"/>
      <c r="V102" s="605"/>
    </row>
    <row r="103" spans="1:22" ht="21.95" customHeight="1">
      <c r="A103" s="680"/>
      <c r="B103" s="680"/>
      <c r="C103" s="677"/>
      <c r="D103" s="680"/>
      <c r="E103" s="680"/>
      <c r="F103" s="685"/>
      <c r="G103" s="676"/>
      <c r="H103" s="677"/>
      <c r="I103" s="686"/>
      <c r="J103" s="687"/>
      <c r="K103" s="636"/>
      <c r="P103" s="605"/>
      <c r="Q103" s="605"/>
      <c r="R103" s="605"/>
      <c r="S103" s="605"/>
      <c r="T103" s="605"/>
      <c r="U103" s="605"/>
      <c r="V103" s="605"/>
    </row>
    <row r="104" spans="1:22" ht="21.95" customHeight="1">
      <c r="A104" s="688"/>
      <c r="B104" s="688"/>
      <c r="C104" s="677"/>
      <c r="D104" s="688"/>
      <c r="E104" s="688"/>
      <c r="F104" s="681"/>
      <c r="G104" s="676"/>
      <c r="H104" s="677"/>
      <c r="I104" s="678"/>
      <c r="J104" s="679"/>
      <c r="K104" s="636"/>
      <c r="P104" s="605"/>
      <c r="Q104" s="605"/>
      <c r="R104" s="605"/>
      <c r="S104" s="605"/>
      <c r="T104" s="605"/>
      <c r="U104" s="605"/>
      <c r="V104" s="605"/>
    </row>
    <row r="105" spans="1:22" ht="21.95" customHeight="1">
      <c r="A105" s="688"/>
      <c r="B105" s="688"/>
      <c r="C105" s="677"/>
      <c r="D105" s="688"/>
      <c r="E105" s="688"/>
      <c r="F105" s="681"/>
      <c r="G105" s="676"/>
      <c r="H105" s="677"/>
      <c r="I105" s="678"/>
      <c r="J105" s="679"/>
      <c r="K105" s="636"/>
      <c r="P105" s="605"/>
      <c r="Q105" s="605"/>
      <c r="R105" s="605"/>
      <c r="S105" s="605"/>
      <c r="T105" s="605"/>
      <c r="U105" s="605"/>
      <c r="V105" s="605"/>
    </row>
    <row r="106" spans="1:22">
      <c r="A106" s="680"/>
      <c r="B106" s="680"/>
      <c r="C106" s="677"/>
      <c r="D106" s="680"/>
      <c r="E106" s="680"/>
      <c r="F106" s="681"/>
      <c r="G106" s="676"/>
      <c r="H106" s="677"/>
      <c r="I106" s="678"/>
      <c r="J106" s="679"/>
      <c r="K106" s="636"/>
      <c r="P106" s="605"/>
      <c r="Q106" s="605"/>
      <c r="R106" s="605"/>
      <c r="S106" s="605"/>
      <c r="T106" s="605"/>
      <c r="U106" s="605"/>
      <c r="V106" s="605"/>
    </row>
    <row r="107" spans="1:22" ht="21.95" customHeight="1">
      <c r="A107" s="680"/>
      <c r="B107" s="680"/>
      <c r="C107" s="677"/>
      <c r="D107" s="680"/>
      <c r="E107" s="680"/>
      <c r="F107" s="685"/>
      <c r="G107" s="676"/>
      <c r="H107" s="677"/>
      <c r="I107" s="678"/>
      <c r="J107" s="679"/>
      <c r="K107" s="684"/>
      <c r="P107" s="605"/>
      <c r="Q107" s="605"/>
      <c r="R107" s="605"/>
      <c r="S107" s="605"/>
      <c r="T107" s="605"/>
      <c r="U107" s="605"/>
      <c r="V107" s="605"/>
    </row>
    <row r="108" spans="1:22" ht="21.95" customHeight="1">
      <c r="A108" s="680"/>
      <c r="B108" s="680"/>
      <c r="C108" s="677"/>
      <c r="D108" s="680"/>
      <c r="E108" s="680"/>
      <c r="F108" s="681"/>
      <c r="G108" s="676"/>
      <c r="H108" s="677"/>
      <c r="I108" s="678"/>
      <c r="J108" s="679"/>
      <c r="K108" s="636"/>
      <c r="P108" s="605"/>
      <c r="Q108" s="605"/>
      <c r="R108" s="605"/>
      <c r="S108" s="605"/>
      <c r="T108" s="605"/>
      <c r="U108" s="605"/>
      <c r="V108" s="605"/>
    </row>
    <row r="109" spans="1:22" ht="21.95" customHeight="1">
      <c r="A109" s="680"/>
      <c r="B109" s="680"/>
      <c r="C109" s="677"/>
      <c r="D109" s="680"/>
      <c r="E109" s="680"/>
      <c r="F109" s="681"/>
      <c r="G109" s="676"/>
      <c r="H109" s="677"/>
      <c r="I109" s="678"/>
      <c r="J109" s="679"/>
      <c r="K109" s="636"/>
      <c r="P109" s="605"/>
      <c r="Q109" s="605"/>
      <c r="R109" s="605"/>
      <c r="S109" s="605"/>
      <c r="T109" s="605"/>
      <c r="U109" s="605"/>
      <c r="V109" s="605"/>
    </row>
    <row r="110" spans="1:22">
      <c r="A110" s="680"/>
      <c r="B110" s="680"/>
      <c r="C110" s="677"/>
      <c r="D110" s="680"/>
      <c r="E110" s="680"/>
      <c r="F110" s="681"/>
      <c r="G110" s="676"/>
      <c r="H110" s="677"/>
      <c r="I110" s="678"/>
      <c r="J110" s="679"/>
      <c r="K110" s="684"/>
      <c r="P110" s="605"/>
      <c r="Q110" s="605"/>
      <c r="R110" s="605"/>
      <c r="S110" s="605"/>
      <c r="T110" s="605"/>
      <c r="U110" s="605"/>
      <c r="V110" s="605"/>
    </row>
    <row r="111" spans="1:22" ht="21.95" customHeight="1">
      <c r="A111" s="680"/>
      <c r="B111" s="680"/>
      <c r="C111" s="677"/>
      <c r="D111" s="680"/>
      <c r="E111" s="680"/>
      <c r="F111" s="685"/>
      <c r="G111" s="676"/>
      <c r="H111" s="677"/>
      <c r="I111" s="689"/>
      <c r="J111" s="679"/>
      <c r="K111" s="690"/>
      <c r="P111" s="605"/>
      <c r="Q111" s="605"/>
      <c r="R111" s="605"/>
      <c r="S111" s="605"/>
      <c r="T111" s="605"/>
      <c r="U111" s="605"/>
      <c r="V111" s="605"/>
    </row>
    <row r="112" spans="1:22" ht="35.1" customHeight="1">
      <c r="A112" s="688"/>
      <c r="B112" s="688"/>
      <c r="C112" s="677"/>
      <c r="D112" s="688"/>
      <c r="E112" s="688"/>
      <c r="F112" s="691"/>
      <c r="G112" s="676"/>
      <c r="H112" s="677"/>
      <c r="I112" s="678"/>
      <c r="J112" s="679"/>
      <c r="K112" s="636"/>
      <c r="P112" s="605"/>
      <c r="Q112" s="605"/>
      <c r="R112" s="605"/>
      <c r="S112" s="605"/>
      <c r="T112" s="605"/>
      <c r="U112" s="605"/>
      <c r="V112" s="605"/>
    </row>
    <row r="113" spans="1:22" ht="21.95" customHeight="1">
      <c r="A113" s="688"/>
      <c r="B113" s="688"/>
      <c r="C113" s="677"/>
      <c r="D113" s="688"/>
      <c r="E113" s="688"/>
      <c r="F113" s="692"/>
      <c r="G113" s="676"/>
      <c r="H113" s="677"/>
      <c r="I113" s="689"/>
      <c r="J113" s="679"/>
      <c r="K113" s="636"/>
      <c r="P113" s="605"/>
      <c r="Q113" s="605"/>
      <c r="R113" s="605"/>
      <c r="S113" s="605"/>
      <c r="T113" s="605"/>
      <c r="U113" s="605"/>
      <c r="V113" s="605"/>
    </row>
    <row r="114" spans="1:22" ht="21.95" customHeight="1">
      <c r="A114" s="688"/>
      <c r="B114" s="688"/>
      <c r="C114" s="677"/>
      <c r="D114" s="688"/>
      <c r="E114" s="688"/>
      <c r="F114" s="692"/>
      <c r="G114" s="676"/>
      <c r="H114" s="677"/>
      <c r="I114" s="689"/>
      <c r="J114" s="679"/>
      <c r="K114" s="636"/>
      <c r="P114" s="605"/>
      <c r="Q114" s="605"/>
      <c r="R114" s="605"/>
      <c r="S114" s="605"/>
      <c r="T114" s="605"/>
      <c r="U114" s="605"/>
      <c r="V114" s="605"/>
    </row>
    <row r="115" spans="1:22" ht="24" customHeight="1">
      <c r="A115" s="674"/>
      <c r="B115" s="674"/>
      <c r="C115" s="727"/>
      <c r="D115" s="674"/>
      <c r="E115" s="674"/>
      <c r="F115" s="693"/>
      <c r="G115" s="676"/>
      <c r="H115" s="677"/>
      <c r="I115" s="678"/>
      <c r="J115" s="679"/>
      <c r="K115" s="636"/>
      <c r="P115" s="605"/>
      <c r="Q115" s="605"/>
      <c r="R115" s="605"/>
      <c r="S115" s="605"/>
      <c r="T115" s="605"/>
      <c r="U115" s="605"/>
      <c r="V115" s="605"/>
    </row>
    <row r="116" spans="1:22" ht="24" customHeight="1">
      <c r="A116" s="688"/>
      <c r="B116" s="688"/>
      <c r="C116" s="677"/>
      <c r="D116" s="688"/>
      <c r="E116" s="688"/>
      <c r="F116" s="694"/>
      <c r="G116" s="676"/>
      <c r="H116" s="677"/>
      <c r="I116" s="678"/>
      <c r="J116" s="679"/>
      <c r="K116" s="636"/>
      <c r="P116" s="605"/>
      <c r="Q116" s="605"/>
      <c r="R116" s="605"/>
      <c r="S116" s="605"/>
      <c r="T116" s="605"/>
      <c r="U116" s="605"/>
      <c r="V116" s="605"/>
    </row>
    <row r="117" spans="1:22" ht="24" customHeight="1">
      <c r="A117" s="680"/>
      <c r="B117" s="680"/>
      <c r="C117" s="677"/>
      <c r="D117" s="680"/>
      <c r="E117" s="680"/>
      <c r="F117" s="681"/>
      <c r="G117" s="676"/>
      <c r="H117" s="677"/>
      <c r="I117" s="678"/>
      <c r="J117" s="679"/>
      <c r="K117" s="636"/>
      <c r="P117" s="605"/>
      <c r="Q117" s="605"/>
      <c r="R117" s="605"/>
      <c r="S117" s="605"/>
      <c r="T117" s="605"/>
      <c r="U117" s="605"/>
      <c r="V117" s="605"/>
    </row>
    <row r="118" spans="1:22" ht="24" customHeight="1">
      <c r="A118" s="688"/>
      <c r="B118" s="688"/>
      <c r="C118" s="677"/>
      <c r="D118" s="688"/>
      <c r="E118" s="688"/>
      <c r="F118" s="692"/>
      <c r="G118" s="676"/>
      <c r="H118" s="677"/>
      <c r="I118" s="689"/>
      <c r="J118" s="679"/>
      <c r="K118" s="636"/>
      <c r="P118" s="605"/>
      <c r="Q118" s="605"/>
      <c r="R118" s="605"/>
      <c r="S118" s="605"/>
      <c r="T118" s="605"/>
      <c r="U118" s="605"/>
      <c r="V118" s="605"/>
    </row>
    <row r="119" spans="1:22" ht="24" customHeight="1">
      <c r="A119" s="674"/>
      <c r="B119" s="674"/>
      <c r="C119" s="727"/>
      <c r="D119" s="674"/>
      <c r="E119" s="674"/>
      <c r="F119" s="675"/>
      <c r="G119" s="676"/>
      <c r="H119" s="677"/>
      <c r="I119" s="678"/>
      <c r="J119" s="679"/>
      <c r="K119" s="636"/>
      <c r="P119" s="605"/>
      <c r="Q119" s="605"/>
      <c r="R119" s="605"/>
      <c r="S119" s="605"/>
      <c r="T119" s="605"/>
      <c r="U119" s="605"/>
      <c r="V119" s="605"/>
    </row>
    <row r="120" spans="1:22" ht="35.1" customHeight="1">
      <c r="A120" s="680"/>
      <c r="B120" s="680"/>
      <c r="C120" s="677"/>
      <c r="D120" s="680"/>
      <c r="E120" s="680"/>
      <c r="F120" s="681"/>
      <c r="G120" s="676"/>
      <c r="H120" s="677"/>
      <c r="I120" s="689"/>
      <c r="J120" s="679"/>
      <c r="K120" s="690"/>
      <c r="P120" s="605"/>
      <c r="Q120" s="605"/>
      <c r="R120" s="605"/>
      <c r="S120" s="605"/>
      <c r="T120" s="605"/>
      <c r="U120" s="605"/>
      <c r="V120" s="605"/>
    </row>
    <row r="121" spans="1:22" ht="24" customHeight="1">
      <c r="A121" s="680"/>
      <c r="B121" s="680"/>
      <c r="C121" s="677"/>
      <c r="D121" s="680"/>
      <c r="E121" s="680"/>
      <c r="F121" s="681"/>
      <c r="G121" s="688"/>
      <c r="H121" s="677"/>
      <c r="I121" s="689"/>
      <c r="J121" s="679"/>
      <c r="K121" s="636"/>
      <c r="P121" s="605"/>
      <c r="Q121" s="605"/>
      <c r="R121" s="605"/>
      <c r="S121" s="605"/>
      <c r="T121" s="605"/>
      <c r="U121" s="605"/>
      <c r="V121" s="605"/>
    </row>
    <row r="122" spans="1:22" ht="24" customHeight="1">
      <c r="A122" s="688"/>
      <c r="B122" s="688"/>
      <c r="C122" s="677"/>
      <c r="D122" s="688"/>
      <c r="E122" s="688"/>
      <c r="F122" s="681"/>
      <c r="G122" s="688"/>
      <c r="H122" s="677"/>
      <c r="I122" s="689"/>
      <c r="J122" s="679"/>
      <c r="K122" s="636"/>
      <c r="P122" s="605"/>
      <c r="Q122" s="605"/>
      <c r="R122" s="605"/>
      <c r="S122" s="605"/>
      <c r="T122" s="605"/>
      <c r="U122" s="605"/>
      <c r="V122" s="605"/>
    </row>
    <row r="123" spans="1:22" ht="24" customHeight="1">
      <c r="A123" s="688"/>
      <c r="B123" s="688"/>
      <c r="C123" s="677"/>
      <c r="D123" s="688"/>
      <c r="E123" s="688"/>
      <c r="F123" s="681"/>
      <c r="G123" s="688"/>
      <c r="H123" s="677"/>
      <c r="I123" s="689"/>
      <c r="J123" s="679"/>
      <c r="K123" s="636"/>
      <c r="P123" s="605"/>
      <c r="Q123" s="605"/>
      <c r="R123" s="605"/>
      <c r="S123" s="605"/>
      <c r="T123" s="605"/>
      <c r="U123" s="605"/>
      <c r="V123" s="605"/>
    </row>
    <row r="124" spans="1:22" ht="24" customHeight="1">
      <c r="A124" s="688"/>
      <c r="B124" s="688"/>
      <c r="C124" s="677"/>
      <c r="D124" s="688"/>
      <c r="E124" s="688"/>
      <c r="F124" s="681"/>
      <c r="G124" s="688"/>
      <c r="H124" s="677"/>
      <c r="I124" s="689"/>
      <c r="J124" s="679"/>
      <c r="K124" s="636"/>
      <c r="P124" s="605"/>
      <c r="Q124" s="605"/>
      <c r="R124" s="605"/>
      <c r="S124" s="605"/>
      <c r="T124" s="605"/>
      <c r="U124" s="605"/>
      <c r="V124" s="605"/>
    </row>
    <row r="125" spans="1:22" ht="24" customHeight="1">
      <c r="A125" s="688"/>
      <c r="B125" s="688"/>
      <c r="C125" s="677"/>
      <c r="D125" s="688"/>
      <c r="E125" s="688"/>
      <c r="F125" s="681"/>
      <c r="G125" s="688"/>
      <c r="H125" s="677"/>
      <c r="I125" s="689"/>
      <c r="J125" s="679"/>
      <c r="K125" s="636"/>
      <c r="P125" s="605"/>
      <c r="Q125" s="605"/>
      <c r="R125" s="605"/>
      <c r="S125" s="605"/>
      <c r="T125" s="605"/>
      <c r="U125" s="605"/>
      <c r="V125" s="605"/>
    </row>
    <row r="126" spans="1:22" ht="24" customHeight="1">
      <c r="A126" s="688"/>
      <c r="B126" s="688"/>
      <c r="C126" s="677"/>
      <c r="D126" s="688"/>
      <c r="E126" s="688"/>
      <c r="F126" s="681"/>
      <c r="G126" s="688"/>
      <c r="H126" s="677"/>
      <c r="I126" s="689"/>
      <c r="J126" s="679"/>
      <c r="K126" s="636"/>
      <c r="P126" s="605"/>
      <c r="Q126" s="605"/>
      <c r="R126" s="605"/>
      <c r="S126" s="605"/>
      <c r="T126" s="605"/>
      <c r="U126" s="605"/>
      <c r="V126" s="605"/>
    </row>
    <row r="127" spans="1:22" ht="24" customHeight="1">
      <c r="A127" s="688"/>
      <c r="B127" s="688"/>
      <c r="C127" s="677"/>
      <c r="D127" s="688"/>
      <c r="E127" s="688"/>
      <c r="F127" s="681"/>
      <c r="G127" s="688"/>
      <c r="H127" s="677"/>
      <c r="I127" s="689"/>
      <c r="J127" s="679"/>
      <c r="K127" s="636"/>
      <c r="P127" s="605"/>
      <c r="Q127" s="605"/>
      <c r="R127" s="605"/>
      <c r="S127" s="605"/>
      <c r="T127" s="605"/>
      <c r="U127" s="605"/>
      <c r="V127" s="605"/>
    </row>
    <row r="128" spans="1:22" ht="35.1" customHeight="1">
      <c r="A128" s="674"/>
      <c r="B128" s="674"/>
      <c r="C128" s="727"/>
      <c r="D128" s="674"/>
      <c r="E128" s="674"/>
      <c r="F128" s="675"/>
      <c r="G128" s="676"/>
      <c r="H128" s="677"/>
      <c r="I128" s="678"/>
      <c r="J128" s="679"/>
      <c r="K128" s="636"/>
      <c r="P128" s="605"/>
      <c r="Q128" s="605"/>
      <c r="R128" s="605"/>
      <c r="S128" s="605"/>
      <c r="T128" s="605"/>
      <c r="U128" s="605"/>
      <c r="V128" s="605"/>
    </row>
    <row r="129" spans="1:22" ht="24" customHeight="1">
      <c r="A129" s="680"/>
      <c r="B129" s="680"/>
      <c r="C129" s="677"/>
      <c r="D129" s="680"/>
      <c r="E129" s="680"/>
      <c r="F129" s="695"/>
      <c r="G129" s="676"/>
      <c r="H129" s="677"/>
      <c r="I129" s="689"/>
      <c r="J129" s="679"/>
      <c r="K129" s="690"/>
      <c r="P129" s="605"/>
      <c r="Q129" s="605"/>
      <c r="R129" s="605"/>
      <c r="S129" s="605"/>
      <c r="T129" s="605"/>
      <c r="U129" s="605"/>
      <c r="V129" s="605"/>
    </row>
    <row r="130" spans="1:22" ht="24" customHeight="1">
      <c r="A130" s="680"/>
      <c r="B130" s="680"/>
      <c r="C130" s="677"/>
      <c r="D130" s="680"/>
      <c r="E130" s="680"/>
      <c r="F130" s="681"/>
      <c r="G130" s="688"/>
      <c r="H130" s="677"/>
      <c r="I130" s="689"/>
      <c r="J130" s="679"/>
      <c r="K130" s="636"/>
      <c r="P130" s="605"/>
      <c r="Q130" s="605"/>
      <c r="R130" s="605"/>
      <c r="S130" s="605"/>
      <c r="T130" s="605"/>
      <c r="U130" s="605"/>
      <c r="V130" s="605"/>
    </row>
    <row r="131" spans="1:22" ht="35.1" customHeight="1">
      <c r="A131" s="680"/>
      <c r="B131" s="680"/>
      <c r="C131" s="677"/>
      <c r="D131" s="680"/>
      <c r="E131" s="680"/>
      <c r="F131" s="675"/>
      <c r="G131" s="676"/>
      <c r="H131" s="677"/>
      <c r="I131" s="678"/>
      <c r="J131" s="679"/>
      <c r="K131" s="636"/>
      <c r="P131" s="605"/>
      <c r="Q131" s="605"/>
      <c r="R131" s="605"/>
      <c r="S131" s="605"/>
      <c r="T131" s="605"/>
      <c r="U131" s="605"/>
      <c r="V131" s="605"/>
    </row>
    <row r="132" spans="1:22" ht="24" customHeight="1">
      <c r="A132" s="674"/>
      <c r="B132" s="674"/>
      <c r="C132" s="727"/>
      <c r="D132" s="674"/>
      <c r="E132" s="674"/>
      <c r="F132" s="696"/>
      <c r="G132" s="688"/>
      <c r="H132" s="677"/>
      <c r="I132" s="679"/>
      <c r="J132" s="679"/>
      <c r="K132" s="636"/>
      <c r="P132" s="605"/>
      <c r="Q132" s="605"/>
      <c r="R132" s="605"/>
      <c r="S132" s="605"/>
      <c r="T132" s="605"/>
      <c r="U132" s="605"/>
      <c r="V132" s="605"/>
    </row>
    <row r="133" spans="1:22" ht="24" customHeight="1">
      <c r="A133" s="674"/>
      <c r="B133" s="674"/>
      <c r="C133" s="727"/>
      <c r="D133" s="674"/>
      <c r="E133" s="674"/>
      <c r="F133" s="696"/>
      <c r="G133" s="688"/>
      <c r="H133" s="677"/>
      <c r="I133" s="678"/>
      <c r="J133" s="679"/>
      <c r="K133" s="636"/>
      <c r="P133" s="605"/>
      <c r="Q133" s="605"/>
      <c r="R133" s="605"/>
      <c r="S133" s="605"/>
      <c r="T133" s="605"/>
      <c r="U133" s="605"/>
      <c r="V133" s="605"/>
    </row>
    <row r="134" spans="1:22" ht="24" customHeight="1">
      <c r="A134" s="674"/>
      <c r="B134" s="674"/>
      <c r="C134" s="727"/>
      <c r="D134" s="674"/>
      <c r="E134" s="674"/>
      <c r="F134" s="696"/>
      <c r="G134" s="688"/>
      <c r="H134" s="677"/>
      <c r="I134" s="679"/>
      <c r="J134" s="679"/>
      <c r="K134" s="636"/>
      <c r="P134" s="605"/>
      <c r="Q134" s="605"/>
      <c r="R134" s="605"/>
      <c r="S134" s="605"/>
      <c r="T134" s="605"/>
      <c r="U134" s="605"/>
      <c r="V134" s="605"/>
    </row>
    <row r="135" spans="1:22" ht="24" customHeight="1">
      <c r="A135" s="674"/>
      <c r="B135" s="674"/>
      <c r="C135" s="727"/>
      <c r="D135" s="674"/>
      <c r="E135" s="674"/>
      <c r="F135" s="696"/>
      <c r="G135" s="688"/>
      <c r="H135" s="677"/>
      <c r="I135" s="679"/>
      <c r="J135" s="679"/>
      <c r="K135" s="636"/>
      <c r="P135" s="605"/>
      <c r="Q135" s="605"/>
      <c r="R135" s="605"/>
      <c r="S135" s="605"/>
      <c r="T135" s="605"/>
      <c r="U135" s="605"/>
      <c r="V135" s="605"/>
    </row>
    <row r="136" spans="1:22" ht="35.1" customHeight="1">
      <c r="A136" s="674"/>
      <c r="B136" s="674"/>
      <c r="C136" s="727"/>
      <c r="D136" s="674"/>
      <c r="E136" s="674"/>
      <c r="F136" s="681"/>
      <c r="G136" s="688"/>
      <c r="H136" s="677"/>
      <c r="I136" s="679"/>
      <c r="J136" s="679"/>
      <c r="K136" s="636"/>
      <c r="P136" s="605"/>
      <c r="Q136" s="605"/>
      <c r="R136" s="605"/>
      <c r="S136" s="605"/>
      <c r="T136" s="605"/>
      <c r="U136" s="605"/>
      <c r="V136" s="605"/>
    </row>
    <row r="137" spans="1:22" ht="30" customHeight="1">
      <c r="A137" s="674"/>
      <c r="B137" s="674"/>
      <c r="C137" s="727"/>
      <c r="D137" s="674"/>
      <c r="E137" s="674"/>
      <c r="F137" s="681"/>
      <c r="G137" s="688"/>
      <c r="H137" s="677"/>
      <c r="I137" s="679"/>
      <c r="J137" s="679"/>
      <c r="K137" s="636"/>
      <c r="P137" s="605"/>
      <c r="Q137" s="605"/>
      <c r="R137" s="605"/>
      <c r="S137" s="605"/>
      <c r="T137" s="605"/>
      <c r="U137" s="605"/>
      <c r="V137" s="605"/>
    </row>
    <row r="138" spans="1:22" ht="26.1" customHeight="1">
      <c r="A138" s="674"/>
      <c r="B138" s="674"/>
      <c r="C138" s="727"/>
      <c r="D138" s="674"/>
      <c r="E138" s="674"/>
      <c r="F138" s="675"/>
      <c r="G138" s="676"/>
      <c r="H138" s="677"/>
      <c r="I138" s="678"/>
      <c r="J138" s="679"/>
      <c r="K138" s="636"/>
      <c r="P138" s="605"/>
      <c r="Q138" s="605"/>
      <c r="R138" s="605"/>
      <c r="S138" s="605"/>
      <c r="T138" s="605"/>
      <c r="U138" s="605"/>
      <c r="V138" s="605"/>
    </row>
    <row r="139" spans="1:22" ht="30" customHeight="1">
      <c r="A139" s="680"/>
      <c r="B139" s="680"/>
      <c r="C139" s="677"/>
      <c r="D139" s="680"/>
      <c r="E139" s="680"/>
      <c r="F139" s="696"/>
      <c r="G139" s="688"/>
      <c r="H139" s="677"/>
      <c r="I139" s="679"/>
      <c r="J139" s="679"/>
      <c r="K139" s="636"/>
      <c r="P139" s="605"/>
      <c r="Q139" s="605"/>
      <c r="R139" s="605"/>
      <c r="S139" s="605"/>
      <c r="T139" s="605"/>
      <c r="U139" s="605"/>
      <c r="V139" s="605"/>
    </row>
    <row r="140" spans="1:22" ht="30" customHeight="1">
      <c r="A140" s="680"/>
      <c r="B140" s="680"/>
      <c r="C140" s="677"/>
      <c r="D140" s="680"/>
      <c r="E140" s="680"/>
      <c r="F140" s="696"/>
      <c r="G140" s="688"/>
      <c r="H140" s="677"/>
      <c r="I140" s="679"/>
      <c r="J140" s="679"/>
      <c r="K140" s="636"/>
      <c r="P140" s="605"/>
      <c r="Q140" s="605"/>
      <c r="R140" s="605"/>
      <c r="S140" s="605"/>
      <c r="T140" s="605"/>
      <c r="U140" s="605"/>
      <c r="V140" s="605"/>
    </row>
    <row r="141" spans="1:22" ht="30" customHeight="1">
      <c r="A141" s="680"/>
      <c r="B141" s="680"/>
      <c r="C141" s="677"/>
      <c r="D141" s="680"/>
      <c r="E141" s="680"/>
      <c r="F141" s="696"/>
      <c r="G141" s="688"/>
      <c r="H141" s="677"/>
      <c r="I141" s="679"/>
      <c r="J141" s="679"/>
      <c r="K141" s="636"/>
      <c r="P141" s="605"/>
      <c r="Q141" s="605"/>
      <c r="R141" s="605"/>
      <c r="S141" s="605"/>
      <c r="T141" s="605"/>
      <c r="U141" s="605"/>
      <c r="V141" s="605"/>
    </row>
    <row r="142" spans="1:22" ht="30" customHeight="1">
      <c r="A142" s="680"/>
      <c r="B142" s="680"/>
      <c r="C142" s="677"/>
      <c r="D142" s="680"/>
      <c r="E142" s="680"/>
      <c r="F142" s="696"/>
      <c r="G142" s="688"/>
      <c r="H142" s="677"/>
      <c r="I142" s="679"/>
      <c r="J142" s="679"/>
      <c r="K142" s="636"/>
      <c r="P142" s="605"/>
      <c r="Q142" s="605"/>
      <c r="R142" s="605"/>
      <c r="S142" s="605"/>
      <c r="T142" s="605"/>
      <c r="U142" s="605"/>
      <c r="V142" s="605"/>
    </row>
    <row r="143" spans="1:22" ht="33" customHeight="1">
      <c r="A143" s="697"/>
      <c r="B143" s="697"/>
      <c r="C143" s="727"/>
      <c r="D143" s="697"/>
      <c r="E143" s="697"/>
      <c r="F143" s="675"/>
      <c r="G143" s="676"/>
      <c r="H143" s="677"/>
      <c r="I143" s="678"/>
      <c r="J143" s="679"/>
      <c r="K143" s="636"/>
      <c r="P143" s="605"/>
      <c r="Q143" s="605"/>
      <c r="R143" s="605"/>
      <c r="S143" s="605"/>
      <c r="T143" s="605"/>
      <c r="U143" s="605"/>
      <c r="V143" s="605"/>
    </row>
    <row r="144" spans="1:22" ht="24" customHeight="1">
      <c r="A144" s="698"/>
      <c r="B144" s="698"/>
      <c r="C144" s="699"/>
      <c r="D144" s="698"/>
      <c r="E144" s="698"/>
      <c r="F144" s="696"/>
      <c r="G144" s="698"/>
      <c r="H144" s="699"/>
      <c r="I144" s="679"/>
      <c r="J144" s="679"/>
      <c r="K144" s="636"/>
      <c r="P144" s="605"/>
      <c r="Q144" s="605"/>
      <c r="R144" s="605"/>
      <c r="S144" s="605"/>
      <c r="T144" s="605"/>
      <c r="U144" s="605"/>
      <c r="V144" s="605"/>
    </row>
    <row r="145" spans="1:22" ht="24" customHeight="1">
      <c r="A145" s="698"/>
      <c r="B145" s="698"/>
      <c r="C145" s="699"/>
      <c r="D145" s="698"/>
      <c r="E145" s="698"/>
      <c r="F145" s="696"/>
      <c r="G145" s="698"/>
      <c r="H145" s="699"/>
      <c r="I145" s="679"/>
      <c r="J145" s="679"/>
      <c r="K145" s="636"/>
      <c r="P145" s="605"/>
      <c r="Q145" s="605"/>
      <c r="R145" s="605"/>
      <c r="S145" s="605"/>
      <c r="T145" s="605"/>
      <c r="U145" s="605"/>
      <c r="V145" s="605"/>
    </row>
    <row r="146" spans="1:22" ht="24" customHeight="1">
      <c r="A146" s="698"/>
      <c r="B146" s="698"/>
      <c r="C146" s="699"/>
      <c r="D146" s="698"/>
      <c r="E146" s="698"/>
      <c r="F146" s="696"/>
      <c r="G146" s="698"/>
      <c r="H146" s="699"/>
      <c r="I146" s="679"/>
      <c r="J146" s="679"/>
      <c r="K146" s="636"/>
      <c r="P146" s="605"/>
      <c r="Q146" s="605"/>
      <c r="R146" s="605"/>
      <c r="S146" s="605"/>
      <c r="T146" s="605"/>
      <c r="U146" s="605"/>
      <c r="V146" s="605"/>
    </row>
    <row r="147" spans="1:22" ht="24" customHeight="1">
      <c r="A147" s="698"/>
      <c r="B147" s="698"/>
      <c r="C147" s="699"/>
      <c r="D147" s="698"/>
      <c r="E147" s="698"/>
      <c r="F147" s="696"/>
      <c r="G147" s="698"/>
      <c r="H147" s="699"/>
      <c r="I147" s="679"/>
      <c r="J147" s="679"/>
      <c r="K147" s="636"/>
      <c r="P147" s="605"/>
      <c r="Q147" s="605"/>
      <c r="R147" s="605"/>
      <c r="S147" s="605"/>
      <c r="T147" s="605"/>
      <c r="U147" s="605"/>
      <c r="V147" s="605"/>
    </row>
    <row r="148" spans="1:22" ht="24" customHeight="1">
      <c r="A148" s="698"/>
      <c r="B148" s="698"/>
      <c r="C148" s="699"/>
      <c r="D148" s="698"/>
      <c r="E148" s="698"/>
      <c r="F148" s="696"/>
      <c r="G148" s="698"/>
      <c r="H148" s="699"/>
      <c r="I148" s="679"/>
      <c r="J148" s="679"/>
      <c r="K148" s="636"/>
      <c r="P148" s="605"/>
      <c r="Q148" s="605"/>
      <c r="R148" s="605"/>
      <c r="S148" s="605"/>
      <c r="T148" s="605"/>
      <c r="U148" s="605"/>
      <c r="V148" s="605"/>
    </row>
    <row r="149" spans="1:22" ht="26.1" customHeight="1">
      <c r="A149" s="688"/>
      <c r="B149" s="688"/>
      <c r="C149" s="677"/>
      <c r="D149" s="688"/>
      <c r="E149" s="688"/>
      <c r="F149" s="1076"/>
      <c r="G149" s="1076"/>
      <c r="H149" s="1076"/>
      <c r="I149" s="679"/>
      <c r="J149" s="679"/>
      <c r="K149" s="636"/>
      <c r="P149" s="605"/>
      <c r="Q149" s="605"/>
      <c r="R149" s="605"/>
      <c r="S149" s="605"/>
      <c r="T149" s="605"/>
      <c r="U149" s="605"/>
      <c r="V149" s="605"/>
    </row>
    <row r="150" spans="1:22" ht="26.1" customHeight="1">
      <c r="A150" s="698"/>
      <c r="B150" s="698"/>
      <c r="C150" s="699"/>
      <c r="D150" s="698"/>
      <c r="E150" s="698"/>
      <c r="F150" s="1078"/>
      <c r="G150" s="1078"/>
      <c r="H150" s="1078"/>
      <c r="I150" s="679"/>
      <c r="J150" s="679"/>
      <c r="K150" s="636"/>
      <c r="P150" s="605"/>
      <c r="Q150" s="605"/>
      <c r="R150" s="605"/>
      <c r="S150" s="605"/>
      <c r="T150" s="605"/>
      <c r="U150" s="605"/>
      <c r="V150" s="605"/>
    </row>
    <row r="151" spans="1:22" ht="26.1" customHeight="1">
      <c r="A151" s="698"/>
      <c r="B151" s="698"/>
      <c r="C151" s="699"/>
      <c r="D151" s="698"/>
      <c r="E151" s="698"/>
      <c r="F151" s="1079"/>
      <c r="G151" s="1079"/>
      <c r="H151" s="1079"/>
      <c r="I151" s="679"/>
      <c r="J151" s="679"/>
      <c r="K151" s="636"/>
      <c r="P151" s="605"/>
      <c r="Q151" s="605"/>
      <c r="R151" s="605"/>
      <c r="S151" s="605"/>
      <c r="T151" s="605"/>
      <c r="U151" s="605"/>
      <c r="V151" s="605"/>
    </row>
    <row r="152" spans="1:22">
      <c r="A152" s="657"/>
      <c r="B152" s="657"/>
      <c r="C152" s="659"/>
      <c r="D152" s="657"/>
      <c r="E152" s="657"/>
      <c r="F152" s="636"/>
      <c r="G152" s="657"/>
      <c r="H152" s="659"/>
      <c r="I152" s="636"/>
      <c r="J152" s="636"/>
      <c r="K152" s="636"/>
      <c r="P152" s="605"/>
      <c r="Q152" s="605"/>
      <c r="R152" s="605"/>
      <c r="S152" s="605"/>
      <c r="T152" s="605"/>
      <c r="U152" s="605"/>
      <c r="V152" s="605"/>
    </row>
    <row r="153" spans="1:22">
      <c r="A153" s="657"/>
      <c r="B153" s="657"/>
      <c r="C153" s="659"/>
      <c r="D153" s="657"/>
      <c r="E153" s="657"/>
      <c r="F153" s="636"/>
      <c r="G153" s="657"/>
      <c r="H153" s="659"/>
      <c r="I153" s="636"/>
      <c r="J153" s="636"/>
      <c r="K153" s="636"/>
      <c r="P153" s="605"/>
      <c r="Q153" s="605"/>
      <c r="R153" s="605"/>
      <c r="S153" s="605"/>
      <c r="T153" s="605"/>
      <c r="U153" s="605"/>
      <c r="V153" s="605"/>
    </row>
    <row r="154" spans="1:22">
      <c r="A154" s="657"/>
      <c r="B154" s="657"/>
      <c r="C154" s="659"/>
      <c r="D154" s="657"/>
      <c r="E154" s="657"/>
      <c r="F154" s="636"/>
      <c r="G154" s="657"/>
      <c r="H154" s="659"/>
      <c r="I154" s="636"/>
      <c r="J154" s="636"/>
      <c r="K154" s="636"/>
      <c r="P154" s="605"/>
      <c r="Q154" s="605"/>
      <c r="R154" s="605"/>
      <c r="S154" s="605"/>
      <c r="T154" s="605"/>
      <c r="U154" s="605"/>
      <c r="V154" s="605"/>
    </row>
    <row r="155" spans="1:22">
      <c r="A155" s="657"/>
      <c r="B155" s="657"/>
      <c r="C155" s="659"/>
      <c r="D155" s="657"/>
      <c r="E155" s="657"/>
      <c r="F155" s="636"/>
      <c r="G155" s="657"/>
      <c r="H155" s="659"/>
      <c r="I155" s="636"/>
      <c r="J155" s="636"/>
      <c r="K155" s="636"/>
      <c r="P155" s="605"/>
      <c r="Q155" s="605"/>
      <c r="R155" s="605"/>
      <c r="S155" s="605"/>
      <c r="T155" s="605"/>
      <c r="U155" s="605"/>
      <c r="V155" s="605"/>
    </row>
    <row r="156" spans="1:22">
      <c r="A156" s="657"/>
      <c r="B156" s="657"/>
      <c r="C156" s="659"/>
      <c r="D156" s="657"/>
      <c r="E156" s="657"/>
      <c r="F156" s="636"/>
      <c r="G156" s="657"/>
      <c r="H156" s="659"/>
      <c r="I156" s="636"/>
      <c r="J156" s="636"/>
      <c r="K156" s="636"/>
      <c r="P156" s="605"/>
      <c r="Q156" s="605"/>
      <c r="R156" s="605"/>
      <c r="S156" s="605"/>
      <c r="T156" s="605"/>
      <c r="U156" s="605"/>
      <c r="V156" s="605"/>
    </row>
    <row r="157" spans="1:22">
      <c r="A157" s="657"/>
      <c r="B157" s="657"/>
      <c r="C157" s="659"/>
      <c r="D157" s="657"/>
      <c r="E157" s="657"/>
      <c r="F157" s="636"/>
      <c r="G157" s="657"/>
      <c r="H157" s="659"/>
      <c r="I157" s="636"/>
      <c r="J157" s="636"/>
      <c r="K157" s="636"/>
      <c r="P157" s="605"/>
      <c r="Q157" s="605"/>
      <c r="R157" s="605"/>
      <c r="S157" s="605"/>
      <c r="T157" s="605"/>
      <c r="U157" s="605"/>
      <c r="V157" s="605"/>
    </row>
    <row r="158" spans="1:22">
      <c r="A158" s="657"/>
      <c r="B158" s="657"/>
      <c r="C158" s="659"/>
      <c r="D158" s="657"/>
      <c r="E158" s="657"/>
      <c r="F158" s="636"/>
      <c r="G158" s="657"/>
      <c r="H158" s="659"/>
      <c r="I158" s="636"/>
      <c r="J158" s="636"/>
      <c r="K158" s="636"/>
      <c r="P158" s="605"/>
      <c r="Q158" s="605"/>
      <c r="R158" s="605"/>
      <c r="S158" s="605"/>
      <c r="T158" s="605"/>
      <c r="U158" s="605"/>
      <c r="V158" s="605"/>
    </row>
    <row r="159" spans="1:22">
      <c r="A159" s="657"/>
      <c r="B159" s="657"/>
      <c r="C159" s="659"/>
      <c r="D159" s="657"/>
      <c r="E159" s="657"/>
      <c r="F159" s="636"/>
      <c r="G159" s="657"/>
      <c r="H159" s="659"/>
      <c r="I159" s="636"/>
      <c r="J159" s="636"/>
      <c r="K159" s="636"/>
      <c r="P159" s="605"/>
      <c r="Q159" s="605"/>
      <c r="R159" s="605"/>
      <c r="S159" s="605"/>
      <c r="T159" s="605"/>
      <c r="U159" s="605"/>
      <c r="V159" s="605"/>
    </row>
  </sheetData>
  <sheetProtection formatColumns="0" formatRows="0" selectLockedCells="1"/>
  <dataConsolidate/>
  <customSheetViews>
    <customSheetView guid="{9154002C-6C58-44C9-AE93-0E761C3D01FD}" scale="70" printArea="1" hiddenRows="1" hiddenColumns="1" state="hidden" view="pageBreakPreview">
      <selection activeCell="I12" sqref="I12"/>
      <pageMargins left="0" right="0" top="0" bottom="0" header="0" footer="0"/>
      <printOptions horizontalCentered="1"/>
      <pageSetup paperSize="9" scale="43" orientation="portrait" r:id="rId1"/>
      <headerFooter alignWithMargins="0">
        <oddHeader>&amp;R&amp;"Book Antiqua,Bold"Schedule-1
 Page &amp;P of &amp;N</oddHeader>
      </headerFooter>
    </customSheetView>
    <customSheetView guid="{B835C05C-B615-4DCB-982D-4519616B3CD8}" printArea="1" hiddenColumns="1" view="pageBreakPreview" topLeftCell="A186">
      <selection activeCell="E20" sqref="E20"/>
      <pageMargins left="0" right="0" top="0" bottom="0" header="0" footer="0"/>
      <printOptions horizontalCentered="1"/>
      <pageSetup paperSize="9" orientation="landscape" r:id="rId2"/>
      <headerFooter alignWithMargins="0">
        <oddFooter>&amp;R&amp;"Book Antiqua,Bold"&amp;10Schedule-1/ Page &amp;P of &amp;N</oddFooter>
      </headerFooter>
    </customSheetView>
    <customSheetView guid="{E97134B6-5E8D-4951-8DA0-73D065532361}" printArea="1" hiddenRows="1" hiddenColumns="1" view="pageBreakPreview">
      <selection activeCell="E180" sqref="E180"/>
      <pageMargins left="0" right="0" top="0" bottom="0" header="0" footer="0"/>
      <printOptions horizontalCentered="1"/>
      <pageSetup paperSize="9" orientation="landscape" r:id="rId3"/>
      <headerFooter alignWithMargins="0">
        <oddFooter>&amp;R&amp;"Book Antiqua,Bold"&amp;10Schedule-1/ Page &amp;P of &amp;N</oddFooter>
      </headerFooter>
    </customSheetView>
    <customSheetView guid="{D0757F9E-DF41-4B40-A5E5-F4F8FDD8D61D}" printArea="1" view="pageBreakPreview" topLeftCell="A17">
      <selection activeCell="E20" sqref="E20"/>
      <pageMargins left="0" right="0" top="0" bottom="0" header="0" footer="0"/>
      <printOptions horizontalCentered="1"/>
      <pageSetup paperSize="9" orientation="landscape" r:id="rId4"/>
      <headerFooter alignWithMargins="0">
        <oddFooter>&amp;R&amp;"Book Antiqua,Bold"&amp;10Schedule-1/ Page &amp;P of &amp;N</oddFooter>
      </headerFooter>
    </customSheetView>
    <customSheetView guid="{EE46BCD1-F715-4FA9-A5FC-1B125AD601E0}" scale="95" printArea="1" view="pageBreakPreview" topLeftCell="A20">
      <selection activeCell="E20" sqref="E20"/>
      <pageMargins left="0" right="0" top="0" bottom="0" header="0" footer="0"/>
      <printOptions horizontalCentered="1"/>
      <pageSetup paperSize="9" orientation="landscape" r:id="rId5"/>
      <headerFooter alignWithMargins="0">
        <oddFooter>&amp;R&amp;"Book Antiqua,Bold"&amp;10Schedule-1/ Page &amp;P of &amp;N</oddFooter>
      </headerFooter>
    </customSheetView>
    <customSheetView guid="{4AA1107B-A795-4744-B566-827168772C7A}" scale="95" printArea="1" view="pageBreakPreview" topLeftCell="A20">
      <selection activeCell="E20" sqref="E20"/>
      <pageMargins left="0" right="0" top="0" bottom="0" header="0" footer="0"/>
      <printOptions horizontalCentered="1"/>
      <pageSetup paperSize="9" orientation="landscape" r:id="rId6"/>
      <headerFooter alignWithMargins="0">
        <oddFooter>&amp;R&amp;"Book Antiqua,Bold"&amp;10Schedule-1/ Page &amp;P of &amp;N</oddFooter>
      </headerFooter>
    </customSheetView>
    <customSheetView guid="{B23AD343-29DA-4CE0-BD10-47BF44F3782F}" scale="95" printArea="1" hiddenColumns="1" view="pageBreakPreview" topLeftCell="A59">
      <selection activeCell="G71" sqref="G71"/>
      <pageMargins left="0" right="0" top="0" bottom="0" header="0" footer="0"/>
      <printOptions horizontalCentered="1"/>
      <pageSetup paperSize="9" orientation="landscape" horizontalDpi="300" verticalDpi="300" r:id="rId7"/>
      <headerFooter alignWithMargins="0">
        <oddFooter>&amp;R&amp;"Book Antiqua,Bold"&amp;10Schedule-1/ Page &amp;P of &amp;N</oddFooter>
      </headerFooter>
    </customSheetView>
    <customSheetView guid="{ECE9294F-C910-4036-88BC-B1F2176FB06B}" hiddenRows="1" hiddenColumns="1">
      <selection activeCell="E19" sqref="E19"/>
      <rowBreaks count="2" manualBreakCount="2">
        <brk id="42" max="6" man="1"/>
        <brk id="84" max="6" man="1"/>
      </rowBreaks>
      <colBreaks count="1" manualBreakCount="1">
        <brk id="7" max="1048575" man="1"/>
      </colBreaks>
      <pageMargins left="0" right="0" top="0" bottom="0" header="0" footer="0"/>
      <printOptions horizontalCentered="1"/>
      <pageSetup paperSize="9" scale="86" orientation="portrait" horizontalDpi="300" verticalDpi="300" r:id="rId8"/>
      <headerFooter alignWithMargins="0">
        <oddFooter>&amp;R&amp;"Book Antiqua,Bold"&amp;10Schedule-1/ Page &amp;P of &amp;N</oddFooter>
      </headerFooter>
    </customSheetView>
    <customSheetView guid="{4F65FF32-EC61-4022-A399-2986D7B6B8B3}" hiddenRows="1" hiddenColumns="1" showRuler="0">
      <selection activeCell="G20" sqref="G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Antiqua,Bold"&amp;10Schedule-1/ Page &amp;P of &amp;N</oddFooter>
      </headerFooter>
    </customSheetView>
    <customSheetView guid="{01ACF2E1-8E61-4459-ABC1-B6C183DEED61}" showRuler="0">
      <selection activeCell="E20" sqref="E20"/>
      <rowBreaks count="1" manualBreakCount="1">
        <brk id="58" max="6" man="1"/>
      </rowBreaks>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Antiqua,Bold"&amp;10Schedule-1/ Page &amp;P of &amp;N</oddFooter>
      </headerFooter>
    </customSheetView>
    <customSheetView guid="{14D7F02E-BCCA-4517-ABC7-537FF4AEB67A}" scale="90">
      <selection activeCell="G20" sqref="G20"/>
      <rowBreaks count="2" manualBreakCount="2">
        <brk id="27" max="6" man="1"/>
        <brk id="49" max="6" man="1"/>
      </rowBreaks>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Antiqua,Bold"&amp;10Schedule-1/ Page &amp;P of &amp;N</oddFooter>
      </headerFooter>
    </customSheetView>
    <customSheetView guid="{27A45B7A-04F2-4516-B80B-5ED0825D4ED3}" showPageBreaks="1" printArea="1" hiddenColumns="1" view="pageBreakPreview" topLeftCell="A123">
      <selection activeCell="E127" sqref="E127"/>
      <rowBreaks count="5" manualBreakCount="5">
        <brk id="31" max="6" man="1"/>
        <brk id="66" max="6" man="1"/>
        <brk id="100" max="6" man="1"/>
        <brk id="113" max="6" man="1"/>
        <brk id="141" max="6" man="1"/>
      </rowBreaks>
      <colBreaks count="1" manualBreakCount="1">
        <brk id="7" max="1048575" man="1"/>
      </colBreaks>
      <pageMargins left="0" right="0" top="0" bottom="0" header="0" footer="0"/>
      <printOptions horizontalCentered="1"/>
      <pageSetup paperSize="9" scale="89" orientation="portrait" horizontalDpi="300" verticalDpi="300" r:id="rId12"/>
      <headerFooter alignWithMargins="0">
        <oddFooter>&amp;R&amp;"Book Antiqua,Bold"&amp;10Schedule-1/ Page &amp;P of &amp;N</oddFooter>
      </headerFooter>
    </customSheetView>
    <customSheetView guid="{E9F4E142-7D26-464D-BECA-4F3806DB1FE1}" scale="95" printArea="1" hiddenColumns="1" view="pageBreakPreview" topLeftCell="A59">
      <selection activeCell="G71" sqref="G71"/>
      <pageMargins left="0" right="0" top="0" bottom="0" header="0" footer="0"/>
      <printOptions horizontalCentered="1"/>
      <pageSetup paperSize="9" orientation="landscape" horizontalDpi="300" verticalDpi="300" r:id="rId13"/>
      <headerFooter alignWithMargins="0">
        <oddFooter>&amp;R&amp;"Book Antiqua,Bold"&amp;10Schedule-1/ Page &amp;P of &amp;N</oddFooter>
      </headerFooter>
    </customSheetView>
    <customSheetView guid="{A7DBDDEF-9245-44C6-9EBF-032DB6E1C0A2}" scale="95" printArea="1" hiddenRows="1" hiddenColumns="1" view="pageBreakPreview" topLeftCell="A199">
      <selection activeCell="E208" sqref="E208:E209"/>
      <pageMargins left="0" right="0" top="0" bottom="0" header="0" footer="0"/>
      <printOptions horizontalCentered="1"/>
      <pageSetup paperSize="9" orientation="landscape" r:id="rId14"/>
      <headerFooter alignWithMargins="0">
        <oddFooter>&amp;R&amp;"Book Antiqua,Bold"&amp;10Schedule-1/ Page &amp;P of &amp;N</oddFooter>
      </headerFooter>
    </customSheetView>
    <customSheetView guid="{7487ED9F-BBED-4B2A-9631-22F1A430946B}" scale="95" printArea="1" view="pageBreakPreview" topLeftCell="A10">
      <selection activeCell="E20" sqref="E20"/>
      <pageMargins left="0" right="0" top="0" bottom="0" header="0" footer="0"/>
      <printOptions horizontalCentered="1"/>
      <pageSetup paperSize="9" orientation="landscape" r:id="rId15"/>
      <headerFooter alignWithMargins="0">
        <oddFooter>&amp;R&amp;"Book Antiqua,Bold"&amp;10Schedule-1/ Page &amp;P of &amp;N</oddFooter>
      </headerFooter>
    </customSheetView>
    <customSheetView guid="{B3CE7B10-A914-4559-A6DA-AED8C22AFD6D}" scale="95" printArea="1" hiddenColumns="1" view="pageBreakPreview" topLeftCell="A16">
      <selection activeCell="E26" sqref="E26"/>
      <pageMargins left="0" right="0" top="0" bottom="0" header="0" footer="0"/>
      <printOptions horizontalCentered="1"/>
      <pageSetup paperSize="9" orientation="landscape" r:id="rId16"/>
      <headerFooter alignWithMargins="0">
        <oddFooter>&amp;R&amp;"Book Antiqua,Bold"&amp;10Schedule-1/ Page &amp;P of &amp;N</oddFooter>
      </headerFooter>
    </customSheetView>
    <customSheetView guid="{D53177B2-31EC-4222-B97A-A37DCFD9E45B}" printArea="1" hiddenRows="1" hiddenColumns="1" view="pageBreakPreview" topLeftCell="A127">
      <selection activeCell="E149" sqref="E149"/>
      <pageMargins left="0" right="0" top="0" bottom="0" header="0" footer="0"/>
      <printOptions horizontalCentered="1"/>
      <pageSetup paperSize="9" orientation="landscape" r:id="rId17"/>
      <headerFooter alignWithMargins="0">
        <oddFooter>&amp;R&amp;"Book Antiqua,Bold"&amp;10Schedule-1/ Page &amp;P of &amp;N</oddFooter>
      </headerFooter>
    </customSheetView>
    <customSheetView guid="{223BC0FC-814D-40F0-9795-CE82A16FF3A5}" printArea="1" hiddenRows="1" view="pageBreakPreview" topLeftCell="A445">
      <selection activeCell="E28" sqref="E28"/>
      <pageMargins left="0" right="0" top="0" bottom="0" header="0" footer="0"/>
      <printOptions horizontalCentered="1"/>
      <pageSetup paperSize="9" orientation="landscape" r:id="rId18"/>
      <headerFooter alignWithMargins="0">
        <oddFooter>&amp;R&amp;"Book Antiqua,Bold"&amp;10Schedule-1/ Page &amp;P of &amp;N</oddFooter>
      </headerFooter>
    </customSheetView>
    <customSheetView guid="{E81F0721-C35D-4189-B675-E46A21339863}" scale="70" printArea="1" hiddenColumns="1" view="pageBreakPreview" topLeftCell="A28">
      <selection activeCell="I406" sqref="I406"/>
      <pageMargins left="0" right="0" top="0" bottom="0" header="0" footer="0"/>
      <printOptions horizontalCentered="1"/>
      <pageSetup paperSize="9" scale="79" orientation="landscape" r:id="rId19"/>
      <headerFooter alignWithMargins="0">
        <oddHeader>&amp;R&amp;"Book Antiqua,Bold"Schedule-1
 Page &amp;P of &amp;N</oddHeader>
      </headerFooter>
    </customSheetView>
    <customSheetView guid="{17F5C48B-526E-48D2-9F97-823D578F9893}" printArea="1" hiddenColumns="1" view="pageBreakPreview" topLeftCell="A11">
      <selection activeCell="E20" sqref="E20"/>
      <pageMargins left="0" right="0" top="0" bottom="0" header="0" footer="0"/>
      <printOptions horizontalCentered="1"/>
      <pageSetup paperSize="9" scale="79" orientation="landscape" r:id="rId20"/>
      <headerFooter alignWithMargins="0">
        <oddHeader>&amp;R&amp;"Book Antiqua,Bold"Schedule-1
 Page &amp;P of &amp;N</oddHeader>
      </headerFooter>
    </customSheetView>
    <customSheetView guid="{9AABADBB-0C61-4F6E-8EBA-FB1F391DCDF7}" scale="70" printArea="1" hiddenRows="1" hiddenColumns="1" state="hidden" view="pageBreakPreview">
      <selection activeCell="I12" sqref="I12"/>
      <pageMargins left="0" right="0" top="0" bottom="0" header="0" footer="0"/>
      <printOptions horizontalCentered="1"/>
      <pageSetup paperSize="9" scale="43" orientation="portrait" r:id="rId21"/>
      <headerFooter alignWithMargins="0">
        <oddHeader>&amp;R&amp;"Book Antiqua,Bold"Schedule-1
 Page &amp;P of &amp;N</oddHeader>
      </headerFooter>
    </customSheetView>
  </customSheetViews>
  <mergeCells count="29">
    <mergeCell ref="A20:K20"/>
    <mergeCell ref="A32:K32"/>
    <mergeCell ref="F51:H51"/>
    <mergeCell ref="A87:K87"/>
    <mergeCell ref="F52:H52"/>
    <mergeCell ref="A54:K54"/>
    <mergeCell ref="G58:H58"/>
    <mergeCell ref="G59:H59"/>
    <mergeCell ref="A15:K15"/>
    <mergeCell ref="A3:K3"/>
    <mergeCell ref="A5:K5"/>
    <mergeCell ref="A9:H9"/>
    <mergeCell ref="C10:E10"/>
    <mergeCell ref="C13:E13"/>
    <mergeCell ref="C11:E11"/>
    <mergeCell ref="C12:E12"/>
    <mergeCell ref="I8:J8"/>
    <mergeCell ref="F150:H150"/>
    <mergeCell ref="F151:H151"/>
    <mergeCell ref="F92:H92"/>
    <mergeCell ref="F93:H93"/>
    <mergeCell ref="F94:H94"/>
    <mergeCell ref="F95:H95"/>
    <mergeCell ref="A88:K88"/>
    <mergeCell ref="A91:H91"/>
    <mergeCell ref="B55:K55"/>
    <mergeCell ref="B56:K56"/>
    <mergeCell ref="F149:H149"/>
    <mergeCell ref="A97:K97"/>
  </mergeCells>
  <phoneticPr fontId="4" type="noConversion"/>
  <conditionalFormatting sqref="C21:C31">
    <cfRule type="expression" dxfId="38" priority="81" stopIfTrue="1">
      <formula>B21&gt;0</formula>
    </cfRule>
  </conditionalFormatting>
  <conditionalFormatting sqref="C33:C41">
    <cfRule type="expression" dxfId="37" priority="346" stopIfTrue="1">
      <formula>B33&gt;0</formula>
    </cfRule>
  </conditionalFormatting>
  <conditionalFormatting sqref="C43:C49">
    <cfRule type="expression" dxfId="36" priority="3014" stopIfTrue="1">
      <formula>B43&gt;0</formula>
    </cfRule>
  </conditionalFormatting>
  <conditionalFormatting sqref="E21:E25">
    <cfRule type="expression" dxfId="35" priority="65" stopIfTrue="1">
      <formula>D21&gt;0</formula>
    </cfRule>
  </conditionalFormatting>
  <conditionalFormatting sqref="E27:E31">
    <cfRule type="expression" dxfId="34" priority="38" stopIfTrue="1">
      <formula>D27&gt;0</formula>
    </cfRule>
  </conditionalFormatting>
  <conditionalFormatting sqref="E33:E41">
    <cfRule type="expression" dxfId="33" priority="18" stopIfTrue="1">
      <formula>D33&gt;0</formula>
    </cfRule>
  </conditionalFormatting>
  <conditionalFormatting sqref="E43:E49">
    <cfRule type="expression" dxfId="32" priority="1" stopIfTrue="1">
      <formula>D43&gt;0</formula>
    </cfRule>
  </conditionalFormatting>
  <conditionalFormatting sqref="I21:I31">
    <cfRule type="expression" dxfId="31" priority="23" stopIfTrue="1">
      <formula>H21&gt;0</formula>
    </cfRule>
  </conditionalFormatting>
  <conditionalFormatting sqref="I33:I49">
    <cfRule type="expression" dxfId="30" priority="22" stopIfTrue="1">
      <formula>H33&gt;0</formula>
    </cfRule>
  </conditionalFormatting>
  <conditionalFormatting sqref="I111 K111 I118 K120 I120:I127 K129 I129:I130">
    <cfRule type="cellIs" dxfId="29" priority="3017" stopIfTrue="1" operator="equal">
      <formula>"a"</formula>
    </cfRule>
  </conditionalFormatting>
  <conditionalFormatting sqref="K104:K105 K108:K109 K112:K114 K117:K118 K121:K127 K130 K132:K137 K139:K142 K144:K148">
    <cfRule type="expression" dxfId="28" priority="3016" stopIfTrue="1">
      <formula>I104=""</formula>
    </cfRule>
  </conditionalFormatting>
  <conditionalFormatting sqref="O17">
    <cfRule type="colorScale" priority="93">
      <colorScale>
        <cfvo type="min"/>
        <cfvo type="max"/>
        <color rgb="FFFF7128"/>
        <color rgb="FFFFEF9C"/>
      </colorScale>
    </cfRule>
  </conditionalFormatting>
  <dataValidations xWindow="884" yWindow="499" count="4">
    <dataValidation operator="greaterThan" allowBlank="1" showInputMessage="1" showErrorMessage="1" error="Enter only Numeric Value greater than zero or leave the cell blank !" sqref="C59:C65537 E57:E65537 E1:E9 E50:E54 C50:C54 E14:E19 C1:C9 C21 E42 E26 C26 C14:C19" xr:uid="{00000000-0002-0000-0400-000000000000}"/>
    <dataValidation type="decimal" operator="greaterThan" allowBlank="1" showInputMessage="1" showErrorMessage="1" error="Enter only Numeric Value greater than zero or leave the cell blank !" sqref="I21:I49" xr:uid="{00000000-0002-0000-0400-000001000000}">
      <formula1>0</formula1>
    </dataValidation>
    <dataValidation type="whole" operator="greaterThan" allowBlank="1" showInputMessage="1" showErrorMessage="1" error="Enter only Numeric Value greater than zero or leave the cell blank !" sqref="C27:C49 C22:C25" xr:uid="{00000000-0002-0000-0400-000002000000}">
      <formula1>1</formula1>
    </dataValidation>
    <dataValidation type="list" operator="greaterThan" allowBlank="1" showInputMessage="1" showErrorMessage="1" error="Enter only Numeric Value greater than zero or leave the cell blank !" sqref="E21:E25 E43:E49 E27:E41" xr:uid="{00000000-0002-0000-0400-000003000000}">
      <formula1>"confirmed,0%,5%,12%,18%,28%"</formula1>
    </dataValidation>
  </dataValidations>
  <printOptions horizontalCentered="1"/>
  <pageMargins left="0.25" right="0.25" top="1" bottom="1" header="0.5" footer="0.5"/>
  <pageSetup paperSize="9" scale="43" orientation="portrait" r:id="rId22"/>
  <headerFooter alignWithMargins="0">
    <oddHeader>&amp;C&amp;"Aptos"&amp;12&amp;KFF0000 डेटा वर्गीकरण : नियंत्रित/CONTROLLED&amp;1#_x000D_&amp;G&amp;R&amp;"Book Antiqua,Bold"Schedule-1
 Page &amp;P of &amp;N</oddHeader>
  </headerFooter>
  <drawing r:id="rId23"/>
  <legacyDrawingHF r:id="rId2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indexed="12"/>
  </sheetPr>
  <dimension ref="A1:AO183"/>
  <sheetViews>
    <sheetView topLeftCell="A67" zoomScaleSheetLayoutView="100" workbookViewId="0">
      <selection activeCell="G71" sqref="G71"/>
    </sheetView>
  </sheetViews>
  <sheetFormatPr defaultColWidth="9" defaultRowHeight="16.5"/>
  <cols>
    <col min="1" max="1" width="11.375" style="308" customWidth="1"/>
    <col min="2" max="2" width="32.75" style="308" customWidth="1"/>
    <col min="3" max="3" width="7.625" style="308" customWidth="1"/>
    <col min="4" max="4" width="9.625" style="308" customWidth="1"/>
    <col min="5" max="5" width="11.625" style="307" customWidth="1"/>
    <col min="6" max="6" width="20" style="307" customWidth="1"/>
    <col min="7" max="7" width="11.625" style="307" customWidth="1"/>
    <col min="8" max="8" width="19.75" style="339" customWidth="1"/>
    <col min="9" max="9" width="9" style="237"/>
    <col min="10" max="13" width="9" style="78"/>
    <col min="14" max="14" width="14.25" style="37" customWidth="1"/>
    <col min="15" max="15" width="24.125" style="37" customWidth="1"/>
    <col min="16" max="16" width="11.125" style="1" customWidth="1"/>
    <col min="17" max="17" width="12.75" style="1" customWidth="1"/>
    <col min="18" max="18" width="11.375" style="322" customWidth="1"/>
    <col min="19" max="19" width="10.375" style="37" customWidth="1"/>
    <col min="20" max="20" width="17.75" style="37" customWidth="1"/>
    <col min="21" max="21" width="10.5" style="37" customWidth="1"/>
    <col min="22" max="22" width="12.375" style="37" customWidth="1"/>
    <col min="23" max="24" width="9" style="1"/>
    <col min="25" max="25" width="10.875" style="37" customWidth="1"/>
    <col min="26" max="26" width="18.75" style="37" customWidth="1"/>
    <col min="27" max="27" width="9" style="37"/>
    <col min="28" max="41" width="9" style="78"/>
    <col min="42" max="16384" width="9" style="306"/>
  </cols>
  <sheetData>
    <row r="1" spans="1:27" ht="18" customHeight="1">
      <c r="A1" s="58" t="str">
        <f>Cover!B3</f>
        <v>Ref. No:  SRTS-II/C&amp;M/WC-4777/2026
SPECIFICATION No.: SR2/NT/W-AIS/DOM/C00/26/04775</v>
      </c>
      <c r="B1" s="65"/>
      <c r="C1" s="58"/>
      <c r="D1" s="58"/>
      <c r="E1" s="6"/>
      <c r="F1" s="6"/>
      <c r="G1" s="7" t="s">
        <v>79</v>
      </c>
      <c r="T1" s="347" t="s">
        <v>161</v>
      </c>
      <c r="U1" s="342">
        <f>SUMIF(G17:G70, "Direct",F17:F70)</f>
        <v>0</v>
      </c>
      <c r="Z1" s="342" t="str">
        <f>'Names of Bidder'!D6</f>
        <v>Others</v>
      </c>
      <c r="AA1" s="37" t="s">
        <v>162</v>
      </c>
    </row>
    <row r="2" spans="1:27" ht="14.1" customHeight="1">
      <c r="A2" s="3"/>
      <c r="B2" s="3"/>
      <c r="C2" s="3"/>
      <c r="D2" s="3"/>
      <c r="E2" s="1"/>
      <c r="F2" s="1"/>
      <c r="G2" s="1"/>
      <c r="Q2" s="5"/>
      <c r="T2" s="347" t="s">
        <v>163</v>
      </c>
      <c r="U2" s="348" t="e">
        <f>#REF!-U1</f>
        <v>#REF!</v>
      </c>
      <c r="V2" s="324"/>
      <c r="Z2" s="342">
        <f>'Names of Bidder'!AA6</f>
        <v>0</v>
      </c>
    </row>
    <row r="3" spans="1:27" ht="49.5" customHeight="1">
      <c r="A3" s="1117" t="str">
        <f>Cover!$B$2</f>
        <v>“Construction of Two nos. of 230kV bays for TANTRANSCO at 400kV Pugalur HVAC POWERGRID S/S” under consultancy services to TANTRANSCO”</v>
      </c>
      <c r="B3" s="1117"/>
      <c r="C3" s="1117"/>
      <c r="D3" s="1117"/>
      <c r="E3" s="1117"/>
      <c r="F3" s="1117"/>
      <c r="G3" s="1117"/>
      <c r="O3" s="3"/>
      <c r="P3" s="289"/>
      <c r="Q3" s="289"/>
      <c r="R3" s="289"/>
      <c r="T3" s="3"/>
      <c r="U3" s="1"/>
      <c r="W3" s="1101"/>
      <c r="X3" s="1101"/>
    </row>
    <row r="4" spans="1:27" ht="21.95" customHeight="1">
      <c r="A4" s="1118" t="s">
        <v>164</v>
      </c>
      <c r="B4" s="1118"/>
      <c r="C4" s="1118"/>
      <c r="D4" s="1118"/>
      <c r="E4" s="1118"/>
      <c r="F4" s="1118"/>
      <c r="G4" s="1118"/>
      <c r="O4" s="3"/>
      <c r="P4" s="289"/>
      <c r="Q4" s="289"/>
      <c r="R4" s="289"/>
      <c r="T4" s="3"/>
      <c r="U4" s="325"/>
      <c r="V4" s="324"/>
    </row>
    <row r="5" spans="1:27" ht="14.1" customHeight="1">
      <c r="A5" s="5"/>
      <c r="B5" s="5"/>
      <c r="C5" s="5"/>
      <c r="D5" s="5"/>
      <c r="E5" s="1"/>
      <c r="F5" s="1"/>
      <c r="G5" s="1"/>
      <c r="O5" s="3"/>
      <c r="P5" s="289"/>
      <c r="Q5" s="289"/>
      <c r="R5" s="289"/>
      <c r="T5" s="3"/>
    </row>
    <row r="6" spans="1:27" ht="18" customHeight="1">
      <c r="A6" s="31" t="str">
        <f>"Bidder’s Name and Address (" &amp; MID('Names of Bidder'!B9,9, 20) &amp; ") :"</f>
        <v>Bidder’s Name and Address (Lead Partner) :</v>
      </c>
      <c r="B6" s="32"/>
      <c r="C6" s="31"/>
      <c r="D6" s="31"/>
      <c r="E6" s="62" t="s">
        <v>81</v>
      </c>
      <c r="F6" s="1"/>
      <c r="G6" s="32"/>
      <c r="O6" s="3"/>
      <c r="P6" s="289"/>
      <c r="Q6" s="289"/>
      <c r="R6" s="289"/>
      <c r="T6" s="3"/>
      <c r="U6" s="323"/>
    </row>
    <row r="7" spans="1:27" ht="35.25" customHeight="1">
      <c r="A7" s="1119" t="str">
        <f>IF('Names of Bidder'!D9="", "", IF('Names of Bidder'!D6= "JV (Joint Venture)", "JV of " &amp; Z8, ""))</f>
        <v/>
      </c>
      <c r="B7" s="1119"/>
      <c r="C7" s="1119"/>
      <c r="D7" s="1119"/>
      <c r="E7" s="61" t="s">
        <v>165</v>
      </c>
      <c r="F7" s="1"/>
      <c r="G7" s="32"/>
      <c r="O7" s="339"/>
      <c r="P7" s="326"/>
      <c r="Q7" s="326"/>
      <c r="R7" s="326"/>
      <c r="W7" s="1101"/>
      <c r="X7" s="1101"/>
    </row>
    <row r="8" spans="1:27" ht="18" customHeight="1">
      <c r="A8" s="31" t="s">
        <v>84</v>
      </c>
      <c r="B8" s="1116" t="str">
        <f>IF('Names of Bidder'!D9=0, "", 'Names of Bidder'!D9)</f>
        <v xml:space="preserve">  </v>
      </c>
      <c r="C8" s="1116"/>
      <c r="D8" s="1116"/>
      <c r="E8" s="61" t="s">
        <v>85</v>
      </c>
      <c r="F8" s="1"/>
      <c r="G8" s="32"/>
      <c r="O8" s="3"/>
      <c r="P8" s="327"/>
      <c r="Q8" s="327"/>
      <c r="R8" s="327"/>
      <c r="Z8" s="342" t="str">
        <f>IF('Names of Bidder'!D7=1,'Names of Bidder'!D9&amp;" &amp; "&amp;'Names of Bidder'!D14,IF('Names of Bidder'!D7="2 or More",'Names of Bidder'!D9&amp;" , "&amp;'Names of Bidder'!D14&amp;" &amp; "&amp;'Names of Bidder'!D19,""))</f>
        <v xml:space="preserve">   ,     &amp; …….. …….. …….. …….. …….. …….. </v>
      </c>
    </row>
    <row r="9" spans="1:27" ht="18" customHeight="1">
      <c r="A9" s="31" t="s">
        <v>86</v>
      </c>
      <c r="B9" s="1116" t="str">
        <f>IF('Names of Bidder'!D10=0, "", 'Names of Bidder'!D10)</f>
        <v/>
      </c>
      <c r="C9" s="1116"/>
      <c r="D9" s="1116"/>
      <c r="E9" s="61" t="s">
        <v>166</v>
      </c>
      <c r="F9" s="1"/>
      <c r="G9" s="32"/>
      <c r="O9" s="3"/>
      <c r="P9" s="327"/>
      <c r="Q9" s="327"/>
      <c r="R9" s="327"/>
    </row>
    <row r="10" spans="1:27" ht="18" customHeight="1">
      <c r="A10" s="32"/>
      <c r="B10" s="1116" t="str">
        <f>IF('Names of Bidder'!D11=0, "", 'Names of Bidder'!D11)</f>
        <v/>
      </c>
      <c r="C10" s="1116"/>
      <c r="D10" s="1116"/>
      <c r="E10" s="61" t="s">
        <v>167</v>
      </c>
      <c r="F10" s="1"/>
      <c r="G10" s="32"/>
      <c r="O10" s="339"/>
      <c r="P10" s="340"/>
      <c r="Q10" s="289"/>
      <c r="R10" s="328"/>
    </row>
    <row r="11" spans="1:27" ht="18" customHeight="1">
      <c r="A11" s="32"/>
      <c r="B11" s="1116" t="str">
        <f>IF('Names of Bidder'!D12=0, "", 'Names of Bidder'!D12)</f>
        <v/>
      </c>
      <c r="C11" s="1116"/>
      <c r="D11" s="1116"/>
      <c r="E11" s="61" t="s">
        <v>168</v>
      </c>
      <c r="F11" s="1"/>
      <c r="G11" s="32"/>
      <c r="W11" s="1101"/>
      <c r="X11" s="1101"/>
    </row>
    <row r="12" spans="1:27" ht="14.1" customHeight="1">
      <c r="A12" s="32"/>
      <c r="B12" s="32"/>
      <c r="C12" s="32"/>
      <c r="D12" s="32"/>
      <c r="E12" s="31"/>
      <c r="F12" s="34"/>
      <c r="G12" s="34"/>
      <c r="Y12" s="329"/>
    </row>
    <row r="13" spans="1:27" ht="40.5" customHeight="1">
      <c r="A13" s="1114" t="s">
        <v>169</v>
      </c>
      <c r="B13" s="1114"/>
      <c r="C13" s="1114"/>
      <c r="D13" s="1114"/>
      <c r="E13" s="1114"/>
      <c r="F13" s="1114"/>
      <c r="G13" s="1114"/>
      <c r="H13" s="351"/>
      <c r="I13" s="239"/>
      <c r="J13" s="240"/>
      <c r="K13" s="240"/>
      <c r="L13" s="240"/>
      <c r="M13" s="240"/>
      <c r="Q13" s="5"/>
      <c r="U13" t="s">
        <v>170</v>
      </c>
      <c r="Y13" s="329"/>
    </row>
    <row r="14" spans="1:27" ht="14.1" customHeight="1">
      <c r="A14" s="5"/>
      <c r="B14" s="5"/>
      <c r="C14" s="5"/>
      <c r="D14" s="5"/>
      <c r="E14" s="6"/>
      <c r="F14" s="6"/>
      <c r="G14" s="7" t="s">
        <v>91</v>
      </c>
      <c r="P14" s="1103"/>
      <c r="Q14" s="1103"/>
      <c r="S14" s="1106"/>
      <c r="T14" s="1106"/>
      <c r="U14" t="s">
        <v>171</v>
      </c>
      <c r="W14" s="1101"/>
      <c r="X14" s="1101"/>
    </row>
    <row r="15" spans="1:27" ht="66" customHeight="1">
      <c r="A15" s="4" t="s">
        <v>92</v>
      </c>
      <c r="B15" s="4" t="s">
        <v>97</v>
      </c>
      <c r="C15" s="8" t="s">
        <v>98</v>
      </c>
      <c r="D15" s="8" t="s">
        <v>99</v>
      </c>
      <c r="E15" s="4" t="s">
        <v>172</v>
      </c>
      <c r="F15" s="4" t="s">
        <v>173</v>
      </c>
      <c r="G15" s="4" t="s">
        <v>174</v>
      </c>
      <c r="P15" s="290"/>
      <c r="Q15" s="290"/>
      <c r="S15" s="290"/>
      <c r="T15" s="290"/>
    </row>
    <row r="16" spans="1:27" ht="18" customHeight="1">
      <c r="A16" s="8">
        <v>1</v>
      </c>
      <c r="B16" s="8">
        <v>2</v>
      </c>
      <c r="C16" s="8">
        <v>3</v>
      </c>
      <c r="D16" s="8">
        <v>4</v>
      </c>
      <c r="E16" s="8">
        <v>5</v>
      </c>
      <c r="F16" s="8" t="s">
        <v>175</v>
      </c>
      <c r="G16" s="8">
        <v>7</v>
      </c>
      <c r="P16" s="180"/>
      <c r="Q16" s="180"/>
      <c r="S16" s="180"/>
      <c r="T16" s="180"/>
    </row>
    <row r="17" spans="1:10" s="391" customFormat="1" ht="66.75" customHeight="1">
      <c r="A17" s="390" t="e">
        <f>'Sch-1.'!#REF!</f>
        <v>#REF!</v>
      </c>
      <c r="B17" s="390" t="e">
        <f>'Sch-1.'!#REF!</f>
        <v>#REF!</v>
      </c>
      <c r="C17" s="390"/>
      <c r="D17" s="390"/>
      <c r="E17" s="476"/>
      <c r="F17" s="97"/>
      <c r="G17" s="477"/>
    </row>
    <row r="18" spans="1:10" s="391" customFormat="1" ht="18.75" customHeight="1">
      <c r="A18" s="390" t="e">
        <f>'Sch-1.'!#REF!</f>
        <v>#REF!</v>
      </c>
      <c r="B18" s="390" t="e">
        <f>'Sch-1.'!#REF!</f>
        <v>#REF!</v>
      </c>
      <c r="C18" s="390"/>
      <c r="D18" s="390"/>
      <c r="E18" s="476"/>
      <c r="F18" s="97"/>
      <c r="G18" s="477"/>
    </row>
    <row r="19" spans="1:10" s="391" customFormat="1" ht="15.75" customHeight="1">
      <c r="A19" s="390" t="e">
        <f>'Sch-1.'!#REF!</f>
        <v>#REF!</v>
      </c>
      <c r="B19" s="390" t="e">
        <f>'Sch-1.'!#REF!</f>
        <v>#REF!</v>
      </c>
      <c r="C19" s="390"/>
      <c r="D19" s="390"/>
      <c r="E19" s="476"/>
      <c r="F19" s="97"/>
      <c r="G19" s="477"/>
      <c r="J19" s="456"/>
    </row>
    <row r="20" spans="1:10" s="391" customFormat="1" ht="15.75" customHeight="1">
      <c r="A20" s="390" t="e">
        <f>'Sch-1.'!#REF!</f>
        <v>#REF!</v>
      </c>
      <c r="B20" s="390" t="e">
        <f>'Sch-1.'!#REF!</f>
        <v>#REF!</v>
      </c>
      <c r="C20" s="390" t="e">
        <f>'Sch-1.'!#REF!</f>
        <v>#REF!</v>
      </c>
      <c r="D20" s="390" t="e">
        <f>'Sch-1.'!#REF!</f>
        <v>#REF!</v>
      </c>
      <c r="E20" s="476" t="e">
        <f>'Sch-1.'!#REF!</f>
        <v>#REF!</v>
      </c>
      <c r="F20" s="97" t="e">
        <f>IF(E20=0, "Included",IF(ISERROR(D20*E20), E20, D20*E20))</f>
        <v>#REF!</v>
      </c>
      <c r="G20" s="477" t="e">
        <f>'Sch-1.'!#REF!</f>
        <v>#REF!</v>
      </c>
    </row>
    <row r="21" spans="1:10" s="391" customFormat="1" ht="15.75" customHeight="1">
      <c r="A21" s="390" t="e">
        <f>'Sch-1.'!#REF!</f>
        <v>#REF!</v>
      </c>
      <c r="B21" s="390" t="e">
        <f>'Sch-1.'!#REF!</f>
        <v>#REF!</v>
      </c>
      <c r="C21" s="390" t="e">
        <f>'Sch-1.'!#REF!</f>
        <v>#REF!</v>
      </c>
      <c r="D21" s="390" t="e">
        <f>'Sch-1.'!#REF!</f>
        <v>#REF!</v>
      </c>
      <c r="E21" s="476" t="e">
        <f>'Sch-1.'!#REF!</f>
        <v>#REF!</v>
      </c>
      <c r="F21" s="97" t="e">
        <f>IF(E21=0, "Included",IF(ISERROR(D21*E21), E21, D21*E21))</f>
        <v>#REF!</v>
      </c>
      <c r="G21" s="477" t="e">
        <f>'Sch-1.'!#REF!</f>
        <v>#REF!</v>
      </c>
    </row>
    <row r="22" spans="1:10" s="391" customFormat="1" ht="15.75" customHeight="1">
      <c r="A22" s="390"/>
      <c r="B22" s="390"/>
      <c r="C22" s="390"/>
      <c r="D22" s="390"/>
      <c r="E22" s="476"/>
      <c r="F22" s="97"/>
      <c r="G22" s="477"/>
    </row>
    <row r="23" spans="1:10" s="391" customFormat="1" ht="15.75" customHeight="1">
      <c r="A23" s="390" t="e">
        <f>'Sch-1.'!#REF!</f>
        <v>#REF!</v>
      </c>
      <c r="B23" s="390" t="e">
        <f>'Sch-1.'!#REF!</f>
        <v>#REF!</v>
      </c>
      <c r="C23" s="390"/>
      <c r="D23" s="390"/>
      <c r="E23" s="476"/>
      <c r="F23" s="97"/>
      <c r="G23" s="477"/>
    </row>
    <row r="24" spans="1:10" s="391" customFormat="1" ht="15.75" customHeight="1">
      <c r="A24" s="390" t="e">
        <f>'Sch-1.'!#REF!</f>
        <v>#REF!</v>
      </c>
      <c r="B24" s="390" t="e">
        <f>'Sch-1.'!#REF!</f>
        <v>#REF!</v>
      </c>
      <c r="C24" s="390" t="e">
        <f>'Sch-1.'!#REF!</f>
        <v>#REF!</v>
      </c>
      <c r="D24" s="390" t="e">
        <f>'Sch-1.'!#REF!</f>
        <v>#REF!</v>
      </c>
      <c r="E24" s="476" t="e">
        <f>'Sch-1.'!#REF!</f>
        <v>#REF!</v>
      </c>
      <c r="F24" s="97" t="e">
        <f>IF(E24=0, "Included",IF(ISERROR(D24*E24), E24, D24*E24))</f>
        <v>#REF!</v>
      </c>
      <c r="G24" s="477" t="e">
        <f>'Sch-1.'!#REF!</f>
        <v>#REF!</v>
      </c>
    </row>
    <row r="25" spans="1:10" s="391" customFormat="1" ht="15.75" customHeight="1">
      <c r="A25" s="390" t="e">
        <f>'Sch-1.'!#REF!</f>
        <v>#REF!</v>
      </c>
      <c r="B25" s="390" t="e">
        <f>'Sch-1.'!#REF!</f>
        <v>#REF!</v>
      </c>
      <c r="C25" s="390" t="e">
        <f>'Sch-1.'!#REF!</f>
        <v>#REF!</v>
      </c>
      <c r="D25" s="390" t="e">
        <f>'Sch-1.'!#REF!</f>
        <v>#REF!</v>
      </c>
      <c r="E25" s="476" t="e">
        <f>'Sch-1.'!#REF!</f>
        <v>#REF!</v>
      </c>
      <c r="F25" s="97" t="e">
        <f>IF(E25=0, "Included",IF(ISERROR(D25*E25), E25, D25*E25))</f>
        <v>#REF!</v>
      </c>
      <c r="G25" s="477" t="e">
        <f>'Sch-1.'!#REF!</f>
        <v>#REF!</v>
      </c>
    </row>
    <row r="26" spans="1:10" s="391" customFormat="1" ht="15.75" customHeight="1">
      <c r="A26" s="390"/>
      <c r="B26" s="390"/>
      <c r="C26" s="390"/>
      <c r="D26" s="390"/>
      <c r="E26" s="476"/>
      <c r="F26" s="97"/>
      <c r="G26" s="477"/>
    </row>
    <row r="27" spans="1:10" s="391" customFormat="1" ht="15.75" customHeight="1">
      <c r="A27" s="390" t="e">
        <f>'Sch-1.'!#REF!</f>
        <v>#REF!</v>
      </c>
      <c r="B27" s="390" t="e">
        <f>'Sch-1.'!#REF!</f>
        <v>#REF!</v>
      </c>
      <c r="C27" s="390"/>
      <c r="D27" s="390"/>
      <c r="E27" s="476"/>
      <c r="F27" s="97"/>
      <c r="G27" s="477"/>
    </row>
    <row r="28" spans="1:10" s="391" customFormat="1" ht="15.75" customHeight="1">
      <c r="A28" s="390" t="e">
        <f>'Sch-1.'!#REF!</f>
        <v>#REF!</v>
      </c>
      <c r="B28" s="390" t="e">
        <f>'Sch-1.'!#REF!</f>
        <v>#REF!</v>
      </c>
      <c r="C28" s="390" t="e">
        <f>'Sch-1.'!#REF!</f>
        <v>#REF!</v>
      </c>
      <c r="D28" s="390" t="e">
        <f>'Sch-1.'!#REF!</f>
        <v>#REF!</v>
      </c>
      <c r="E28" s="476" t="e">
        <f>'Sch-1.'!#REF!</f>
        <v>#REF!</v>
      </c>
      <c r="F28" s="97" t="e">
        <f>IF(E28=0, "Included",IF(ISERROR(D28*E28), E28, D28*E28))</f>
        <v>#REF!</v>
      </c>
      <c r="G28" s="477" t="e">
        <f>'Sch-1.'!#REF!</f>
        <v>#REF!</v>
      </c>
    </row>
    <row r="29" spans="1:10" s="391" customFormat="1" ht="15.75" customHeight="1">
      <c r="A29" s="390" t="e">
        <f>'Sch-1.'!#REF!</f>
        <v>#REF!</v>
      </c>
      <c r="B29" s="390" t="e">
        <f>'Sch-1.'!#REF!</f>
        <v>#REF!</v>
      </c>
      <c r="C29" s="390" t="e">
        <f>'Sch-1.'!#REF!</f>
        <v>#REF!</v>
      </c>
      <c r="D29" s="390" t="e">
        <f>'Sch-1.'!#REF!</f>
        <v>#REF!</v>
      </c>
      <c r="E29" s="476" t="e">
        <f>'Sch-1.'!#REF!</f>
        <v>#REF!</v>
      </c>
      <c r="F29" s="97" t="e">
        <f>IF(E29=0, "Included",IF(ISERROR(D29*E29), E29, D29*E29))</f>
        <v>#REF!</v>
      </c>
      <c r="G29" s="477" t="e">
        <f>'Sch-1.'!#REF!</f>
        <v>#REF!</v>
      </c>
    </row>
    <row r="30" spans="1:10" s="391" customFormat="1" ht="15.75" customHeight="1">
      <c r="A30" s="390"/>
      <c r="B30" s="390"/>
      <c r="C30" s="390"/>
      <c r="D30" s="390"/>
      <c r="E30" s="476"/>
      <c r="F30" s="97"/>
      <c r="G30" s="477"/>
    </row>
    <row r="31" spans="1:10" s="391" customFormat="1" ht="15.75" customHeight="1">
      <c r="A31" s="390" t="e">
        <f>'Sch-1.'!#REF!</f>
        <v>#REF!</v>
      </c>
      <c r="B31" s="390" t="e">
        <f>'Sch-1.'!#REF!</f>
        <v>#REF!</v>
      </c>
      <c r="C31" s="390"/>
      <c r="D31" s="390"/>
      <c r="E31" s="476"/>
      <c r="F31" s="97"/>
      <c r="G31" s="477"/>
    </row>
    <row r="32" spans="1:10" s="391" customFormat="1" ht="15.75" customHeight="1">
      <c r="A32" s="390" t="e">
        <f>'Sch-1.'!#REF!</f>
        <v>#REF!</v>
      </c>
      <c r="B32" s="390" t="e">
        <f>'Sch-1.'!#REF!</f>
        <v>#REF!</v>
      </c>
      <c r="C32" s="390"/>
      <c r="D32" s="390"/>
      <c r="E32" s="476"/>
      <c r="F32" s="97"/>
      <c r="G32" s="477"/>
    </row>
    <row r="33" spans="1:7" s="391" customFormat="1" ht="15.75" customHeight="1">
      <c r="A33" s="390" t="e">
        <f>'Sch-1.'!#REF!</f>
        <v>#REF!</v>
      </c>
      <c r="B33" s="390" t="e">
        <f>'Sch-1.'!#REF!</f>
        <v>#REF!</v>
      </c>
      <c r="C33" s="390" t="e">
        <f>'Sch-1.'!#REF!</f>
        <v>#REF!</v>
      </c>
      <c r="D33" s="390" t="e">
        <f>'Sch-1.'!#REF!</f>
        <v>#REF!</v>
      </c>
      <c r="E33" s="476" t="e">
        <f>'Sch-1.'!#REF!</f>
        <v>#REF!</v>
      </c>
      <c r="F33" s="97" t="e">
        <f t="shared" ref="F33:F68" si="0">IF(E33=0, "Included",IF(ISERROR(D33*E33), E33, D33*E33))</f>
        <v>#REF!</v>
      </c>
      <c r="G33" s="477" t="e">
        <f>'Sch-1.'!#REF!</f>
        <v>#REF!</v>
      </c>
    </row>
    <row r="34" spans="1:7" s="391" customFormat="1" ht="15.75" customHeight="1">
      <c r="A34" s="390" t="e">
        <f>'Sch-1.'!#REF!</f>
        <v>#REF!</v>
      </c>
      <c r="B34" s="390" t="e">
        <f>'Sch-1.'!#REF!</f>
        <v>#REF!</v>
      </c>
      <c r="C34" s="390" t="e">
        <f>'Sch-1.'!#REF!</f>
        <v>#REF!</v>
      </c>
      <c r="D34" s="390" t="e">
        <f>'Sch-1.'!#REF!</f>
        <v>#REF!</v>
      </c>
      <c r="E34" s="476" t="e">
        <f>'Sch-1.'!#REF!</f>
        <v>#REF!</v>
      </c>
      <c r="F34" s="97" t="e">
        <f t="shared" si="0"/>
        <v>#REF!</v>
      </c>
      <c r="G34" s="477" t="e">
        <f>'Sch-1.'!#REF!</f>
        <v>#REF!</v>
      </c>
    </row>
    <row r="35" spans="1:7" s="391" customFormat="1" ht="15.75" customHeight="1">
      <c r="A35" s="390"/>
      <c r="B35" s="390"/>
      <c r="C35" s="390"/>
      <c r="D35" s="390"/>
      <c r="E35" s="476"/>
      <c r="F35" s="97"/>
      <c r="G35" s="477"/>
    </row>
    <row r="36" spans="1:7" s="391" customFormat="1" ht="15.75" customHeight="1">
      <c r="A36" s="390" t="e">
        <f>'Sch-1.'!#REF!</f>
        <v>#REF!</v>
      </c>
      <c r="B36" s="390" t="e">
        <f>'Sch-1.'!#REF!</f>
        <v>#REF!</v>
      </c>
      <c r="C36" s="390"/>
      <c r="D36" s="390"/>
      <c r="E36" s="476"/>
      <c r="F36" s="97"/>
      <c r="G36" s="477"/>
    </row>
    <row r="37" spans="1:7" s="391" customFormat="1" ht="51" customHeight="1">
      <c r="A37" s="390" t="e">
        <f>'Sch-1.'!#REF!</f>
        <v>#REF!</v>
      </c>
      <c r="B37" s="390" t="e">
        <f>'Sch-1.'!#REF!</f>
        <v>#REF!</v>
      </c>
      <c r="C37" s="390" t="e">
        <f>'Sch-1.'!#REF!</f>
        <v>#REF!</v>
      </c>
      <c r="D37" s="390" t="e">
        <f>'Sch-1.'!#REF!</f>
        <v>#REF!</v>
      </c>
      <c r="E37" s="476" t="e">
        <f>'Sch-1.'!#REF!</f>
        <v>#REF!</v>
      </c>
      <c r="F37" s="97" t="e">
        <f t="shared" si="0"/>
        <v>#REF!</v>
      </c>
      <c r="G37" s="477" t="e">
        <f>'Sch-1.'!#REF!</f>
        <v>#REF!</v>
      </c>
    </row>
    <row r="38" spans="1:7" s="391" customFormat="1" ht="17.25" customHeight="1">
      <c r="A38" s="390" t="e">
        <f>'Sch-1.'!#REF!</f>
        <v>#REF!</v>
      </c>
      <c r="B38" s="390" t="e">
        <f>'Sch-1.'!#REF!</f>
        <v>#REF!</v>
      </c>
      <c r="C38" s="390" t="e">
        <f>'Sch-1.'!#REF!</f>
        <v>#REF!</v>
      </c>
      <c r="D38" s="390" t="e">
        <f>'Sch-1.'!#REF!</f>
        <v>#REF!</v>
      </c>
      <c r="E38" s="476" t="e">
        <f>'Sch-1.'!#REF!</f>
        <v>#REF!</v>
      </c>
      <c r="F38" s="97" t="e">
        <f t="shared" si="0"/>
        <v>#REF!</v>
      </c>
      <c r="G38" s="477" t="e">
        <f>'Sch-1.'!#REF!</f>
        <v>#REF!</v>
      </c>
    </row>
    <row r="39" spans="1:7" s="391" customFormat="1" ht="15.75" customHeight="1">
      <c r="A39" s="390" t="e">
        <f>'Sch-1.'!#REF!</f>
        <v>#REF!</v>
      </c>
      <c r="B39" s="390" t="e">
        <f>'Sch-1.'!#REF!</f>
        <v>#REF!</v>
      </c>
      <c r="C39" s="390" t="e">
        <f>'Sch-1.'!#REF!</f>
        <v>#REF!</v>
      </c>
      <c r="D39" s="390" t="e">
        <f>'Sch-1.'!#REF!</f>
        <v>#REF!</v>
      </c>
      <c r="E39" s="476" t="e">
        <f>'Sch-1.'!#REF!</f>
        <v>#REF!</v>
      </c>
      <c r="F39" s="97" t="e">
        <f t="shared" si="0"/>
        <v>#REF!</v>
      </c>
      <c r="G39" s="477" t="e">
        <f>'Sch-1.'!#REF!</f>
        <v>#REF!</v>
      </c>
    </row>
    <row r="40" spans="1:7" s="391" customFormat="1" ht="15.75" customHeight="1">
      <c r="A40" s="390" t="e">
        <f>'Sch-1.'!#REF!</f>
        <v>#REF!</v>
      </c>
      <c r="B40" s="390" t="e">
        <f>'Sch-1.'!#REF!</f>
        <v>#REF!</v>
      </c>
      <c r="C40" s="390" t="e">
        <f>'Sch-1.'!#REF!</f>
        <v>#REF!</v>
      </c>
      <c r="D40" s="390" t="e">
        <f>'Sch-1.'!#REF!</f>
        <v>#REF!</v>
      </c>
      <c r="E40" s="476" t="e">
        <f>'Sch-1.'!#REF!</f>
        <v>#REF!</v>
      </c>
      <c r="F40" s="97" t="e">
        <f t="shared" si="0"/>
        <v>#REF!</v>
      </c>
      <c r="G40" s="477" t="e">
        <f>'Sch-1.'!#REF!</f>
        <v>#REF!</v>
      </c>
    </row>
    <row r="41" spans="1:7" s="391" customFormat="1" ht="15.75" customHeight="1">
      <c r="A41" s="390" t="e">
        <f>'Sch-1.'!#REF!</f>
        <v>#REF!</v>
      </c>
      <c r="B41" s="390" t="e">
        <f>'Sch-1.'!#REF!</f>
        <v>#REF!</v>
      </c>
      <c r="C41" s="390" t="e">
        <f>'Sch-1.'!#REF!</f>
        <v>#REF!</v>
      </c>
      <c r="D41" s="390" t="e">
        <f>'Sch-1.'!#REF!</f>
        <v>#REF!</v>
      </c>
      <c r="E41" s="476" t="e">
        <f>'Sch-1.'!#REF!</f>
        <v>#REF!</v>
      </c>
      <c r="F41" s="97" t="e">
        <f t="shared" si="0"/>
        <v>#REF!</v>
      </c>
      <c r="G41" s="477" t="e">
        <f>'Sch-1.'!#REF!</f>
        <v>#REF!</v>
      </c>
    </row>
    <row r="42" spans="1:7" s="391" customFormat="1" ht="18.75" customHeight="1">
      <c r="A42" s="390" t="e">
        <f>'Sch-1.'!#REF!</f>
        <v>#REF!</v>
      </c>
      <c r="B42" s="390" t="e">
        <f>'Sch-1.'!#REF!</f>
        <v>#REF!</v>
      </c>
      <c r="C42" s="390" t="e">
        <f>'Sch-1.'!#REF!</f>
        <v>#REF!</v>
      </c>
      <c r="D42" s="390" t="e">
        <f>'Sch-1.'!#REF!</f>
        <v>#REF!</v>
      </c>
      <c r="E42" s="476" t="e">
        <f>'Sch-1.'!#REF!</f>
        <v>#REF!</v>
      </c>
      <c r="F42" s="97" t="e">
        <f t="shared" si="0"/>
        <v>#REF!</v>
      </c>
      <c r="G42" s="477" t="e">
        <f>'Sch-1.'!#REF!</f>
        <v>#REF!</v>
      </c>
    </row>
    <row r="43" spans="1:7" s="391" customFormat="1">
      <c r="A43" s="390"/>
      <c r="B43" s="390"/>
      <c r="C43" s="390"/>
      <c r="D43" s="390"/>
      <c r="E43" s="476"/>
      <c r="F43" s="97"/>
      <c r="G43" s="477"/>
    </row>
    <row r="44" spans="1:7" s="391" customFormat="1" ht="17.25" customHeight="1">
      <c r="A44" s="390" t="e">
        <f>'Sch-1.'!#REF!</f>
        <v>#REF!</v>
      </c>
      <c r="B44" s="390" t="e">
        <f>'Sch-1.'!#REF!</f>
        <v>#REF!</v>
      </c>
      <c r="C44" s="390"/>
      <c r="D44" s="390"/>
      <c r="E44" s="476"/>
      <c r="F44" s="97"/>
      <c r="G44" s="477"/>
    </row>
    <row r="45" spans="1:7" s="391" customFormat="1" ht="17.25" customHeight="1">
      <c r="A45" s="390" t="e">
        <f>'Sch-1.'!#REF!</f>
        <v>#REF!</v>
      </c>
      <c r="B45" s="390" t="e">
        <f>'Sch-1.'!#REF!</f>
        <v>#REF!</v>
      </c>
      <c r="C45" s="390" t="e">
        <f>'Sch-1.'!#REF!</f>
        <v>#REF!</v>
      </c>
      <c r="D45" s="390" t="e">
        <f>'Sch-1.'!#REF!</f>
        <v>#REF!</v>
      </c>
      <c r="E45" s="476" t="e">
        <f>'Sch-1.'!#REF!</f>
        <v>#REF!</v>
      </c>
      <c r="F45" s="97" t="e">
        <f t="shared" si="0"/>
        <v>#REF!</v>
      </c>
      <c r="G45" s="477" t="e">
        <f>'Sch-1.'!#REF!</f>
        <v>#REF!</v>
      </c>
    </row>
    <row r="46" spans="1:7" s="391" customFormat="1" ht="17.25" customHeight="1">
      <c r="A46" s="390"/>
      <c r="B46" s="390"/>
      <c r="C46" s="390"/>
      <c r="D46" s="390"/>
      <c r="E46" s="476"/>
      <c r="F46" s="97"/>
      <c r="G46" s="477"/>
    </row>
    <row r="47" spans="1:7" s="393" customFormat="1">
      <c r="A47" s="390" t="e">
        <f>'Sch-1.'!#REF!</f>
        <v>#REF!</v>
      </c>
      <c r="B47" s="390" t="e">
        <f>'Sch-1.'!#REF!</f>
        <v>#REF!</v>
      </c>
      <c r="C47" s="390"/>
      <c r="D47" s="390"/>
      <c r="E47" s="476"/>
      <c r="F47" s="97"/>
      <c r="G47" s="477"/>
    </row>
    <row r="48" spans="1:7" s="393" customFormat="1">
      <c r="A48" s="390" t="e">
        <f>'Sch-1.'!#REF!</f>
        <v>#REF!</v>
      </c>
      <c r="B48" s="390" t="e">
        <f>'Sch-1.'!#REF!</f>
        <v>#REF!</v>
      </c>
      <c r="C48" s="390" t="e">
        <f>'Sch-1.'!#REF!</f>
        <v>#REF!</v>
      </c>
      <c r="D48" s="390" t="e">
        <f>'Sch-1.'!#REF!</f>
        <v>#REF!</v>
      </c>
      <c r="E48" s="476" t="e">
        <f>'Sch-1.'!#REF!</f>
        <v>#REF!</v>
      </c>
      <c r="F48" s="97" t="e">
        <f t="shared" si="0"/>
        <v>#REF!</v>
      </c>
      <c r="G48" s="477" t="e">
        <f>'Sch-1.'!#REF!</f>
        <v>#REF!</v>
      </c>
    </row>
    <row r="49" spans="1:7" s="393" customFormat="1" ht="15" customHeight="1">
      <c r="A49" s="390" t="e">
        <f>'Sch-1.'!#REF!</f>
        <v>#REF!</v>
      </c>
      <c r="B49" s="390" t="e">
        <f>'Sch-1.'!#REF!</f>
        <v>#REF!</v>
      </c>
      <c r="C49" s="390" t="e">
        <f>'Sch-1.'!#REF!</f>
        <v>#REF!</v>
      </c>
      <c r="D49" s="390" t="e">
        <f>'Sch-1.'!#REF!</f>
        <v>#REF!</v>
      </c>
      <c r="E49" s="476" t="e">
        <f>'Sch-1.'!#REF!</f>
        <v>#REF!</v>
      </c>
      <c r="F49" s="97" t="e">
        <f t="shared" si="0"/>
        <v>#REF!</v>
      </c>
      <c r="G49" s="477" t="e">
        <f>'Sch-1.'!#REF!</f>
        <v>#REF!</v>
      </c>
    </row>
    <row r="50" spans="1:7" s="393" customFormat="1" ht="15" customHeight="1">
      <c r="A50" s="390" t="e">
        <f>'Sch-1.'!#REF!</f>
        <v>#REF!</v>
      </c>
      <c r="B50" s="390" t="e">
        <f>'Sch-1.'!#REF!</f>
        <v>#REF!</v>
      </c>
      <c r="C50" s="390" t="e">
        <f>'Sch-1.'!#REF!</f>
        <v>#REF!</v>
      </c>
      <c r="D50" s="390" t="e">
        <f>'Sch-1.'!#REF!</f>
        <v>#REF!</v>
      </c>
      <c r="E50" s="476" t="e">
        <f>'Sch-1.'!#REF!</f>
        <v>#REF!</v>
      </c>
      <c r="F50" s="97" t="e">
        <f t="shared" si="0"/>
        <v>#REF!</v>
      </c>
      <c r="G50" s="477" t="e">
        <f>'Sch-1.'!#REF!</f>
        <v>#REF!</v>
      </c>
    </row>
    <row r="51" spans="1:7" s="393" customFormat="1">
      <c r="A51" s="390" t="e">
        <f>'Sch-1.'!#REF!</f>
        <v>#REF!</v>
      </c>
      <c r="B51" s="390" t="e">
        <f>'Sch-1.'!#REF!</f>
        <v>#REF!</v>
      </c>
      <c r="C51" s="390" t="e">
        <f>'Sch-1.'!#REF!</f>
        <v>#REF!</v>
      </c>
      <c r="D51" s="390" t="e">
        <f>'Sch-1.'!#REF!</f>
        <v>#REF!</v>
      </c>
      <c r="E51" s="476" t="e">
        <f>'Sch-1.'!#REF!</f>
        <v>#REF!</v>
      </c>
      <c r="F51" s="97" t="e">
        <f t="shared" si="0"/>
        <v>#REF!</v>
      </c>
      <c r="G51" s="477" t="e">
        <f>'Sch-1.'!#REF!</f>
        <v>#REF!</v>
      </c>
    </row>
    <row r="52" spans="1:7" s="393" customFormat="1">
      <c r="A52" s="390"/>
      <c r="B52" s="390"/>
      <c r="C52" s="390"/>
      <c r="D52" s="390"/>
      <c r="E52" s="476"/>
      <c r="F52" s="97"/>
      <c r="G52" s="477"/>
    </row>
    <row r="53" spans="1:7" s="391" customFormat="1" ht="17.25" customHeight="1">
      <c r="A53" s="390" t="e">
        <f>'Sch-1.'!#REF!</f>
        <v>#REF!</v>
      </c>
      <c r="B53" s="390" t="e">
        <f>'Sch-1.'!#REF!</f>
        <v>#REF!</v>
      </c>
      <c r="C53" s="390"/>
      <c r="D53" s="390"/>
      <c r="E53" s="476"/>
      <c r="F53" s="97"/>
      <c r="G53" s="477"/>
    </row>
    <row r="54" spans="1:7" s="394" customFormat="1" ht="18">
      <c r="A54" s="390" t="e">
        <f>'Sch-1.'!#REF!</f>
        <v>#REF!</v>
      </c>
      <c r="B54" s="390" t="e">
        <f>'Sch-1.'!#REF!</f>
        <v>#REF!</v>
      </c>
      <c r="C54" s="390" t="e">
        <f>'Sch-1.'!#REF!</f>
        <v>#REF!</v>
      </c>
      <c r="D54" s="390" t="e">
        <f>'Sch-1.'!#REF!</f>
        <v>#REF!</v>
      </c>
      <c r="E54" s="476" t="e">
        <f>'Sch-1.'!#REF!</f>
        <v>#REF!</v>
      </c>
      <c r="F54" s="97" t="e">
        <f t="shared" si="0"/>
        <v>#REF!</v>
      </c>
      <c r="G54" s="477" t="e">
        <f>'Sch-1.'!#REF!</f>
        <v>#REF!</v>
      </c>
    </row>
    <row r="55" spans="1:7" s="391" customFormat="1">
      <c r="A55" s="390" t="e">
        <f>'Sch-1.'!#REF!</f>
        <v>#REF!</v>
      </c>
      <c r="B55" s="390" t="e">
        <f>'Sch-1.'!#REF!</f>
        <v>#REF!</v>
      </c>
      <c r="C55" s="390" t="e">
        <f>'Sch-1.'!#REF!</f>
        <v>#REF!</v>
      </c>
      <c r="D55" s="390" t="e">
        <f>'Sch-1.'!#REF!</f>
        <v>#REF!</v>
      </c>
      <c r="E55" s="476" t="e">
        <f>'Sch-1.'!#REF!</f>
        <v>#REF!</v>
      </c>
      <c r="F55" s="97" t="e">
        <f t="shared" si="0"/>
        <v>#REF!</v>
      </c>
      <c r="G55" s="477" t="e">
        <f>'Sch-1.'!#REF!</f>
        <v>#REF!</v>
      </c>
    </row>
    <row r="56" spans="1:7" s="391" customFormat="1" ht="18" customHeight="1">
      <c r="A56" s="390" t="e">
        <f>'Sch-1.'!#REF!</f>
        <v>#REF!</v>
      </c>
      <c r="B56" s="390" t="e">
        <f>'Sch-1.'!#REF!</f>
        <v>#REF!</v>
      </c>
      <c r="C56" s="390" t="e">
        <f>'Sch-1.'!#REF!</f>
        <v>#REF!</v>
      </c>
      <c r="D56" s="390" t="e">
        <f>'Sch-1.'!#REF!</f>
        <v>#REF!</v>
      </c>
      <c r="E56" s="476" t="e">
        <f>'Sch-1.'!#REF!</f>
        <v>#REF!</v>
      </c>
      <c r="F56" s="97" t="e">
        <f t="shared" si="0"/>
        <v>#REF!</v>
      </c>
      <c r="G56" s="477" t="e">
        <f>'Sch-1.'!#REF!</f>
        <v>#REF!</v>
      </c>
    </row>
    <row r="57" spans="1:7" s="391" customFormat="1" ht="18.75" customHeight="1">
      <c r="A57" s="390" t="e">
        <f>'Sch-1.'!#REF!</f>
        <v>#REF!</v>
      </c>
      <c r="B57" s="390" t="e">
        <f>'Sch-1.'!#REF!</f>
        <v>#REF!</v>
      </c>
      <c r="C57" s="390"/>
      <c r="D57" s="390"/>
      <c r="E57" s="476"/>
      <c r="F57" s="97"/>
      <c r="G57" s="477"/>
    </row>
    <row r="58" spans="1:7" s="391" customFormat="1" ht="18.75" customHeight="1">
      <c r="A58" s="390" t="e">
        <f>'Sch-1.'!#REF!</f>
        <v>#REF!</v>
      </c>
      <c r="B58" s="390" t="e">
        <f>'Sch-1.'!#REF!</f>
        <v>#REF!</v>
      </c>
      <c r="C58" s="390" t="e">
        <f>'Sch-1.'!#REF!</f>
        <v>#REF!</v>
      </c>
      <c r="D58" s="390" t="e">
        <f>'Sch-1.'!#REF!</f>
        <v>#REF!</v>
      </c>
      <c r="E58" s="476" t="e">
        <f>'Sch-1.'!#REF!</f>
        <v>#REF!</v>
      </c>
      <c r="F58" s="97" t="e">
        <f t="shared" si="0"/>
        <v>#REF!</v>
      </c>
      <c r="G58" s="477" t="e">
        <f>'Sch-1.'!#REF!</f>
        <v>#REF!</v>
      </c>
    </row>
    <row r="59" spans="1:7" s="394" customFormat="1" ht="18.75" customHeight="1">
      <c r="A59" s="390" t="e">
        <f>'Sch-1.'!#REF!</f>
        <v>#REF!</v>
      </c>
      <c r="B59" s="390" t="e">
        <f>'Sch-1.'!#REF!</f>
        <v>#REF!</v>
      </c>
      <c r="C59" s="390" t="e">
        <f>'Sch-1.'!#REF!</f>
        <v>#REF!</v>
      </c>
      <c r="D59" s="390" t="e">
        <f>'Sch-1.'!#REF!</f>
        <v>#REF!</v>
      </c>
      <c r="E59" s="476" t="e">
        <f>'Sch-1.'!#REF!</f>
        <v>#REF!</v>
      </c>
      <c r="F59" s="97" t="e">
        <f t="shared" si="0"/>
        <v>#REF!</v>
      </c>
      <c r="G59" s="477" t="e">
        <f>'Sch-1.'!#REF!</f>
        <v>#REF!</v>
      </c>
    </row>
    <row r="60" spans="1:7" s="391" customFormat="1" ht="18.75" customHeight="1">
      <c r="A60" s="390" t="e">
        <f>'Sch-1.'!#REF!</f>
        <v>#REF!</v>
      </c>
      <c r="B60" s="390" t="e">
        <f>'Sch-1.'!#REF!</f>
        <v>#REF!</v>
      </c>
      <c r="C60" s="390" t="e">
        <f>'Sch-1.'!#REF!</f>
        <v>#REF!</v>
      </c>
      <c r="D60" s="390" t="e">
        <f>'Sch-1.'!#REF!</f>
        <v>#REF!</v>
      </c>
      <c r="E60" s="476" t="e">
        <f>'Sch-1.'!#REF!</f>
        <v>#REF!</v>
      </c>
      <c r="F60" s="97" t="e">
        <f t="shared" si="0"/>
        <v>#REF!</v>
      </c>
      <c r="G60" s="477" t="e">
        <f>'Sch-1.'!#REF!</f>
        <v>#REF!</v>
      </c>
    </row>
    <row r="61" spans="1:7" s="391" customFormat="1" ht="17.25" customHeight="1">
      <c r="A61" s="390" t="e">
        <f>'Sch-1.'!#REF!</f>
        <v>#REF!</v>
      </c>
      <c r="B61" s="390" t="e">
        <f>'Sch-1.'!#REF!</f>
        <v>#REF!</v>
      </c>
      <c r="C61" s="390" t="e">
        <f>'Sch-1.'!#REF!</f>
        <v>#REF!</v>
      </c>
      <c r="D61" s="390" t="e">
        <f>'Sch-1.'!#REF!</f>
        <v>#REF!</v>
      </c>
      <c r="E61" s="476" t="e">
        <f>'Sch-1.'!#REF!</f>
        <v>#REF!</v>
      </c>
      <c r="F61" s="97" t="e">
        <f t="shared" si="0"/>
        <v>#REF!</v>
      </c>
      <c r="G61" s="477" t="e">
        <f>'Sch-1.'!#REF!</f>
        <v>#REF!</v>
      </c>
    </row>
    <row r="62" spans="1:7" s="391" customFormat="1" ht="17.25" customHeight="1">
      <c r="A62" s="390" t="e">
        <f>'Sch-1.'!#REF!</f>
        <v>#REF!</v>
      </c>
      <c r="B62" s="390" t="e">
        <f>'Sch-1.'!#REF!</f>
        <v>#REF!</v>
      </c>
      <c r="C62" s="390" t="e">
        <f>'Sch-1.'!#REF!</f>
        <v>#REF!</v>
      </c>
      <c r="D62" s="390" t="e">
        <f>'Sch-1.'!#REF!</f>
        <v>#REF!</v>
      </c>
      <c r="E62" s="476" t="e">
        <f>'Sch-1.'!#REF!</f>
        <v>#REF!</v>
      </c>
      <c r="F62" s="97" t="e">
        <f t="shared" si="0"/>
        <v>#REF!</v>
      </c>
      <c r="G62" s="477" t="e">
        <f>'Sch-1.'!#REF!</f>
        <v>#REF!</v>
      </c>
    </row>
    <row r="63" spans="1:7" s="391" customFormat="1" ht="17.25" customHeight="1">
      <c r="A63" s="390"/>
      <c r="B63" s="390"/>
      <c r="C63" s="390"/>
      <c r="D63" s="390"/>
      <c r="E63" s="476"/>
      <c r="F63" s="97"/>
      <c r="G63" s="477"/>
    </row>
    <row r="64" spans="1:7" s="391" customFormat="1" ht="17.25" customHeight="1">
      <c r="A64" s="390"/>
      <c r="B64" s="390"/>
      <c r="C64" s="390"/>
      <c r="D64" s="390"/>
      <c r="E64" s="476"/>
      <c r="F64" s="97"/>
      <c r="G64" s="477"/>
    </row>
    <row r="65" spans="1:22" s="391" customFormat="1" ht="17.25" customHeight="1">
      <c r="A65" s="390" t="e">
        <f>'Sch-1.'!#REF!</f>
        <v>#REF!</v>
      </c>
      <c r="B65" s="390" t="e">
        <f>'Sch-1.'!#REF!</f>
        <v>#REF!</v>
      </c>
      <c r="C65" s="390"/>
      <c r="D65" s="390"/>
      <c r="E65" s="476"/>
      <c r="F65" s="97"/>
      <c r="G65" s="477"/>
    </row>
    <row r="66" spans="1:22" s="391" customFormat="1" ht="17.25" customHeight="1">
      <c r="A66" s="390"/>
      <c r="B66" s="390" t="e">
        <f>'Sch-1.'!#REF!</f>
        <v>#REF!</v>
      </c>
      <c r="C66" s="390" t="e">
        <f>'Sch-1.'!#REF!</f>
        <v>#REF!</v>
      </c>
      <c r="D66" s="390" t="e">
        <f>'Sch-1.'!#REF!</f>
        <v>#REF!</v>
      </c>
      <c r="E66" s="476" t="e">
        <f>'Sch-1.'!#REF!</f>
        <v>#REF!</v>
      </c>
      <c r="F66" s="97" t="e">
        <f t="shared" si="0"/>
        <v>#REF!</v>
      </c>
      <c r="G66" s="477" t="e">
        <f>'Sch-1.'!#REF!</f>
        <v>#REF!</v>
      </c>
    </row>
    <row r="67" spans="1:22" s="391" customFormat="1" ht="17.25" customHeight="1">
      <c r="A67" s="390"/>
      <c r="B67" s="390" t="e">
        <f>'Sch-1.'!#REF!</f>
        <v>#REF!</v>
      </c>
      <c r="C67" s="390"/>
      <c r="D67" s="390"/>
      <c r="E67" s="476"/>
      <c r="F67" s="97"/>
      <c r="G67" s="477"/>
    </row>
    <row r="68" spans="1:22" s="391" customFormat="1" ht="17.25" customHeight="1">
      <c r="A68" s="390"/>
      <c r="B68" s="390" t="e">
        <f>'Sch-1.'!#REF!</f>
        <v>#REF!</v>
      </c>
      <c r="C68" s="390" t="e">
        <f>'Sch-1.'!#REF!</f>
        <v>#REF!</v>
      </c>
      <c r="D68" s="390" t="e">
        <f>'Sch-1.'!#REF!</f>
        <v>#REF!</v>
      </c>
      <c r="E68" s="476" t="e">
        <f>'Sch-1.'!#REF!</f>
        <v>#REF!</v>
      </c>
      <c r="F68" s="97" t="e">
        <f t="shared" si="0"/>
        <v>#REF!</v>
      </c>
      <c r="G68" s="477" t="e">
        <f>'Sch-1.'!#REF!</f>
        <v>#REF!</v>
      </c>
    </row>
    <row r="69" spans="1:22" s="391" customFormat="1" ht="17.25" customHeight="1">
      <c r="A69" s="390"/>
      <c r="B69" s="390" t="e">
        <f>'Sch-1.'!#REF!</f>
        <v>#REF!</v>
      </c>
      <c r="C69" s="390" t="e">
        <f>'Sch-1.'!#REF!</f>
        <v>#REF!</v>
      </c>
      <c r="D69" s="390" t="e">
        <f>'Sch-1.'!#REF!</f>
        <v>#REF!</v>
      </c>
      <c r="E69" s="476" t="e">
        <f>'Sch-1.'!#REF!</f>
        <v>#REF!</v>
      </c>
      <c r="F69" s="97" t="e">
        <f>IF(E69=0, "Included",IF(ISERROR(D69*E69), E69, D69*E69))</f>
        <v>#REF!</v>
      </c>
      <c r="G69" s="477" t="e">
        <f>'Sch-1.'!#REF!</f>
        <v>#REF!</v>
      </c>
    </row>
    <row r="70" spans="1:22" s="391" customFormat="1" ht="18" customHeight="1">
      <c r="A70" s="390"/>
      <c r="B70" s="390"/>
      <c r="C70" s="390"/>
      <c r="D70" s="390"/>
      <c r="E70" s="476"/>
      <c r="F70" s="97"/>
      <c r="G70" s="477"/>
    </row>
    <row r="71" spans="1:22" s="391" customFormat="1" ht="18" customHeight="1">
      <c r="A71" s="395"/>
      <c r="B71" s="358" t="s">
        <v>176</v>
      </c>
      <c r="C71" s="396"/>
      <c r="D71" s="397"/>
      <c r="E71" s="392"/>
      <c r="F71" s="97">
        <f>SUMIF(G18:G70,"Direct",F18:F70)</f>
        <v>0</v>
      </c>
      <c r="G71" s="398" t="s">
        <v>170</v>
      </c>
    </row>
    <row r="72" spans="1:22" s="391" customFormat="1" ht="18" customHeight="1">
      <c r="A72" s="395"/>
      <c r="B72" s="358" t="s">
        <v>177</v>
      </c>
      <c r="C72" s="396"/>
      <c r="D72" s="397"/>
      <c r="E72" s="392"/>
      <c r="F72" s="97">
        <f>SUMIF(G18:G70,"Bought-Out",F18:F70)</f>
        <v>0</v>
      </c>
      <c r="G72" s="398"/>
    </row>
    <row r="73" spans="1:22" ht="44.1" customHeight="1">
      <c r="A73" s="357"/>
      <c r="B73" s="358" t="s">
        <v>178</v>
      </c>
      <c r="C73" s="359"/>
      <c r="D73" s="360"/>
      <c r="E73" s="356"/>
      <c r="F73" s="356">
        <f>F71+F72</f>
        <v>0</v>
      </c>
      <c r="G73" s="860"/>
      <c r="I73" s="339"/>
      <c r="P73" s="334"/>
      <c r="Q73" s="333"/>
      <c r="S73" s="334"/>
      <c r="T73" s="333"/>
      <c r="V73" s="322"/>
    </row>
    <row r="74" spans="1:22" ht="26.1" customHeight="1">
      <c r="A74" s="861"/>
      <c r="B74" s="1115" t="s">
        <v>179</v>
      </c>
      <c r="C74" s="1115"/>
      <c r="D74" s="1115"/>
      <c r="E74" s="97"/>
      <c r="F74" s="97" t="e">
        <f>'Sch-7 Dis'!F19</f>
        <v>#REF!</v>
      </c>
      <c r="G74" s="9"/>
      <c r="I74" s="238"/>
      <c r="J74" s="176"/>
      <c r="K74" s="176"/>
      <c r="L74" s="176"/>
      <c r="M74" s="176"/>
      <c r="N74" s="1"/>
      <c r="O74" s="1"/>
      <c r="P74" s="87"/>
      <c r="Q74" s="333" t="e">
        <f>'Sch-7'!#REF!</f>
        <v>#REF!</v>
      </c>
      <c r="R74" s="5"/>
      <c r="S74" s="87"/>
      <c r="T74" s="333" t="e">
        <f>'Sch-7'!#REF!</f>
        <v>#REF!</v>
      </c>
      <c r="U74" s="1"/>
      <c r="V74" s="1"/>
    </row>
    <row r="75" spans="1:22" ht="26.1" customHeight="1">
      <c r="A75" s="862"/>
      <c r="B75" s="1109" t="s">
        <v>151</v>
      </c>
      <c r="C75" s="1109"/>
      <c r="D75" s="1109"/>
      <c r="E75" s="361"/>
      <c r="F75" s="361" t="e">
        <f>F73+F74</f>
        <v>#REF!</v>
      </c>
      <c r="G75" s="362"/>
      <c r="I75" s="238"/>
      <c r="J75" s="176"/>
      <c r="K75" s="176"/>
      <c r="L75" s="176"/>
      <c r="M75" s="176"/>
      <c r="N75" s="1"/>
      <c r="O75" s="1"/>
      <c r="P75" s="87"/>
      <c r="Q75" s="336" t="e">
        <f>SUM(#REF!,Q74)</f>
        <v>#REF!</v>
      </c>
      <c r="R75" s="10"/>
      <c r="S75" s="180"/>
      <c r="T75" s="336" t="e">
        <f>#REF!+T74</f>
        <v>#REF!</v>
      </c>
      <c r="U75" s="1"/>
      <c r="V75" s="337"/>
    </row>
    <row r="76" spans="1:22" ht="16.5" customHeight="1">
      <c r="A76" s="1110"/>
      <c r="B76" s="1110"/>
      <c r="C76" s="1110"/>
      <c r="D76" s="1110"/>
      <c r="E76" s="1110"/>
      <c r="F76" s="1110"/>
      <c r="G76" s="1110"/>
      <c r="P76" s="337" t="s">
        <v>180</v>
      </c>
      <c r="Q76" s="334" t="e">
        <f>F75-Q75</f>
        <v>#REF!</v>
      </c>
      <c r="S76" s="337" t="s">
        <v>181</v>
      </c>
      <c r="T76" s="334" t="e">
        <f>Q75-T75</f>
        <v>#REF!</v>
      </c>
    </row>
    <row r="77" spans="1:22" ht="16.5" customHeight="1">
      <c r="A77" s="5"/>
      <c r="B77" s="1111" t="str">
        <f>IF((18-COUNTA(G17:G70))&gt;0,"Do not leave Mode of Transaction Blank for any item. "&amp;(18-COUNTA(G17:G70))&amp;" item(s) is(are) left blank, if you leave it blank, the same shall be deemed to be 'Bought-out'", " ")</f>
        <v xml:space="preserve"> </v>
      </c>
      <c r="C77" s="1111"/>
      <c r="D77" s="1111"/>
      <c r="E77" s="1111"/>
      <c r="F77" s="1111"/>
      <c r="G77" s="1111"/>
      <c r="P77" s="1" t="s">
        <v>182</v>
      </c>
      <c r="Q77" s="1" t="e">
        <f>IF(#REF!&gt;0,#REF! &amp; " item(s) in Sch-1", "")</f>
        <v>#REF!</v>
      </c>
    </row>
    <row r="78" spans="1:22" ht="24" customHeight="1">
      <c r="A78" s="72"/>
      <c r="B78" s="1111"/>
      <c r="C78" s="1111"/>
      <c r="D78" s="1111"/>
      <c r="E78" s="1111"/>
      <c r="F78" s="1111"/>
      <c r="G78" s="1111"/>
    </row>
    <row r="79" spans="1:22" ht="117.75" customHeight="1">
      <c r="A79" s="73" t="s">
        <v>153</v>
      </c>
      <c r="B79" s="1112" t="s">
        <v>183</v>
      </c>
      <c r="C79" s="1112"/>
      <c r="D79" s="1112"/>
      <c r="E79" s="1112"/>
      <c r="F79" s="1112"/>
      <c r="G79" s="1112"/>
    </row>
    <row r="80" spans="1:22" ht="33.6" customHeight="1">
      <c r="A80" s="10"/>
      <c r="B80" s="2"/>
      <c r="C80" s="2"/>
      <c r="D80" s="5"/>
      <c r="E80" s="1"/>
      <c r="F80" s="1"/>
      <c r="G80" s="1"/>
    </row>
    <row r="81" spans="1:7" ht="33.6" customHeight="1">
      <c r="A81" s="35" t="s">
        <v>157</v>
      </c>
      <c r="B81" s="106" t="str">
        <f>'Names of Bidder'!D33&amp;"-"&amp; 'Names of Bidder'!E33&amp;"-" &amp;'Names of Bidder'!F33</f>
        <v>--2025</v>
      </c>
      <c r="C81" s="11"/>
      <c r="D81" s="36"/>
      <c r="E81" s="1"/>
      <c r="F81" s="1"/>
      <c r="G81" s="179"/>
    </row>
    <row r="82" spans="1:7" ht="33.6" customHeight="1">
      <c r="A82" s="35" t="s">
        <v>158</v>
      </c>
      <c r="B82" s="106" t="str">
        <f>IF('Names of Bidder'!D34=0, "", 'Names of Bidder'!D34)</f>
        <v xml:space="preserve"> </v>
      </c>
      <c r="C82" s="1"/>
      <c r="D82" s="36" t="s">
        <v>159</v>
      </c>
      <c r="E82" s="179" t="str">
        <f>IF('Names of Bidder'!D26=0, "", 'Names of Bidder'!D26)</f>
        <v xml:space="preserve"> </v>
      </c>
      <c r="F82" s="1"/>
      <c r="G82" s="179"/>
    </row>
    <row r="83" spans="1:7" ht="33.6" customHeight="1">
      <c r="A83" s="191"/>
      <c r="B83" s="190"/>
      <c r="C83" s="185"/>
      <c r="D83" s="36" t="s">
        <v>160</v>
      </c>
      <c r="E83" s="179" t="str">
        <f>IF('Names of Bidder'!D27=0, "", 'Names of Bidder'!D27)</f>
        <v/>
      </c>
      <c r="F83" s="185"/>
      <c r="G83" s="185"/>
    </row>
    <row r="84" spans="1:7" ht="33.6" customHeight="1">
      <c r="A84" s="191"/>
      <c r="B84" s="190"/>
      <c r="C84" s="185"/>
      <c r="D84" s="36"/>
      <c r="E84" s="198"/>
      <c r="F84" s="185"/>
      <c r="G84" s="185"/>
    </row>
    <row r="85" spans="1:7">
      <c r="A85" s="191"/>
      <c r="B85" s="191"/>
      <c r="C85" s="191"/>
      <c r="D85" s="191"/>
      <c r="E85" s="185"/>
      <c r="F85" s="185"/>
      <c r="G85" s="185"/>
    </row>
    <row r="86" spans="1:7">
      <c r="A86" s="191"/>
      <c r="B86" s="191"/>
      <c r="C86" s="191"/>
      <c r="D86" s="191"/>
      <c r="E86" s="185"/>
      <c r="F86" s="185"/>
      <c r="G86" s="185"/>
    </row>
    <row r="87" spans="1:7">
      <c r="A87" s="191"/>
      <c r="B87" s="191"/>
      <c r="C87" s="191"/>
      <c r="D87" s="191"/>
      <c r="E87" s="185"/>
      <c r="F87" s="185"/>
      <c r="G87" s="185"/>
    </row>
    <row r="88" spans="1:7">
      <c r="A88" s="191"/>
      <c r="B88" s="191"/>
      <c r="C88" s="191"/>
      <c r="D88" s="191"/>
      <c r="E88" s="185"/>
      <c r="F88" s="185"/>
      <c r="G88" s="185"/>
    </row>
    <row r="89" spans="1:7">
      <c r="A89" s="191"/>
      <c r="B89" s="191"/>
      <c r="C89" s="191"/>
      <c r="D89" s="191"/>
      <c r="E89" s="185"/>
      <c r="F89" s="185"/>
      <c r="G89" s="185"/>
    </row>
    <row r="90" spans="1:7">
      <c r="A90" s="191"/>
      <c r="B90" s="191"/>
      <c r="C90" s="191"/>
      <c r="D90" s="191"/>
      <c r="E90" s="185"/>
      <c r="F90" s="185"/>
      <c r="G90" s="185"/>
    </row>
    <row r="91" spans="1:7">
      <c r="A91" s="191"/>
      <c r="B91" s="191"/>
      <c r="C91" s="191"/>
      <c r="D91" s="191"/>
      <c r="E91" s="185"/>
      <c r="F91" s="185"/>
      <c r="G91" s="185"/>
    </row>
    <row r="92" spans="1:7">
      <c r="A92" s="191"/>
      <c r="B92" s="191"/>
      <c r="C92" s="191"/>
      <c r="D92" s="191"/>
      <c r="E92" s="185"/>
      <c r="F92" s="185"/>
      <c r="G92" s="185"/>
    </row>
    <row r="93" spans="1:7">
      <c r="A93" s="191"/>
      <c r="B93" s="191"/>
      <c r="C93" s="191"/>
      <c r="D93" s="191"/>
      <c r="E93" s="185"/>
      <c r="F93" s="185"/>
      <c r="G93" s="185"/>
    </row>
    <row r="94" spans="1:7">
      <c r="A94" s="191"/>
      <c r="B94" s="191"/>
      <c r="C94" s="191"/>
      <c r="D94" s="191"/>
      <c r="E94" s="185"/>
      <c r="F94" s="185"/>
      <c r="G94" s="185"/>
    </row>
    <row r="95" spans="1:7">
      <c r="A95" s="191"/>
      <c r="B95" s="191"/>
      <c r="C95" s="191"/>
      <c r="D95" s="191"/>
      <c r="E95" s="185"/>
      <c r="F95" s="185"/>
      <c r="G95" s="185"/>
    </row>
    <row r="96" spans="1:7">
      <c r="A96" s="191"/>
      <c r="B96" s="191"/>
      <c r="C96" s="191"/>
      <c r="D96" s="191"/>
      <c r="E96" s="185"/>
      <c r="F96" s="185"/>
      <c r="G96" s="185"/>
    </row>
    <row r="97" spans="1:24">
      <c r="A97" s="191"/>
      <c r="B97" s="191"/>
      <c r="C97" s="191"/>
      <c r="D97" s="191"/>
      <c r="E97" s="185"/>
      <c r="F97" s="185"/>
      <c r="G97" s="185"/>
    </row>
    <row r="98" spans="1:24">
      <c r="A98" s="191"/>
      <c r="B98" s="191"/>
      <c r="C98" s="191"/>
      <c r="D98" s="191"/>
      <c r="E98" s="185"/>
      <c r="F98" s="185"/>
      <c r="G98" s="185"/>
    </row>
    <row r="99" spans="1:24">
      <c r="A99" s="191"/>
      <c r="B99" s="191"/>
      <c r="C99" s="191"/>
      <c r="D99" s="191"/>
      <c r="E99" s="185"/>
      <c r="F99" s="185"/>
      <c r="G99" s="185"/>
    </row>
    <row r="100" spans="1:24">
      <c r="A100" s="191"/>
      <c r="B100" s="191"/>
      <c r="C100" s="191"/>
      <c r="D100" s="191"/>
      <c r="E100" s="185"/>
      <c r="F100" s="185"/>
      <c r="G100" s="185"/>
    </row>
    <row r="101" spans="1:24">
      <c r="A101" s="191"/>
      <c r="B101" s="191"/>
      <c r="C101" s="191"/>
      <c r="D101" s="191"/>
      <c r="E101" s="185"/>
      <c r="F101" s="185"/>
      <c r="G101" s="185"/>
    </row>
    <row r="102" spans="1:24">
      <c r="A102" s="191"/>
      <c r="B102" s="191"/>
      <c r="C102" s="191"/>
      <c r="D102" s="191"/>
      <c r="E102" s="185"/>
      <c r="F102" s="185"/>
      <c r="G102" s="185"/>
    </row>
    <row r="103" spans="1:24">
      <c r="A103" s="191"/>
      <c r="B103" s="191"/>
      <c r="C103" s="191"/>
      <c r="D103" s="191"/>
      <c r="E103" s="185"/>
      <c r="F103" s="185"/>
      <c r="G103" s="185"/>
    </row>
    <row r="104" spans="1:24">
      <c r="A104" s="191"/>
      <c r="B104" s="191"/>
      <c r="C104" s="191"/>
      <c r="D104" s="191"/>
      <c r="E104" s="185"/>
      <c r="F104" s="185"/>
      <c r="G104" s="185"/>
    </row>
    <row r="105" spans="1:24">
      <c r="A105" s="191"/>
      <c r="B105" s="191"/>
      <c r="C105" s="191"/>
      <c r="D105" s="191"/>
      <c r="E105" s="185"/>
      <c r="F105" s="185"/>
      <c r="G105" s="185"/>
    </row>
    <row r="106" spans="1:24">
      <c r="A106" s="191"/>
      <c r="B106" s="191"/>
      <c r="C106" s="191"/>
      <c r="D106" s="191"/>
      <c r="E106" s="185"/>
      <c r="F106" s="185"/>
      <c r="G106" s="185"/>
    </row>
    <row r="107" spans="1:24">
      <c r="A107" s="191"/>
      <c r="B107" s="191"/>
      <c r="C107" s="191"/>
      <c r="D107" s="191"/>
      <c r="E107" s="185"/>
      <c r="F107" s="185"/>
      <c r="G107" s="185"/>
    </row>
    <row r="108" spans="1:24">
      <c r="A108" s="191"/>
      <c r="B108" s="191"/>
      <c r="C108" s="191"/>
      <c r="D108" s="191"/>
      <c r="E108" s="185"/>
      <c r="F108" s="185"/>
      <c r="G108" s="185"/>
    </row>
    <row r="109" spans="1:24" ht="18" customHeight="1">
      <c r="A109" s="196"/>
      <c r="B109" s="189"/>
      <c r="C109" s="196"/>
      <c r="D109" s="196"/>
      <c r="E109" s="197"/>
      <c r="F109" s="197"/>
      <c r="G109" s="198"/>
      <c r="T109" s="3"/>
    </row>
    <row r="110" spans="1:24" ht="18" customHeight="1">
      <c r="A110" s="189"/>
      <c r="B110" s="189"/>
      <c r="C110" s="189"/>
      <c r="D110" s="189"/>
      <c r="E110" s="185"/>
      <c r="F110" s="185"/>
      <c r="G110" s="185"/>
      <c r="Q110" s="5"/>
      <c r="T110" s="3"/>
    </row>
    <row r="111" spans="1:24" ht="39.950000000000003" customHeight="1">
      <c r="A111" s="1113"/>
      <c r="B111" s="1113"/>
      <c r="C111" s="1113"/>
      <c r="D111" s="1113"/>
      <c r="E111" s="1113"/>
      <c r="F111" s="1113"/>
      <c r="G111" s="1113"/>
      <c r="O111" s="3"/>
      <c r="P111" s="289"/>
      <c r="Q111" s="289"/>
      <c r="R111" s="289"/>
      <c r="T111" s="3"/>
      <c r="U111" s="1"/>
      <c r="W111" s="1101"/>
      <c r="X111" s="1101"/>
    </row>
    <row r="112" spans="1:24" ht="21.95" customHeight="1">
      <c r="A112" s="1107"/>
      <c r="B112" s="1107"/>
      <c r="C112" s="1107"/>
      <c r="D112" s="1107"/>
      <c r="E112" s="1107"/>
      <c r="F112" s="1107"/>
      <c r="G112" s="1107"/>
      <c r="O112" s="3"/>
      <c r="P112" s="289"/>
      <c r="Q112" s="289"/>
      <c r="R112" s="289"/>
      <c r="T112" s="3"/>
      <c r="U112" s="1"/>
    </row>
    <row r="113" spans="1:41" ht="18" customHeight="1">
      <c r="A113" s="191"/>
      <c r="B113" s="191"/>
      <c r="C113" s="191"/>
      <c r="D113" s="191"/>
      <c r="E113" s="185"/>
      <c r="F113" s="185"/>
      <c r="G113" s="185"/>
      <c r="O113" s="3"/>
      <c r="P113" s="289"/>
      <c r="Q113" s="289"/>
      <c r="R113" s="289"/>
    </row>
    <row r="114" spans="1:41" ht="18" customHeight="1">
      <c r="A114" s="195"/>
      <c r="B114" s="184"/>
      <c r="C114" s="195"/>
      <c r="D114" s="195"/>
      <c r="E114" s="192"/>
      <c r="F114" s="185"/>
      <c r="G114" s="184"/>
      <c r="O114" s="3"/>
      <c r="P114" s="289"/>
      <c r="Q114" s="289"/>
      <c r="R114" s="289"/>
    </row>
    <row r="115" spans="1:41" ht="35.25" customHeight="1">
      <c r="A115" s="1108"/>
      <c r="B115" s="1108"/>
      <c r="C115" s="1108"/>
      <c r="D115" s="1108"/>
      <c r="E115" s="193"/>
      <c r="F115" s="185"/>
      <c r="G115" s="184"/>
      <c r="O115" s="339"/>
      <c r="P115" s="326"/>
      <c r="Q115" s="326"/>
      <c r="R115" s="326"/>
      <c r="W115" s="1101"/>
      <c r="X115" s="1101"/>
    </row>
    <row r="116" spans="1:41" ht="18" customHeight="1">
      <c r="A116" s="195"/>
      <c r="B116" s="1100"/>
      <c r="C116" s="1100"/>
      <c r="D116" s="1100"/>
      <c r="E116" s="193"/>
      <c r="F116" s="185"/>
      <c r="G116" s="184"/>
      <c r="O116" s="3"/>
      <c r="P116" s="327"/>
      <c r="Q116" s="327"/>
      <c r="R116" s="327"/>
    </row>
    <row r="117" spans="1:41" ht="18" customHeight="1">
      <c r="A117" s="195"/>
      <c r="B117" s="1100"/>
      <c r="C117" s="1100"/>
      <c r="D117" s="1100"/>
      <c r="E117" s="193"/>
      <c r="F117" s="185"/>
      <c r="G117" s="184"/>
      <c r="O117" s="3"/>
      <c r="P117" s="327"/>
      <c r="Q117" s="327"/>
      <c r="R117" s="327"/>
    </row>
    <row r="118" spans="1:41" ht="18" customHeight="1">
      <c r="A118" s="184"/>
      <c r="B118" s="1100"/>
      <c r="C118" s="1100"/>
      <c r="D118" s="1100"/>
      <c r="E118" s="193"/>
      <c r="F118" s="185"/>
      <c r="G118" s="184"/>
      <c r="O118" s="339"/>
      <c r="P118" s="341"/>
      <c r="Q118" s="338"/>
      <c r="R118" s="328"/>
    </row>
    <row r="119" spans="1:41" ht="18" customHeight="1">
      <c r="A119" s="184"/>
      <c r="B119" s="1100"/>
      <c r="C119" s="1100"/>
      <c r="D119" s="1100"/>
      <c r="E119" s="193"/>
      <c r="F119" s="185"/>
      <c r="G119" s="184"/>
      <c r="W119" s="1101"/>
      <c r="X119" s="1101"/>
    </row>
    <row r="120" spans="1:41" ht="18" customHeight="1">
      <c r="A120" s="184"/>
      <c r="B120" s="184"/>
      <c r="C120" s="184"/>
      <c r="D120" s="184"/>
      <c r="E120" s="195"/>
      <c r="F120" s="185"/>
      <c r="G120" s="185"/>
      <c r="Y120" s="329"/>
    </row>
    <row r="121" spans="1:41" ht="40.5" customHeight="1">
      <c r="A121" s="1102"/>
      <c r="B121" s="1102"/>
      <c r="C121" s="1102"/>
      <c r="D121" s="1102"/>
      <c r="E121" s="1102"/>
      <c r="F121" s="1102"/>
      <c r="G121" s="1102"/>
      <c r="H121" s="351"/>
      <c r="I121" s="239"/>
      <c r="J121" s="240"/>
      <c r="K121" s="240"/>
      <c r="L121" s="240"/>
      <c r="M121" s="240"/>
      <c r="Q121" s="5"/>
      <c r="Y121" s="329"/>
    </row>
    <row r="122" spans="1:41" ht="18" customHeight="1">
      <c r="A122" s="191"/>
      <c r="B122" s="191"/>
      <c r="C122" s="191"/>
      <c r="D122" s="191"/>
      <c r="E122" s="197"/>
      <c r="F122" s="197"/>
      <c r="G122" s="198"/>
      <c r="P122" s="1103"/>
      <c r="Q122" s="1103"/>
      <c r="S122" s="1106"/>
      <c r="T122" s="1106"/>
      <c r="W122" s="1101"/>
      <c r="X122" s="1101"/>
    </row>
    <row r="123" spans="1:41" ht="66" customHeight="1">
      <c r="A123" s="209"/>
      <c r="B123" s="209"/>
      <c r="C123" s="188"/>
      <c r="D123" s="188"/>
      <c r="E123" s="209"/>
      <c r="F123" s="209"/>
      <c r="G123" s="209"/>
      <c r="P123" s="290"/>
      <c r="Q123" s="290"/>
      <c r="S123" s="290"/>
      <c r="T123" s="290"/>
    </row>
    <row r="124" spans="1:41" ht="18" customHeight="1">
      <c r="A124" s="188"/>
      <c r="B124" s="188"/>
      <c r="C124" s="188"/>
      <c r="D124" s="188"/>
      <c r="E124" s="188"/>
      <c r="F124" s="188"/>
      <c r="G124" s="188"/>
      <c r="P124" s="180"/>
      <c r="Q124" s="180"/>
      <c r="S124" s="180"/>
      <c r="T124" s="180"/>
    </row>
    <row r="125" spans="1:41" s="307" customFormat="1" ht="18" customHeight="1">
      <c r="A125" s="203"/>
      <c r="B125" s="217"/>
      <c r="C125" s="200"/>
      <c r="D125" s="218"/>
      <c r="E125" s="219"/>
      <c r="F125" s="220"/>
      <c r="G125" s="185"/>
      <c r="H125" s="339"/>
      <c r="I125" s="238"/>
      <c r="J125" s="176"/>
      <c r="K125" s="176"/>
      <c r="L125" s="176"/>
      <c r="M125" s="176"/>
      <c r="N125" s="1"/>
      <c r="O125" s="1"/>
      <c r="P125" s="180"/>
      <c r="Q125" s="330"/>
      <c r="R125" s="5"/>
      <c r="S125" s="180"/>
      <c r="T125" s="330"/>
      <c r="U125" s="1"/>
      <c r="V125" s="1"/>
      <c r="W125" s="1"/>
      <c r="X125" s="1"/>
      <c r="Y125" s="1"/>
      <c r="Z125" s="1"/>
      <c r="AA125" s="1"/>
      <c r="AB125" s="176"/>
      <c r="AC125" s="176"/>
      <c r="AD125" s="176"/>
      <c r="AE125" s="176"/>
      <c r="AF125" s="176"/>
      <c r="AG125" s="176"/>
      <c r="AH125" s="176"/>
      <c r="AI125" s="176"/>
      <c r="AJ125" s="176"/>
      <c r="AK125" s="176"/>
      <c r="AL125" s="176"/>
      <c r="AM125" s="176"/>
      <c r="AN125" s="176"/>
      <c r="AO125" s="176"/>
    </row>
    <row r="126" spans="1:41" ht="111" customHeight="1">
      <c r="A126" s="204"/>
      <c r="B126" s="221"/>
      <c r="C126" s="200"/>
      <c r="D126" s="200"/>
      <c r="E126" s="222"/>
      <c r="F126" s="223"/>
      <c r="G126" s="224"/>
      <c r="P126" s="332"/>
      <c r="Q126" s="331"/>
      <c r="S126" s="332"/>
      <c r="T126" s="331"/>
      <c r="W126" s="1101"/>
      <c r="X126" s="1101"/>
    </row>
    <row r="127" spans="1:41" ht="21.95" customHeight="1">
      <c r="A127" s="204"/>
      <c r="B127" s="225"/>
      <c r="C127" s="200"/>
      <c r="D127" s="200"/>
      <c r="E127" s="226"/>
      <c r="F127" s="227"/>
      <c r="G127" s="185"/>
      <c r="P127" s="334"/>
      <c r="Q127" s="333"/>
      <c r="S127" s="334"/>
      <c r="T127" s="333"/>
    </row>
    <row r="128" spans="1:41" ht="21.95" customHeight="1">
      <c r="A128" s="202"/>
      <c r="B128" s="206"/>
      <c r="C128" s="200"/>
      <c r="D128" s="218"/>
      <c r="E128" s="219"/>
      <c r="F128" s="220"/>
      <c r="G128" s="185"/>
      <c r="P128" s="334"/>
      <c r="Q128" s="333"/>
      <c r="S128" s="334"/>
      <c r="T128" s="333"/>
      <c r="V128" s="322"/>
    </row>
    <row r="129" spans="1:24" ht="21.95" customHeight="1">
      <c r="A129" s="202"/>
      <c r="B129" s="206"/>
      <c r="C129" s="200"/>
      <c r="D129" s="218"/>
      <c r="E129" s="219"/>
      <c r="F129" s="220"/>
      <c r="G129" s="185"/>
      <c r="P129" s="334"/>
      <c r="Q129" s="333"/>
      <c r="S129" s="334"/>
      <c r="T129" s="333"/>
      <c r="V129" s="322"/>
    </row>
    <row r="130" spans="1:24">
      <c r="A130" s="204"/>
      <c r="B130" s="221"/>
      <c r="C130" s="200"/>
      <c r="D130" s="218"/>
      <c r="E130" s="219"/>
      <c r="F130" s="220"/>
      <c r="G130" s="185"/>
      <c r="P130" s="334"/>
      <c r="Q130" s="333"/>
      <c r="S130" s="334"/>
      <c r="T130" s="333"/>
      <c r="V130" s="322"/>
      <c r="W130" s="1101"/>
      <c r="X130" s="1101"/>
    </row>
    <row r="131" spans="1:24" ht="21.95" customHeight="1">
      <c r="A131" s="204"/>
      <c r="B131" s="225"/>
      <c r="C131" s="200"/>
      <c r="D131" s="218"/>
      <c r="E131" s="219"/>
      <c r="F131" s="220"/>
      <c r="G131" s="224"/>
      <c r="P131" s="334"/>
      <c r="Q131" s="333"/>
      <c r="S131" s="334"/>
      <c r="T131" s="333"/>
      <c r="V131" s="322"/>
    </row>
    <row r="132" spans="1:24" ht="21.95" customHeight="1">
      <c r="A132" s="204"/>
      <c r="B132" s="206"/>
      <c r="C132" s="200"/>
      <c r="D132" s="218"/>
      <c r="E132" s="219"/>
      <c r="F132" s="220"/>
      <c r="G132" s="185"/>
      <c r="P132" s="334"/>
      <c r="Q132" s="333"/>
      <c r="S132" s="334"/>
      <c r="T132" s="333"/>
      <c r="V132" s="322"/>
    </row>
    <row r="133" spans="1:24" ht="21.95" customHeight="1">
      <c r="A133" s="204"/>
      <c r="B133" s="206"/>
      <c r="C133" s="200"/>
      <c r="D133" s="218"/>
      <c r="E133" s="219"/>
      <c r="F133" s="220"/>
      <c r="G133" s="185"/>
      <c r="P133" s="334"/>
      <c r="Q133" s="333"/>
      <c r="S133" s="334"/>
      <c r="T133" s="333"/>
      <c r="V133" s="322"/>
    </row>
    <row r="134" spans="1:24">
      <c r="A134" s="204"/>
      <c r="B134" s="221"/>
      <c r="C134" s="200"/>
      <c r="D134" s="200"/>
      <c r="E134" s="219"/>
      <c r="F134" s="220"/>
      <c r="G134" s="224"/>
      <c r="P134" s="334"/>
      <c r="Q134" s="333"/>
      <c r="S134" s="334"/>
      <c r="T134" s="333"/>
      <c r="V134" s="322"/>
    </row>
    <row r="135" spans="1:24" ht="21.95" customHeight="1">
      <c r="A135" s="204"/>
      <c r="B135" s="225"/>
      <c r="C135" s="200"/>
      <c r="D135" s="200"/>
      <c r="E135" s="228"/>
      <c r="F135" s="220"/>
      <c r="G135" s="229"/>
      <c r="P135" s="334"/>
      <c r="Q135" s="333"/>
      <c r="S135" s="334"/>
      <c r="T135" s="333"/>
      <c r="V135" s="322"/>
    </row>
    <row r="136" spans="1:24" ht="35.1" customHeight="1">
      <c r="A136" s="202"/>
      <c r="B136" s="230"/>
      <c r="C136" s="200"/>
      <c r="D136" s="218"/>
      <c r="E136" s="219"/>
      <c r="F136" s="220"/>
      <c r="G136" s="185"/>
      <c r="N136" s="3"/>
      <c r="P136" s="334"/>
      <c r="Q136" s="333"/>
      <c r="S136" s="334"/>
      <c r="T136" s="333"/>
      <c r="V136" s="322"/>
    </row>
    <row r="137" spans="1:24" ht="21.95" customHeight="1">
      <c r="A137" s="202"/>
      <c r="B137" s="231"/>
      <c r="C137" s="200"/>
      <c r="D137" s="218"/>
      <c r="E137" s="228"/>
      <c r="F137" s="220"/>
      <c r="G137" s="185"/>
      <c r="N137" s="3"/>
      <c r="P137" s="334"/>
      <c r="Q137" s="333"/>
      <c r="S137" s="334"/>
      <c r="T137" s="333"/>
      <c r="V137" s="322"/>
    </row>
    <row r="138" spans="1:24" ht="21.95" customHeight="1">
      <c r="A138" s="202"/>
      <c r="B138" s="231"/>
      <c r="C138" s="200"/>
      <c r="D138" s="218"/>
      <c r="E138" s="228"/>
      <c r="F138" s="220"/>
      <c r="G138" s="185"/>
      <c r="N138" s="3"/>
      <c r="P138" s="334"/>
      <c r="Q138" s="333"/>
      <c r="S138" s="334"/>
      <c r="T138" s="333"/>
      <c r="V138" s="322"/>
    </row>
    <row r="139" spans="1:24" ht="24" customHeight="1">
      <c r="A139" s="203"/>
      <c r="B139" s="207"/>
      <c r="C139" s="200"/>
      <c r="D139" s="218"/>
      <c r="E139" s="219"/>
      <c r="F139" s="220"/>
      <c r="G139" s="185"/>
      <c r="J139" s="176"/>
      <c r="K139" s="176"/>
      <c r="L139" s="176"/>
      <c r="M139" s="176"/>
      <c r="N139" s="1"/>
      <c r="O139" s="1"/>
      <c r="P139" s="334"/>
      <c r="Q139" s="333"/>
      <c r="R139" s="5"/>
      <c r="S139" s="334"/>
      <c r="T139" s="333"/>
      <c r="U139" s="1"/>
      <c r="V139" s="5"/>
    </row>
    <row r="140" spans="1:24" ht="24" customHeight="1">
      <c r="A140" s="202"/>
      <c r="B140" s="232"/>
      <c r="C140" s="200"/>
      <c r="D140" s="218"/>
      <c r="E140" s="219"/>
      <c r="F140" s="220"/>
      <c r="G140" s="185"/>
      <c r="P140" s="334"/>
      <c r="Q140" s="333"/>
      <c r="S140" s="334"/>
      <c r="T140" s="333"/>
      <c r="V140" s="322"/>
    </row>
    <row r="141" spans="1:24" ht="24" customHeight="1">
      <c r="A141" s="204"/>
      <c r="B141" s="199"/>
      <c r="C141" s="200"/>
      <c r="D141" s="218"/>
      <c r="E141" s="219"/>
      <c r="F141" s="220"/>
      <c r="G141" s="185"/>
      <c r="P141" s="334"/>
      <c r="Q141" s="333"/>
      <c r="S141" s="334"/>
      <c r="T141" s="333"/>
      <c r="V141" s="322"/>
    </row>
    <row r="142" spans="1:24" ht="24" customHeight="1">
      <c r="A142" s="202"/>
      <c r="B142" s="231"/>
      <c r="C142" s="200"/>
      <c r="D142" s="218"/>
      <c r="E142" s="228"/>
      <c r="F142" s="220"/>
      <c r="G142" s="185"/>
      <c r="P142" s="334"/>
      <c r="Q142" s="333"/>
      <c r="S142" s="334"/>
      <c r="T142" s="333"/>
      <c r="V142" s="322"/>
    </row>
    <row r="143" spans="1:24" ht="24" customHeight="1">
      <c r="A143" s="203"/>
      <c r="B143" s="217"/>
      <c r="C143" s="200"/>
      <c r="D143" s="218"/>
      <c r="E143" s="219"/>
      <c r="F143" s="220"/>
      <c r="G143" s="185"/>
      <c r="J143" s="176"/>
      <c r="K143" s="176"/>
      <c r="L143" s="176"/>
      <c r="M143" s="176"/>
      <c r="N143" s="1"/>
      <c r="O143" s="1"/>
      <c r="P143" s="334"/>
      <c r="Q143" s="335"/>
      <c r="R143" s="5"/>
      <c r="S143" s="334"/>
      <c r="T143" s="335"/>
      <c r="U143" s="1"/>
      <c r="V143" s="5"/>
    </row>
    <row r="144" spans="1:24" ht="35.1" customHeight="1">
      <c r="A144" s="204"/>
      <c r="B144" s="199"/>
      <c r="C144" s="200"/>
      <c r="D144" s="200"/>
      <c r="E144" s="228"/>
      <c r="F144" s="220"/>
      <c r="G144" s="229"/>
      <c r="P144" s="334"/>
      <c r="Q144" s="335"/>
      <c r="S144" s="334"/>
      <c r="T144" s="335"/>
      <c r="V144" s="322"/>
    </row>
    <row r="145" spans="1:22" ht="24" customHeight="1">
      <c r="A145" s="204"/>
      <c r="B145" s="199"/>
      <c r="C145" s="202"/>
      <c r="D145" s="218"/>
      <c r="E145" s="228"/>
      <c r="F145" s="220"/>
      <c r="G145" s="185"/>
      <c r="P145" s="334"/>
      <c r="Q145" s="333"/>
      <c r="S145" s="334"/>
      <c r="T145" s="333"/>
      <c r="V145" s="322"/>
    </row>
    <row r="146" spans="1:22" ht="24" customHeight="1">
      <c r="A146" s="202"/>
      <c r="B146" s="199"/>
      <c r="C146" s="202"/>
      <c r="D146" s="218"/>
      <c r="E146" s="228"/>
      <c r="F146" s="220"/>
      <c r="G146" s="185"/>
      <c r="P146" s="334"/>
      <c r="Q146" s="333"/>
      <c r="S146" s="334"/>
      <c r="T146" s="333"/>
      <c r="V146" s="322"/>
    </row>
    <row r="147" spans="1:22" ht="24" customHeight="1">
      <c r="A147" s="202"/>
      <c r="B147" s="199"/>
      <c r="C147" s="202"/>
      <c r="D147" s="218"/>
      <c r="E147" s="228"/>
      <c r="F147" s="220"/>
      <c r="G147" s="185"/>
      <c r="P147" s="334"/>
      <c r="Q147" s="333"/>
      <c r="S147" s="334"/>
      <c r="T147" s="333"/>
      <c r="V147" s="322"/>
    </row>
    <row r="148" spans="1:22" ht="24" customHeight="1">
      <c r="A148" s="202"/>
      <c r="B148" s="199"/>
      <c r="C148" s="202"/>
      <c r="D148" s="218"/>
      <c r="E148" s="228"/>
      <c r="F148" s="220"/>
      <c r="G148" s="185"/>
      <c r="P148" s="334"/>
      <c r="Q148" s="333"/>
      <c r="S148" s="334"/>
      <c r="T148" s="333"/>
      <c r="V148" s="322"/>
    </row>
    <row r="149" spans="1:22" ht="24" customHeight="1">
      <c r="A149" s="202"/>
      <c r="B149" s="199"/>
      <c r="C149" s="202"/>
      <c r="D149" s="218"/>
      <c r="E149" s="228"/>
      <c r="F149" s="220"/>
      <c r="G149" s="185"/>
      <c r="P149" s="334"/>
      <c r="Q149" s="333"/>
      <c r="S149" s="334"/>
      <c r="T149" s="333"/>
      <c r="V149" s="322"/>
    </row>
    <row r="150" spans="1:22" ht="24" customHeight="1">
      <c r="A150" s="202"/>
      <c r="B150" s="199"/>
      <c r="C150" s="202"/>
      <c r="D150" s="218"/>
      <c r="E150" s="228"/>
      <c r="F150" s="220"/>
      <c r="G150" s="185"/>
      <c r="P150" s="334"/>
      <c r="Q150" s="333"/>
      <c r="S150" s="334"/>
      <c r="T150" s="333"/>
      <c r="V150" s="322"/>
    </row>
    <row r="151" spans="1:22" ht="24" customHeight="1">
      <c r="A151" s="202"/>
      <c r="B151" s="199"/>
      <c r="C151" s="202"/>
      <c r="D151" s="218"/>
      <c r="E151" s="228"/>
      <c r="F151" s="220"/>
      <c r="G151" s="185"/>
      <c r="P151" s="334"/>
      <c r="Q151" s="333"/>
      <c r="S151" s="334"/>
      <c r="T151" s="333"/>
      <c r="V151" s="322"/>
    </row>
    <row r="152" spans="1:22" ht="35.1" customHeight="1">
      <c r="A152" s="203"/>
      <c r="B152" s="217"/>
      <c r="C152" s="200"/>
      <c r="D152" s="218"/>
      <c r="E152" s="219"/>
      <c r="F152" s="220"/>
      <c r="G152" s="185"/>
      <c r="P152" s="334"/>
      <c r="Q152" s="335"/>
      <c r="S152" s="334"/>
      <c r="T152" s="335"/>
      <c r="V152" s="322"/>
    </row>
    <row r="153" spans="1:22" ht="24" customHeight="1">
      <c r="A153" s="204"/>
      <c r="B153" s="205"/>
      <c r="C153" s="200"/>
      <c r="D153" s="218"/>
      <c r="E153" s="228"/>
      <c r="F153" s="220"/>
      <c r="G153" s="229"/>
      <c r="P153" s="334"/>
      <c r="Q153" s="335"/>
      <c r="S153" s="334"/>
      <c r="T153" s="335"/>
      <c r="V153" s="322"/>
    </row>
    <row r="154" spans="1:22" ht="24" customHeight="1">
      <c r="A154" s="204"/>
      <c r="B154" s="199"/>
      <c r="C154" s="202"/>
      <c r="D154" s="205"/>
      <c r="E154" s="228"/>
      <c r="F154" s="220"/>
      <c r="G154" s="185"/>
      <c r="P154" s="334"/>
      <c r="Q154" s="333"/>
      <c r="S154" s="334"/>
      <c r="T154" s="333"/>
      <c r="V154" s="322"/>
    </row>
    <row r="155" spans="1:22" ht="35.1" customHeight="1">
      <c r="A155" s="204"/>
      <c r="B155" s="217"/>
      <c r="C155" s="200"/>
      <c r="D155" s="218"/>
      <c r="E155" s="219"/>
      <c r="F155" s="220"/>
      <c r="G155" s="185"/>
      <c r="P155" s="334"/>
      <c r="Q155" s="333"/>
      <c r="S155" s="334"/>
      <c r="T155" s="333"/>
      <c r="V155" s="322"/>
    </row>
    <row r="156" spans="1:22" ht="24" customHeight="1">
      <c r="A156" s="203"/>
      <c r="B156" s="201"/>
      <c r="C156" s="202"/>
      <c r="D156" s="218"/>
      <c r="E156" s="220"/>
      <c r="F156" s="220"/>
      <c r="G156" s="185"/>
      <c r="P156" s="334"/>
      <c r="Q156" s="333"/>
      <c r="S156" s="334"/>
      <c r="T156" s="333"/>
      <c r="V156" s="322"/>
    </row>
    <row r="157" spans="1:22" ht="24" customHeight="1">
      <c r="A157" s="203"/>
      <c r="B157" s="201"/>
      <c r="C157" s="202"/>
      <c r="D157" s="218"/>
      <c r="E157" s="219"/>
      <c r="F157" s="220"/>
      <c r="G157" s="185"/>
      <c r="P157" s="334"/>
      <c r="Q157" s="333"/>
      <c r="S157" s="334"/>
      <c r="T157" s="333"/>
      <c r="V157" s="322"/>
    </row>
    <row r="158" spans="1:22" ht="24" customHeight="1">
      <c r="A158" s="203"/>
      <c r="B158" s="201"/>
      <c r="C158" s="202"/>
      <c r="D158" s="218"/>
      <c r="E158" s="220"/>
      <c r="F158" s="220"/>
      <c r="G158" s="185"/>
      <c r="P158" s="334"/>
      <c r="Q158" s="333"/>
      <c r="S158" s="334"/>
      <c r="T158" s="333"/>
      <c r="V158" s="322"/>
    </row>
    <row r="159" spans="1:22" ht="24" customHeight="1">
      <c r="A159" s="203"/>
      <c r="B159" s="201"/>
      <c r="C159" s="202"/>
      <c r="D159" s="218"/>
      <c r="E159" s="220"/>
      <c r="F159" s="220"/>
      <c r="G159" s="185"/>
      <c r="P159" s="334"/>
      <c r="Q159" s="333"/>
      <c r="S159" s="334"/>
      <c r="T159" s="333"/>
      <c r="V159" s="322"/>
    </row>
    <row r="160" spans="1:22" ht="35.1" customHeight="1">
      <c r="A160" s="203"/>
      <c r="B160" s="206"/>
      <c r="C160" s="202"/>
      <c r="D160" s="218"/>
      <c r="E160" s="220"/>
      <c r="F160" s="220"/>
      <c r="G160" s="185"/>
      <c r="P160" s="334"/>
      <c r="Q160" s="333"/>
      <c r="S160" s="334"/>
      <c r="T160" s="333"/>
      <c r="V160" s="322"/>
    </row>
    <row r="161" spans="1:22" ht="30" customHeight="1">
      <c r="A161" s="203"/>
      <c r="B161" s="199"/>
      <c r="C161" s="202"/>
      <c r="D161" s="218"/>
      <c r="E161" s="220"/>
      <c r="F161" s="220"/>
      <c r="G161" s="185"/>
      <c r="P161" s="334"/>
      <c r="Q161" s="333"/>
      <c r="S161" s="334"/>
      <c r="T161" s="333"/>
      <c r="V161" s="322"/>
    </row>
    <row r="162" spans="1:22" ht="26.1" customHeight="1">
      <c r="A162" s="203"/>
      <c r="B162" s="217"/>
      <c r="C162" s="200"/>
      <c r="D162" s="218"/>
      <c r="E162" s="219"/>
      <c r="F162" s="220"/>
      <c r="G162" s="185"/>
      <c r="J162" s="176"/>
      <c r="K162" s="176"/>
      <c r="L162" s="176"/>
      <c r="M162" s="176"/>
      <c r="N162" s="1"/>
      <c r="O162" s="1"/>
      <c r="P162" s="334"/>
      <c r="Q162" s="333"/>
      <c r="R162" s="5"/>
      <c r="S162" s="334"/>
      <c r="T162" s="333"/>
      <c r="U162" s="1"/>
      <c r="V162" s="5"/>
    </row>
    <row r="163" spans="1:22" ht="30" customHeight="1">
      <c r="A163" s="204"/>
      <c r="B163" s="201"/>
      <c r="C163" s="202"/>
      <c r="D163" s="233"/>
      <c r="E163" s="220"/>
      <c r="F163" s="220"/>
      <c r="G163" s="185"/>
      <c r="P163" s="334"/>
      <c r="Q163" s="333"/>
      <c r="S163" s="334"/>
      <c r="T163" s="333"/>
      <c r="V163" s="322"/>
    </row>
    <row r="164" spans="1:22" ht="30" customHeight="1">
      <c r="A164" s="204"/>
      <c r="B164" s="201"/>
      <c r="C164" s="202"/>
      <c r="D164" s="233"/>
      <c r="E164" s="220"/>
      <c r="F164" s="220"/>
      <c r="G164" s="185"/>
      <c r="P164" s="334"/>
      <c r="Q164" s="333"/>
      <c r="S164" s="334"/>
      <c r="T164" s="333"/>
      <c r="V164" s="322"/>
    </row>
    <row r="165" spans="1:22" ht="30" customHeight="1">
      <c r="A165" s="204"/>
      <c r="B165" s="201"/>
      <c r="C165" s="202"/>
      <c r="D165" s="233"/>
      <c r="E165" s="220"/>
      <c r="F165" s="220"/>
      <c r="G165" s="185"/>
      <c r="P165" s="334"/>
      <c r="Q165" s="333"/>
      <c r="S165" s="334"/>
      <c r="T165" s="333"/>
      <c r="V165" s="322"/>
    </row>
    <row r="166" spans="1:22" ht="30" customHeight="1">
      <c r="A166" s="204"/>
      <c r="B166" s="201"/>
      <c r="C166" s="202"/>
      <c r="D166" s="233"/>
      <c r="E166" s="220"/>
      <c r="F166" s="220"/>
      <c r="G166" s="185"/>
      <c r="P166" s="334"/>
      <c r="Q166" s="333"/>
      <c r="S166" s="334"/>
      <c r="T166" s="333"/>
      <c r="V166" s="322"/>
    </row>
    <row r="167" spans="1:22" ht="33" customHeight="1">
      <c r="A167" s="234"/>
      <c r="B167" s="217"/>
      <c r="C167" s="200"/>
      <c r="D167" s="218"/>
      <c r="E167" s="219"/>
      <c r="F167" s="220"/>
      <c r="G167" s="185"/>
      <c r="P167" s="334"/>
      <c r="Q167" s="333"/>
      <c r="S167" s="334"/>
      <c r="T167" s="333"/>
      <c r="V167" s="322"/>
    </row>
    <row r="168" spans="1:22" ht="24" customHeight="1">
      <c r="A168" s="235"/>
      <c r="B168" s="201"/>
      <c r="C168" s="235"/>
      <c r="D168" s="236"/>
      <c r="E168" s="220"/>
      <c r="F168" s="220"/>
      <c r="G168" s="185"/>
      <c r="P168" s="334"/>
      <c r="Q168" s="333"/>
      <c r="S168" s="334"/>
      <c r="T168" s="333"/>
      <c r="V168" s="322"/>
    </row>
    <row r="169" spans="1:22" ht="24" customHeight="1">
      <c r="A169" s="235"/>
      <c r="B169" s="201"/>
      <c r="C169" s="235"/>
      <c r="D169" s="236"/>
      <c r="E169" s="220"/>
      <c r="F169" s="220"/>
      <c r="G169" s="185"/>
      <c r="P169" s="334"/>
      <c r="Q169" s="333"/>
      <c r="S169" s="334"/>
      <c r="T169" s="333"/>
      <c r="V169" s="322"/>
    </row>
    <row r="170" spans="1:22" ht="24" customHeight="1">
      <c r="A170" s="235"/>
      <c r="B170" s="201"/>
      <c r="C170" s="235"/>
      <c r="D170" s="236"/>
      <c r="E170" s="220"/>
      <c r="F170" s="220"/>
      <c r="G170" s="185"/>
      <c r="P170" s="334"/>
      <c r="Q170" s="333"/>
      <c r="S170" s="334"/>
      <c r="T170" s="333"/>
      <c r="V170" s="322"/>
    </row>
    <row r="171" spans="1:22" ht="24" customHeight="1">
      <c r="A171" s="235"/>
      <c r="B171" s="201"/>
      <c r="C171" s="235"/>
      <c r="D171" s="236"/>
      <c r="E171" s="220"/>
      <c r="F171" s="220"/>
      <c r="G171" s="185"/>
      <c r="P171" s="334"/>
      <c r="Q171" s="333"/>
      <c r="S171" s="334"/>
      <c r="T171" s="333"/>
      <c r="V171" s="322"/>
    </row>
    <row r="172" spans="1:22" ht="24" customHeight="1">
      <c r="A172" s="235"/>
      <c r="B172" s="201"/>
      <c r="C172" s="235"/>
      <c r="D172" s="236"/>
      <c r="E172" s="220"/>
      <c r="F172" s="220"/>
      <c r="G172" s="185"/>
      <c r="P172" s="334"/>
      <c r="Q172" s="333"/>
      <c r="S172" s="334"/>
      <c r="T172" s="333"/>
      <c r="V172" s="322"/>
    </row>
    <row r="173" spans="1:22" ht="26.1" customHeight="1">
      <c r="A173" s="202"/>
      <c r="B173" s="1104"/>
      <c r="C173" s="1104"/>
      <c r="D173" s="1104"/>
      <c r="E173" s="220"/>
      <c r="F173" s="220"/>
      <c r="G173" s="185"/>
      <c r="I173" s="238"/>
      <c r="J173" s="176"/>
      <c r="K173" s="176"/>
      <c r="L173" s="176"/>
      <c r="M173" s="176"/>
      <c r="N173" s="1"/>
      <c r="O173" s="1"/>
      <c r="P173" s="87"/>
      <c r="Q173" s="333"/>
      <c r="R173" s="5"/>
      <c r="S173" s="87"/>
      <c r="T173" s="333"/>
      <c r="U173" s="1"/>
      <c r="V173" s="5"/>
    </row>
    <row r="174" spans="1:22" ht="26.1" customHeight="1">
      <c r="A174" s="235"/>
      <c r="B174" s="1105"/>
      <c r="C174" s="1105"/>
      <c r="D174" s="1105"/>
      <c r="E174" s="220"/>
      <c r="F174" s="220"/>
      <c r="G174" s="185"/>
      <c r="I174" s="238"/>
      <c r="J174" s="176"/>
      <c r="K174" s="176"/>
      <c r="L174" s="176"/>
      <c r="M174" s="176"/>
      <c r="N174" s="1"/>
      <c r="O174" s="1"/>
      <c r="P174" s="87"/>
      <c r="Q174" s="333"/>
      <c r="R174" s="5"/>
      <c r="S174" s="87"/>
      <c r="T174" s="333"/>
      <c r="U174" s="1"/>
      <c r="V174" s="1"/>
    </row>
    <row r="175" spans="1:22" ht="26.1" customHeight="1">
      <c r="A175" s="235"/>
      <c r="B175" s="1099"/>
      <c r="C175" s="1099"/>
      <c r="D175" s="1099"/>
      <c r="E175" s="220"/>
      <c r="F175" s="220"/>
      <c r="G175" s="185"/>
      <c r="I175" s="238"/>
      <c r="J175" s="176"/>
      <c r="K175" s="176"/>
      <c r="L175" s="176"/>
      <c r="M175" s="176"/>
      <c r="N175" s="1"/>
      <c r="O175" s="1"/>
      <c r="P175" s="87"/>
      <c r="Q175" s="333"/>
      <c r="R175" s="5"/>
      <c r="S175" s="87"/>
      <c r="T175" s="333"/>
      <c r="U175" s="1"/>
      <c r="V175" s="337"/>
    </row>
    <row r="176" spans="1:22">
      <c r="A176" s="191"/>
      <c r="B176" s="191"/>
      <c r="C176" s="191"/>
      <c r="D176" s="191"/>
      <c r="E176" s="185"/>
      <c r="F176" s="185"/>
      <c r="G176" s="185"/>
    </row>
    <row r="177" spans="1:7">
      <c r="A177" s="191"/>
      <c r="B177" s="191"/>
      <c r="C177" s="191"/>
      <c r="D177" s="191"/>
      <c r="E177" s="185"/>
      <c r="F177" s="185"/>
      <c r="G177" s="185"/>
    </row>
    <row r="178" spans="1:7">
      <c r="A178" s="191"/>
      <c r="B178" s="191"/>
      <c r="C178" s="191"/>
      <c r="D178" s="191"/>
      <c r="E178" s="185"/>
      <c r="F178" s="185"/>
      <c r="G178" s="185"/>
    </row>
    <row r="179" spans="1:7">
      <c r="A179" s="191"/>
      <c r="B179" s="191"/>
      <c r="C179" s="191"/>
      <c r="D179" s="191"/>
      <c r="E179" s="185"/>
      <c r="F179" s="185"/>
      <c r="G179" s="185"/>
    </row>
    <row r="180" spans="1:7">
      <c r="A180" s="191"/>
      <c r="B180" s="191"/>
      <c r="C180" s="191"/>
      <c r="D180" s="191"/>
      <c r="E180" s="185"/>
      <c r="F180" s="185"/>
      <c r="G180" s="185"/>
    </row>
    <row r="181" spans="1:7">
      <c r="A181" s="191"/>
      <c r="B181" s="191"/>
      <c r="C181" s="191"/>
      <c r="D181" s="191"/>
      <c r="E181" s="185"/>
      <c r="F181" s="185"/>
      <c r="G181" s="185"/>
    </row>
    <row r="182" spans="1:7">
      <c r="A182" s="191"/>
      <c r="B182" s="191"/>
      <c r="C182" s="191"/>
      <c r="D182" s="191"/>
      <c r="E182" s="185"/>
      <c r="F182" s="185"/>
      <c r="G182" s="185"/>
    </row>
    <row r="183" spans="1:7">
      <c r="A183" s="191"/>
      <c r="B183" s="191"/>
      <c r="C183" s="191"/>
      <c r="D183" s="191"/>
      <c r="E183" s="185"/>
      <c r="F183" s="185"/>
      <c r="G183" s="185"/>
    </row>
  </sheetData>
  <sheetProtection sheet="1" objects="1" scenarios="1" formatColumns="0" formatRows="0" selectLockedCells="1"/>
  <customSheetViews>
    <customSheetView guid="{9154002C-6C58-44C9-AE93-0E761C3D01F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
      <headerFooter alignWithMargins="0">
        <oddFooter>&amp;R&amp;"Book Antiqua,Bold"&amp;10Schedule-1/ Page &amp;P of &amp;N</oddFooter>
      </headerFooter>
    </customSheetView>
    <customSheetView guid="{B835C05C-B615-4DCB-982D-4519616B3CD8}"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2"/>
      <headerFooter alignWithMargins="0">
        <oddFooter>&amp;R&amp;"Book Antiqua,Bold"&amp;10Schedule-1/ Page &amp;P of &amp;N</oddFooter>
      </headerFooter>
    </customSheetView>
    <customSheetView guid="{E97134B6-5E8D-4951-8DA0-73D065532361}"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3"/>
      <headerFooter alignWithMargins="0">
        <oddFooter>&amp;R&amp;"Book Antiqua,Bold"&amp;10Schedule-1/ Page &amp;P of &amp;N</oddFooter>
      </headerFooter>
    </customSheetView>
    <customSheetView guid="{D0757F9E-DF41-4B40-A5E5-F4F8FDD8D61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4"/>
      <headerFooter alignWithMargins="0">
        <oddFooter>&amp;R&amp;"Book Antiqua,Bold"&amp;10Schedule-1/ Page &amp;P of &amp;N</oddFooter>
      </headerFooter>
    </customSheetView>
    <customSheetView guid="{EE46BCD1-F715-4FA9-A5FC-1B125AD601E0}"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5"/>
      <headerFooter alignWithMargins="0">
        <oddFooter>&amp;R&amp;"Book Antiqua,Bold"&amp;10Schedule-1/ Page &amp;P of &amp;N</oddFooter>
      </headerFooter>
    </customSheetView>
    <customSheetView guid="{4AA1107B-A795-4744-B566-827168772C7A}"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6"/>
      <headerFooter alignWithMargins="0">
        <oddFooter>&amp;R&amp;"Book Antiqua,Bold"&amp;10Schedule-1/ Page &amp;P of &amp;N</oddFooter>
      </headerFooter>
    </customSheetView>
    <customSheetView guid="{B23AD343-29DA-4CE0-BD10-47BF44F3782F}"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7"/>
      <headerFooter alignWithMargins="0">
        <oddFooter>&amp;R&amp;"Book Antiqua,Bold"&amp;10Schedule-1/ Page &amp;P of &amp;N</oddFooter>
      </headerFooter>
    </customSheetView>
    <customSheetView guid="{ECE9294F-C910-4036-88BC-B1F2176FB0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8"/>
      <headerFooter alignWithMargins="0">
        <oddFooter>&amp;R&amp;"Book Antiqua,Bold"&amp;10Schedule-1/ Page &amp;P of &amp;N</oddFooter>
      </headerFooter>
    </customSheetView>
    <customSheetView guid="{27A45B7A-04F2-4516-B80B-5ED0825D4ED3}" state="hidden" topLeftCell="A10">
      <selection activeCell="G129" sqref="G129"/>
      <colBreaks count="1" manualBreakCount="1">
        <brk id="7" max="1048575" man="1"/>
      </colBreaks>
      <pageMargins left="0" right="0" top="0" bottom="0" header="0" footer="0"/>
      <printOptions horizontalCentered="1"/>
      <pageSetup paperSize="9" orientation="portrait" horizontalDpi="300" verticalDpi="300" r:id="rId9"/>
      <headerFooter alignWithMargins="0">
        <oddFooter>&amp;R&amp;"Book Antiqua,Bold"&amp;10Schedule-1/ Page &amp;P of &amp;N</oddFooter>
      </headerFooter>
    </customSheetView>
    <customSheetView guid="{E9F4E142-7D26-464D-BECA-4F3806DB1FE1}"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0"/>
      <headerFooter alignWithMargins="0">
        <oddFooter>&amp;R&amp;"Book Antiqua,Bold"&amp;10Schedule-1/ Page &amp;P of &amp;N</oddFooter>
      </headerFooter>
    </customSheetView>
    <customSheetView guid="{A7DBDDEF-9245-44C6-9EBF-032DB6E1C0A2}"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1"/>
      <headerFooter alignWithMargins="0">
        <oddFooter>&amp;R&amp;"Book Antiqua,Bold"&amp;10Schedule-1/ Page &amp;P of &amp;N</oddFooter>
      </headerFooter>
    </customSheetView>
    <customSheetView guid="{7487ED9F-BBED-4B2A-9631-22F1A430946B}" state="hidden" topLeftCell="A67">
      <selection activeCell="F71" sqref="F71"/>
      <colBreaks count="1" manualBreakCount="1">
        <brk id="7" max="1048575" man="1"/>
      </colBreaks>
      <pageMargins left="0" right="0" top="0" bottom="0" header="0" footer="0"/>
      <printOptions horizontalCentered="1"/>
      <pageSetup paperSize="9" orientation="portrait" horizontalDpi="300" verticalDpi="300" r:id="rId12"/>
      <headerFooter alignWithMargins="0">
        <oddFooter>&amp;R&amp;"Book Antiqua,Bold"&amp;10Schedule-1/ Page &amp;P of &amp;N</oddFooter>
      </headerFooter>
    </customSheetView>
    <customSheetView guid="{B3CE7B10-A914-4559-A6DA-AED8C22AFD6D}"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3"/>
      <headerFooter alignWithMargins="0">
        <oddFooter>&amp;R&amp;"Book Antiqua,Bold"&amp;10Schedule-1/ Page &amp;P of &amp;N</oddFooter>
      </headerFooter>
    </customSheetView>
    <customSheetView guid="{D53177B2-31EC-4222-B97A-A37DCFD9E45B}"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4"/>
      <headerFooter alignWithMargins="0">
        <oddFooter>&amp;R&amp;"Book Antiqua,Bold"&amp;10Schedule-1/ Page &amp;P of &amp;N</oddFooter>
      </headerFooter>
    </customSheetView>
    <customSheetView guid="{223BC0FC-814D-40F0-9795-CE82A16FF3A5}"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5"/>
      <headerFooter alignWithMargins="0">
        <oddFooter>&amp;R&amp;"Book Antiqua,Bold"&amp;10Schedule-1/ Page &amp;P of &amp;N</oddFooter>
      </headerFooter>
    </customSheetView>
    <customSheetView guid="{E81F0721-C35D-4189-B675-E46A21339863}"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6"/>
      <headerFooter alignWithMargins="0">
        <oddFooter>&amp;R&amp;"Book Antiqua,Bold"&amp;10Schedule-1/ Page &amp;P of &amp;N</oddFooter>
      </headerFooter>
    </customSheetView>
    <customSheetView guid="{17F5C48B-526E-48D2-9F97-823D578F9893}"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7"/>
      <headerFooter alignWithMargins="0">
        <oddFooter>&amp;R&amp;"Book Antiqua,Bold"&amp;10Schedule-1/ Page &amp;P of &amp;N</oddFooter>
      </headerFooter>
    </customSheetView>
    <customSheetView guid="{9AABADBB-0C61-4F6E-8EBA-FB1F391DCDF7}" state="hidden" topLeftCell="A67">
      <selection activeCell="G71" sqref="G71"/>
      <colBreaks count="1" manualBreakCount="1">
        <brk id="7" max="1048575" man="1"/>
      </colBreaks>
      <pageMargins left="0" right="0" top="0" bottom="0" header="0" footer="0"/>
      <printOptions horizontalCentered="1"/>
      <pageSetup paperSize="9" orientation="portrait" horizontalDpi="300" verticalDpi="300" r:id="rId18"/>
      <headerFooter alignWithMargins="0">
        <oddFooter>&amp;R&amp;"Book Antiqua,Bold"&amp;10Schedule-1/ Page &amp;P of &amp;N</oddFooter>
      </headerFooter>
    </customSheetView>
  </customSheetViews>
  <mergeCells count="38">
    <mergeCell ref="A3:G3"/>
    <mergeCell ref="W3:X3"/>
    <mergeCell ref="A4:G4"/>
    <mergeCell ref="A7:D7"/>
    <mergeCell ref="W7:X7"/>
    <mergeCell ref="B8:D8"/>
    <mergeCell ref="B9:D9"/>
    <mergeCell ref="B10:D10"/>
    <mergeCell ref="B11:D11"/>
    <mergeCell ref="W11:X11"/>
    <mergeCell ref="A13:G13"/>
    <mergeCell ref="P14:Q14"/>
    <mergeCell ref="S14:T14"/>
    <mergeCell ref="W14:X14"/>
    <mergeCell ref="B74:D74"/>
    <mergeCell ref="B117:D117"/>
    <mergeCell ref="B75:D75"/>
    <mergeCell ref="A76:G76"/>
    <mergeCell ref="B77:G78"/>
    <mergeCell ref="B79:G79"/>
    <mergeCell ref="A111:G111"/>
    <mergeCell ref="W111:X111"/>
    <mergeCell ref="A112:G112"/>
    <mergeCell ref="A115:D115"/>
    <mergeCell ref="W115:X115"/>
    <mergeCell ref="B116:D116"/>
    <mergeCell ref="B175:D175"/>
    <mergeCell ref="B118:D118"/>
    <mergeCell ref="B119:D119"/>
    <mergeCell ref="W119:X119"/>
    <mergeCell ref="A121:G121"/>
    <mergeCell ref="P122:Q122"/>
    <mergeCell ref="W126:X126"/>
    <mergeCell ref="W130:X130"/>
    <mergeCell ref="B173:D173"/>
    <mergeCell ref="B174:D174"/>
    <mergeCell ref="S122:T122"/>
    <mergeCell ref="W122:X122"/>
  </mergeCells>
  <phoneticPr fontId="28" type="noConversion"/>
  <conditionalFormatting sqref="E30:E72 G55 G59:G60">
    <cfRule type="cellIs" dxfId="27" priority="2" stopIfTrue="1" operator="equal">
      <formula>"a"</formula>
    </cfRule>
  </conditionalFormatting>
  <conditionalFormatting sqref="E30:E72">
    <cfRule type="expression" dxfId="26" priority="1" stopIfTrue="1">
      <formula>D30&gt;0</formula>
    </cfRule>
  </conditionalFormatting>
  <conditionalFormatting sqref="E135 G135 E142 Q143:Q144 T143:T144 G144 E144:E151 Q152:Q153 T152:T153 G153 E153:E154">
    <cfRule type="cellIs" dxfId="25" priority="4" stopIfTrue="1" operator="equal">
      <formula>"a"</formula>
    </cfRule>
  </conditionalFormatting>
  <conditionalFormatting sqref="G17:G72 G128:G129 G132:G133 G136:G138 G141:G142 G145:G151 G154 G156:G161 G163:G166 G168:G172">
    <cfRule type="expression" dxfId="24" priority="5" stopIfTrue="1">
      <formula>E17=""</formula>
    </cfRule>
  </conditionalFormatting>
  <conditionalFormatting sqref="Q17:Q73 T17:T73 Q127:Q138 T127:T138 Q141:Q142 T141:T142 Q145:Q151 T145:T151 Q154 T154 Q156:Q166 T156:T166 Q168:Q172 T168:T172">
    <cfRule type="cellIs" dxfId="23" priority="3" stopIfTrue="1" operator="equal">
      <formula>#REF!</formula>
    </cfRule>
  </conditionalFormatting>
  <printOptions horizontalCentered="1"/>
  <pageMargins left="0.511811023622047" right="0.26" top="0.48" bottom="0.54" header="0.25" footer="0.27"/>
  <pageSetup paperSize="9" orientation="portrait" horizontalDpi="300" verticalDpi="300" r:id="rId19"/>
  <headerFooter alignWithMargins="0">
    <oddHeader>&amp;C&amp;"Aptos"&amp;12&amp;KFF0000 डेटा वर्गीकरण : नियंत्रित/CONTROLLED&amp;1#_x000D_&amp;G</oddHeader>
    <oddFooter>&amp;R&amp;"Book Antiqua,Bold"&amp;10Schedule-1/ Page &amp;P of &amp;N</oddFooter>
  </headerFooter>
  <colBreaks count="1" manualBreakCount="1">
    <brk id="7" max="1048575" man="1"/>
  </colBreaks>
  <drawing r:id="rId20"/>
  <legacyDrawingHF r:id="rId2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indexed="10"/>
    <pageSetUpPr fitToPage="1"/>
  </sheetPr>
  <dimension ref="A1:AW102"/>
  <sheetViews>
    <sheetView view="pageBreakPreview" topLeftCell="A67" zoomScaleNormal="85" zoomScaleSheetLayoutView="100" workbookViewId="0">
      <selection activeCell="J72" sqref="J72"/>
    </sheetView>
  </sheetViews>
  <sheetFormatPr defaultColWidth="9" defaultRowHeight="15.75"/>
  <cols>
    <col min="1" max="1" width="11.625" style="948" customWidth="1"/>
    <col min="2" max="2" width="15.25" style="948" customWidth="1"/>
    <col min="3" max="3" width="14.75" style="833" customWidth="1"/>
    <col min="4" max="4" width="10.625" style="832" customWidth="1"/>
    <col min="5" max="5" width="15.5" style="832" customWidth="1"/>
    <col min="6" max="6" width="50" style="918" customWidth="1"/>
    <col min="7" max="7" width="7.25" style="809" customWidth="1"/>
    <col min="8" max="8" width="10.5" style="809" customWidth="1"/>
    <col min="9" max="9" width="14.75" style="983" customWidth="1"/>
    <col min="10" max="10" width="15.375" style="809" customWidth="1"/>
    <col min="11" max="11" width="15.125" style="554" customWidth="1"/>
    <col min="12" max="12" width="14.5" style="604" customWidth="1"/>
    <col min="13" max="13" width="7.125" style="604" hidden="1" customWidth="1"/>
    <col min="14" max="14" width="10.875" style="604" hidden="1" customWidth="1"/>
    <col min="15" max="15" width="17.625" style="604" hidden="1" customWidth="1"/>
    <col min="16" max="26" width="9" style="604" customWidth="1"/>
    <col min="27" max="31" width="9" style="604"/>
    <col min="32" max="32" width="9" style="604" hidden="1" customWidth="1"/>
    <col min="33" max="34" width="17.625" style="604" hidden="1" customWidth="1"/>
    <col min="35" max="35" width="9" style="604" hidden="1" customWidth="1"/>
    <col min="36" max="36" width="15.5" style="604" hidden="1" customWidth="1"/>
    <col min="37" max="37" width="15.375" style="604" hidden="1" customWidth="1"/>
    <col min="38" max="49" width="9" style="604"/>
    <col min="50" max="16384" width="9" style="605"/>
  </cols>
  <sheetData>
    <row r="1" spans="1:37" ht="23.25" customHeight="1">
      <c r="A1" s="975" t="str">
        <f>Cover!B3</f>
        <v>Ref. No:  SRTS-II/C&amp;M/WC-4777/2026
SPECIFICATION No.: SR2/NT/W-AIS/DOM/C00/26/04775</v>
      </c>
      <c r="B1" s="946"/>
      <c r="C1" s="830"/>
      <c r="D1" s="900"/>
      <c r="E1" s="900"/>
      <c r="F1" s="916"/>
      <c r="G1" s="807"/>
      <c r="H1" s="807"/>
      <c r="I1" s="982"/>
      <c r="J1" s="807" t="s">
        <v>79</v>
      </c>
    </row>
    <row r="2" spans="1:37">
      <c r="A2" s="947"/>
      <c r="B2" s="947"/>
      <c r="C2" s="816"/>
      <c r="D2" s="831"/>
      <c r="E2" s="831"/>
      <c r="F2" s="917"/>
      <c r="G2" s="808"/>
      <c r="H2" s="808"/>
      <c r="I2" s="897"/>
      <c r="J2" s="808"/>
    </row>
    <row r="3" spans="1:37" ht="65.25" customHeight="1">
      <c r="A3" s="1128" t="str">
        <f>Cover!$B$2</f>
        <v>“Construction of Two nos. of 230kV bays for TANTRANSCO at 400kV Pugalur HVAC POWERGRID S/S” under consultancy services to TANTRANSCO”</v>
      </c>
      <c r="B3" s="1128"/>
      <c r="C3" s="1128"/>
      <c r="D3" s="1128"/>
      <c r="E3" s="1128"/>
      <c r="F3" s="1128"/>
      <c r="G3" s="1128"/>
      <c r="H3" s="1128"/>
      <c r="I3" s="1128"/>
      <c r="J3" s="1128"/>
      <c r="AF3" s="609" t="s">
        <v>184</v>
      </c>
      <c r="AH3" s="701">
        <f>IF(ISERROR(#REF!/('Sch-6'!D15+'Sch-6'!D17+'Sch-6'!D19)),0,#REF!/( 'Sch-6'!D15+'Sch-6'!D17+'Sch-6'!D19))</f>
        <v>0</v>
      </c>
    </row>
    <row r="4" spans="1:37" ht="18.75">
      <c r="A4" s="1129" t="s">
        <v>185</v>
      </c>
      <c r="B4" s="1129"/>
      <c r="C4" s="1129"/>
      <c r="D4" s="1129"/>
      <c r="E4" s="1129"/>
      <c r="F4" s="1129"/>
      <c r="G4" s="1129"/>
      <c r="H4" s="1129"/>
      <c r="I4" s="1129"/>
      <c r="J4" s="1129"/>
      <c r="AF4" s="609" t="s">
        <v>186</v>
      </c>
      <c r="AH4" s="701" t="e">
        <f>#REF!</f>
        <v>#REF!</v>
      </c>
    </row>
    <row r="5" spans="1:37">
      <c r="AF5" s="609" t="s">
        <v>187</v>
      </c>
      <c r="AH5" s="701">
        <f>IF(ISERROR(#REF!/#REF!),0,#REF! /#REF!)</f>
        <v>0</v>
      </c>
    </row>
    <row r="6" spans="1:37" ht="16.5">
      <c r="B6" s="949"/>
      <c r="C6" s="834" t="str">
        <f>'Sch-1.'!A7</f>
        <v>Bidder’s Name and Address (Lead Partner) :</v>
      </c>
      <c r="D6" s="901"/>
      <c r="E6" s="901"/>
      <c r="F6" s="919"/>
      <c r="G6" s="810"/>
      <c r="H6" s="1133" t="s">
        <v>81</v>
      </c>
      <c r="I6" s="1133"/>
      <c r="J6" s="972"/>
      <c r="AF6" s="609" t="s">
        <v>188</v>
      </c>
      <c r="AH6" s="701" t="e">
        <f>#REF!</f>
        <v>#REF!</v>
      </c>
    </row>
    <row r="7" spans="1:37" ht="17.25" customHeight="1">
      <c r="A7" s="976"/>
      <c r="B7" s="949"/>
      <c r="C7" s="835"/>
      <c r="D7" s="901"/>
      <c r="E7" s="901"/>
      <c r="F7" s="919"/>
      <c r="G7" s="810"/>
      <c r="H7" s="1130" t="s">
        <v>189</v>
      </c>
      <c r="I7" s="1130"/>
      <c r="J7" s="1130"/>
      <c r="AF7" s="609"/>
      <c r="AH7" s="701"/>
    </row>
    <row r="8" spans="1:37" ht="16.5">
      <c r="A8" s="977" t="str">
        <f>'Sch-1.'!A9</f>
        <v/>
      </c>
      <c r="B8" s="971"/>
      <c r="C8" s="971"/>
      <c r="D8" s="971"/>
      <c r="E8" s="971"/>
      <c r="F8" s="971"/>
      <c r="G8" s="971"/>
      <c r="H8" s="1131" t="str">
        <f>'Sch-1.'!I9</f>
        <v>C&amp;M Department</v>
      </c>
      <c r="I8" s="1131"/>
      <c r="J8" s="1131"/>
      <c r="AF8" s="609" t="s">
        <v>190</v>
      </c>
      <c r="AH8" s="701" t="e">
        <f>SUM(AH3:AH6)</f>
        <v>#REF!</v>
      </c>
    </row>
    <row r="9" spans="1:37" ht="16.5">
      <c r="C9" s="836" t="s">
        <v>84</v>
      </c>
      <c r="D9" s="1134"/>
      <c r="E9" s="1134"/>
      <c r="H9" s="1132" t="str">
        <f>'Sch-1.'!I10</f>
        <v>Power Grid Corporation of India Ltd.,</v>
      </c>
      <c r="I9" s="1132"/>
      <c r="J9" s="1132"/>
    </row>
    <row r="10" spans="1:37" ht="16.5">
      <c r="C10" s="836" t="s">
        <v>86</v>
      </c>
      <c r="D10" s="1135"/>
      <c r="E10" s="1135"/>
      <c r="H10" s="1132" t="str">
        <f>'Sch-1.'!I11</f>
        <v>SR-II,RHQ</v>
      </c>
      <c r="I10" s="1132"/>
      <c r="J10" s="1132"/>
    </row>
    <row r="11" spans="1:37" ht="16.5" customHeight="1">
      <c r="A11" s="950"/>
      <c r="B11" s="950"/>
      <c r="C11" s="1125"/>
      <c r="D11" s="1126"/>
      <c r="E11" s="1126"/>
      <c r="F11" s="920"/>
      <c r="H11" s="1132" t="str">
        <f>'Sch-1.'!I12</f>
        <v>Singanayakanahalli,Yelahanka</v>
      </c>
      <c r="I11" s="1132"/>
      <c r="J11" s="1132"/>
      <c r="AF11" s="609" t="s">
        <v>191</v>
      </c>
      <c r="AH11" s="701" t="e">
        <f>'Sch-1.'!#REF!</f>
        <v>#REF!</v>
      </c>
    </row>
    <row r="12" spans="1:37" ht="16.5" customHeight="1">
      <c r="A12" s="950"/>
      <c r="B12" s="950"/>
      <c r="C12" s="1126" t="str">
        <f>IF('Sch-1.'!C13=0, "", 'Sch-1.'!C13)</f>
        <v/>
      </c>
      <c r="D12" s="1126"/>
      <c r="E12" s="1126"/>
      <c r="H12" s="1132" t="str">
        <f>'Sch-1.'!I13</f>
        <v>Bangalore -560064</v>
      </c>
      <c r="I12" s="1132"/>
      <c r="J12" s="1132"/>
      <c r="AF12" s="609"/>
      <c r="AH12" s="701"/>
    </row>
    <row r="13" spans="1:37">
      <c r="A13" s="950"/>
      <c r="B13" s="950"/>
      <c r="C13" s="837"/>
      <c r="D13" s="812"/>
      <c r="E13" s="812"/>
      <c r="F13" s="921"/>
      <c r="G13" s="811"/>
      <c r="H13" s="811"/>
      <c r="I13" s="984"/>
      <c r="J13" s="808"/>
      <c r="AF13" s="609"/>
      <c r="AH13" s="701"/>
    </row>
    <row r="14" spans="1:37" ht="16.5">
      <c r="A14" s="1127"/>
      <c r="B14" s="1127"/>
      <c r="C14" s="1127"/>
      <c r="D14" s="1127"/>
      <c r="E14" s="1127"/>
      <c r="F14" s="1127"/>
      <c r="G14" s="1127"/>
      <c r="H14" s="1127"/>
      <c r="I14" s="1127"/>
      <c r="J14" s="1127"/>
      <c r="P14" s="702"/>
      <c r="Q14" s="702"/>
      <c r="R14" s="702"/>
      <c r="S14" s="702"/>
      <c r="AG14" s="1121" t="s">
        <v>192</v>
      </c>
      <c r="AH14" s="1121"/>
      <c r="AI14" s="603" t="s">
        <v>182</v>
      </c>
      <c r="AJ14" s="1121" t="s">
        <v>193</v>
      </c>
      <c r="AK14" s="1121"/>
    </row>
    <row r="15" spans="1:37" ht="16.5">
      <c r="A15" s="978"/>
      <c r="B15" s="950"/>
      <c r="C15" s="838"/>
      <c r="D15" s="812"/>
      <c r="E15" s="812"/>
      <c r="F15" s="856"/>
      <c r="G15" s="812"/>
      <c r="H15" s="812"/>
      <c r="I15" s="1123" t="s">
        <v>91</v>
      </c>
      <c r="J15" s="1123"/>
      <c r="K15" s="1123"/>
      <c r="P15" s="702"/>
      <c r="Q15" s="702"/>
      <c r="R15" s="702"/>
      <c r="S15" s="702"/>
      <c r="AG15" s="793"/>
      <c r="AH15" s="793"/>
      <c r="AI15" s="603"/>
      <c r="AJ15" s="793"/>
      <c r="AK15" s="793"/>
    </row>
    <row r="16" spans="1:37" ht="143.25" customHeight="1">
      <c r="A16" s="935" t="s">
        <v>92</v>
      </c>
      <c r="B16" s="936" t="s">
        <v>194</v>
      </c>
      <c r="C16" s="937" t="s">
        <v>195</v>
      </c>
      <c r="D16" s="936" t="s">
        <v>95</v>
      </c>
      <c r="E16" s="936" t="s">
        <v>96</v>
      </c>
      <c r="F16" s="713" t="s">
        <v>196</v>
      </c>
      <c r="G16" s="713" t="s">
        <v>98</v>
      </c>
      <c r="H16" s="713" t="s">
        <v>197</v>
      </c>
      <c r="I16" s="940" t="s">
        <v>198</v>
      </c>
      <c r="J16" s="713" t="s">
        <v>199</v>
      </c>
      <c r="K16" s="713" t="s">
        <v>102</v>
      </c>
      <c r="P16" s="702"/>
      <c r="Q16" s="702"/>
      <c r="R16" s="702"/>
      <c r="S16" s="702"/>
      <c r="AG16" s="703" t="s">
        <v>200</v>
      </c>
      <c r="AH16" s="703" t="s">
        <v>201</v>
      </c>
      <c r="AI16" s="603"/>
      <c r="AJ16" s="703" t="s">
        <v>200</v>
      </c>
      <c r="AK16" s="703" t="s">
        <v>201</v>
      </c>
    </row>
    <row r="17" spans="1:37" ht="16.5">
      <c r="A17" s="979">
        <v>1</v>
      </c>
      <c r="B17" s="936">
        <v>2</v>
      </c>
      <c r="C17" s="824">
        <v>3</v>
      </c>
      <c r="D17" s="823">
        <v>4</v>
      </c>
      <c r="E17" s="823">
        <v>5</v>
      </c>
      <c r="F17" s="922">
        <v>6</v>
      </c>
      <c r="G17" s="813">
        <v>7</v>
      </c>
      <c r="H17" s="813">
        <v>8</v>
      </c>
      <c r="I17" s="979">
        <v>9</v>
      </c>
      <c r="J17" s="813" t="s">
        <v>103</v>
      </c>
      <c r="K17" s="813">
        <v>11</v>
      </c>
      <c r="P17" s="702"/>
      <c r="Q17" s="702"/>
      <c r="R17" s="702"/>
      <c r="S17" s="702"/>
      <c r="AG17" s="661">
        <v>5</v>
      </c>
      <c r="AH17" s="661" t="s">
        <v>175</v>
      </c>
      <c r="AI17" s="603"/>
      <c r="AJ17" s="661">
        <v>5</v>
      </c>
      <c r="AK17" s="661" t="s">
        <v>175</v>
      </c>
    </row>
    <row r="18" spans="1:37" ht="24.75" customHeight="1">
      <c r="A18" s="959" t="s">
        <v>4</v>
      </c>
      <c r="B18" s="1015" t="s">
        <v>202</v>
      </c>
      <c r="C18" s="1013"/>
      <c r="D18" s="1013"/>
      <c r="E18" s="1013"/>
      <c r="F18" s="1014"/>
      <c r="G18" s="814"/>
      <c r="H18" s="815"/>
      <c r="I18" s="985"/>
      <c r="J18" s="815"/>
      <c r="K18" s="825"/>
      <c r="L18" s="797"/>
      <c r="M18" s="797"/>
      <c r="N18" s="801"/>
      <c r="O18" s="801"/>
      <c r="P18" s="702"/>
      <c r="Q18" s="702"/>
      <c r="R18" s="702"/>
      <c r="S18" s="702"/>
      <c r="AG18" s="661"/>
      <c r="AH18" s="661"/>
      <c r="AI18" s="603"/>
      <c r="AJ18" s="661"/>
      <c r="AK18" s="661"/>
    </row>
    <row r="19" spans="1:37" ht="48.75" customHeight="1">
      <c r="A19" s="800">
        <v>1</v>
      </c>
      <c r="B19" s="892">
        <v>85354010</v>
      </c>
      <c r="C19" s="958" t="s">
        <v>78</v>
      </c>
      <c r="D19" s="943">
        <v>0.18</v>
      </c>
      <c r="E19" s="942" t="s">
        <v>108</v>
      </c>
      <c r="F19" s="1012" t="s">
        <v>605</v>
      </c>
      <c r="G19" s="800" t="s">
        <v>203</v>
      </c>
      <c r="H19" s="974">
        <v>2</v>
      </c>
      <c r="I19" s="1010"/>
      <c r="J19" s="944" t="str">
        <f t="shared" ref="J19:J68" si="0">IF(I19=0, "Included", IF(ISERROR(H19*I19), I19, H19*I19))</f>
        <v>Included</v>
      </c>
      <c r="K19" s="944">
        <f>O19</f>
        <v>0</v>
      </c>
      <c r="L19" s="567"/>
      <c r="M19" s="567"/>
      <c r="N19" s="567">
        <f t="shared" ref="N19:N66" si="1">IF(J19="Included",0,J19)</f>
        <v>0</v>
      </c>
      <c r="O19" s="567">
        <f t="shared" ref="O19:O63" si="2">IF(E19="confirmed",(N19*D19),(N19*E19))</f>
        <v>0</v>
      </c>
      <c r="P19" s="702"/>
      <c r="Q19" s="702"/>
      <c r="R19" s="702"/>
      <c r="S19" s="702"/>
      <c r="AG19" s="661"/>
      <c r="AH19" s="661"/>
      <c r="AI19" s="603"/>
      <c r="AJ19" s="661"/>
      <c r="AK19" s="661"/>
    </row>
    <row r="20" spans="1:37" ht="66.75" customHeight="1">
      <c r="A20" s="800">
        <v>2</v>
      </c>
      <c r="B20" s="892">
        <v>85359090</v>
      </c>
      <c r="C20" s="958"/>
      <c r="D20" s="943">
        <v>0.18</v>
      </c>
      <c r="E20" s="942" t="s">
        <v>108</v>
      </c>
      <c r="F20" s="1012" t="s">
        <v>606</v>
      </c>
      <c r="G20" s="800" t="s">
        <v>203</v>
      </c>
      <c r="H20" s="974">
        <v>6</v>
      </c>
      <c r="I20" s="1010"/>
      <c r="J20" s="944" t="str">
        <f t="shared" si="0"/>
        <v>Included</v>
      </c>
      <c r="K20" s="944">
        <f t="shared" ref="K20:K71" si="3">O20</f>
        <v>0</v>
      </c>
      <c r="L20" s="567"/>
      <c r="M20" s="567"/>
      <c r="N20" s="567">
        <f t="shared" si="1"/>
        <v>0</v>
      </c>
      <c r="O20" s="567">
        <f t="shared" si="2"/>
        <v>0</v>
      </c>
      <c r="P20" s="702"/>
      <c r="Q20" s="702"/>
      <c r="R20" s="702"/>
      <c r="S20" s="702"/>
      <c r="AG20" s="661"/>
      <c r="AH20" s="661"/>
      <c r="AI20" s="603"/>
      <c r="AJ20" s="661"/>
      <c r="AK20" s="661"/>
    </row>
    <row r="21" spans="1:37" ht="48.75" customHeight="1">
      <c r="A21" s="800">
        <v>3</v>
      </c>
      <c r="B21" s="892">
        <v>85359090</v>
      </c>
      <c r="C21" s="958" t="s">
        <v>78</v>
      </c>
      <c r="D21" s="943">
        <v>0.18</v>
      </c>
      <c r="E21" s="942" t="s">
        <v>108</v>
      </c>
      <c r="F21" s="1012" t="s">
        <v>607</v>
      </c>
      <c r="G21" s="800" t="s">
        <v>203</v>
      </c>
      <c r="H21" s="974">
        <v>2</v>
      </c>
      <c r="I21" s="1010"/>
      <c r="J21" s="944" t="str">
        <f t="shared" si="0"/>
        <v>Included</v>
      </c>
      <c r="K21" s="944">
        <f t="shared" si="3"/>
        <v>0</v>
      </c>
      <c r="L21" s="567"/>
      <c r="M21" s="567"/>
      <c r="N21" s="567">
        <f t="shared" si="1"/>
        <v>0</v>
      </c>
      <c r="O21" s="567">
        <f t="shared" si="2"/>
        <v>0</v>
      </c>
      <c r="P21" s="702"/>
      <c r="Q21" s="702"/>
      <c r="R21" s="702"/>
      <c r="S21" s="702"/>
      <c r="AG21" s="661"/>
      <c r="AH21" s="661"/>
      <c r="AI21" s="603"/>
      <c r="AJ21" s="661"/>
      <c r="AK21" s="661"/>
    </row>
    <row r="22" spans="1:37" ht="48.75" customHeight="1">
      <c r="A22" s="800">
        <v>4</v>
      </c>
      <c r="B22" s="892">
        <v>85371000</v>
      </c>
      <c r="C22" s="958"/>
      <c r="D22" s="943">
        <v>0.18</v>
      </c>
      <c r="E22" s="942" t="s">
        <v>108</v>
      </c>
      <c r="F22" s="1012" t="s">
        <v>608</v>
      </c>
      <c r="G22" s="800" t="s">
        <v>203</v>
      </c>
      <c r="H22" s="974">
        <v>2</v>
      </c>
      <c r="I22" s="1010"/>
      <c r="J22" s="944" t="str">
        <f t="shared" si="0"/>
        <v>Included</v>
      </c>
      <c r="K22" s="944">
        <f t="shared" si="3"/>
        <v>0</v>
      </c>
      <c r="L22" s="567"/>
      <c r="M22" s="567"/>
      <c r="N22" s="567">
        <f t="shared" si="1"/>
        <v>0</v>
      </c>
      <c r="O22" s="567">
        <f t="shared" si="2"/>
        <v>0</v>
      </c>
      <c r="P22" s="702"/>
      <c r="Q22" s="702"/>
      <c r="R22" s="702"/>
      <c r="S22" s="702"/>
      <c r="AG22" s="661"/>
      <c r="AH22" s="661"/>
      <c r="AI22" s="603"/>
      <c r="AJ22" s="661"/>
      <c r="AK22" s="661"/>
    </row>
    <row r="23" spans="1:37" ht="48.75" customHeight="1">
      <c r="A23" s="800">
        <v>5</v>
      </c>
      <c r="B23" s="892">
        <v>85371000</v>
      </c>
      <c r="C23" s="958"/>
      <c r="D23" s="943">
        <v>0.18</v>
      </c>
      <c r="E23" s="942" t="s">
        <v>108</v>
      </c>
      <c r="F23" s="1012" t="s">
        <v>609</v>
      </c>
      <c r="G23" s="800" t="s">
        <v>203</v>
      </c>
      <c r="H23" s="974">
        <v>4</v>
      </c>
      <c r="I23" s="1010"/>
      <c r="J23" s="944" t="str">
        <f t="shared" si="0"/>
        <v>Included</v>
      </c>
      <c r="K23" s="944">
        <f t="shared" si="3"/>
        <v>0</v>
      </c>
      <c r="L23" s="567"/>
      <c r="M23" s="567"/>
      <c r="N23" s="567">
        <f t="shared" si="1"/>
        <v>0</v>
      </c>
      <c r="O23" s="567">
        <f t="shared" si="2"/>
        <v>0</v>
      </c>
      <c r="P23" s="702"/>
      <c r="Q23" s="702"/>
      <c r="R23" s="702"/>
      <c r="S23" s="702"/>
      <c r="AG23" s="661"/>
      <c r="AH23" s="661"/>
      <c r="AI23" s="603"/>
      <c r="AJ23" s="661"/>
      <c r="AK23" s="661"/>
    </row>
    <row r="24" spans="1:37" ht="48.75" customHeight="1">
      <c r="A24" s="800">
        <v>6</v>
      </c>
      <c r="B24" s="892">
        <v>85371000</v>
      </c>
      <c r="C24" s="958"/>
      <c r="D24" s="943">
        <v>0.18</v>
      </c>
      <c r="E24" s="942" t="s">
        <v>108</v>
      </c>
      <c r="F24" s="1012" t="s">
        <v>610</v>
      </c>
      <c r="G24" s="800" t="s">
        <v>203</v>
      </c>
      <c r="H24" s="974">
        <v>6</v>
      </c>
      <c r="I24" s="1010"/>
      <c r="J24" s="944" t="str">
        <f t="shared" si="0"/>
        <v>Included</v>
      </c>
      <c r="K24" s="944">
        <f t="shared" si="3"/>
        <v>0</v>
      </c>
      <c r="L24" s="567"/>
      <c r="M24" s="567"/>
      <c r="N24" s="567">
        <f t="shared" si="1"/>
        <v>0</v>
      </c>
      <c r="O24" s="567">
        <f t="shared" si="2"/>
        <v>0</v>
      </c>
      <c r="P24" s="702"/>
      <c r="Q24" s="702"/>
      <c r="R24" s="702"/>
      <c r="S24" s="702"/>
      <c r="AG24" s="661"/>
      <c r="AH24" s="661"/>
      <c r="AI24" s="603"/>
      <c r="AJ24" s="661"/>
      <c r="AK24" s="661"/>
    </row>
    <row r="25" spans="1:37" ht="48.75" customHeight="1">
      <c r="A25" s="800">
        <v>7</v>
      </c>
      <c r="B25" s="892">
        <v>85371000</v>
      </c>
      <c r="C25" s="958"/>
      <c r="D25" s="943">
        <v>0.18</v>
      </c>
      <c r="E25" s="942" t="s">
        <v>108</v>
      </c>
      <c r="F25" s="1012" t="s">
        <v>611</v>
      </c>
      <c r="G25" s="800" t="s">
        <v>203</v>
      </c>
      <c r="H25" s="974">
        <v>24</v>
      </c>
      <c r="I25" s="1010"/>
      <c r="J25" s="944" t="str">
        <f t="shared" si="0"/>
        <v>Included</v>
      </c>
      <c r="K25" s="944">
        <f t="shared" si="3"/>
        <v>0</v>
      </c>
      <c r="L25" s="567"/>
      <c r="M25" s="567"/>
      <c r="N25" s="567">
        <f t="shared" si="1"/>
        <v>0</v>
      </c>
      <c r="O25" s="567">
        <f t="shared" si="2"/>
        <v>0</v>
      </c>
      <c r="P25" s="702"/>
      <c r="Q25" s="702"/>
      <c r="R25" s="702"/>
      <c r="S25" s="702"/>
      <c r="AG25" s="661"/>
      <c r="AH25" s="661"/>
      <c r="AI25" s="603"/>
      <c r="AJ25" s="661"/>
      <c r="AK25" s="661"/>
    </row>
    <row r="26" spans="1:37" ht="48.75" customHeight="1">
      <c r="A26" s="800">
        <v>8</v>
      </c>
      <c r="B26" s="892">
        <v>85371000</v>
      </c>
      <c r="C26" s="958"/>
      <c r="D26" s="943">
        <v>0.18</v>
      </c>
      <c r="E26" s="942" t="s">
        <v>108</v>
      </c>
      <c r="F26" s="1012" t="s">
        <v>612</v>
      </c>
      <c r="G26" s="800" t="s">
        <v>203</v>
      </c>
      <c r="H26" s="974">
        <v>6</v>
      </c>
      <c r="I26" s="1010"/>
      <c r="J26" s="944" t="str">
        <f t="shared" si="0"/>
        <v>Included</v>
      </c>
      <c r="K26" s="944">
        <f t="shared" si="3"/>
        <v>0</v>
      </c>
      <c r="L26" s="567"/>
      <c r="M26" s="567"/>
      <c r="N26" s="567">
        <f t="shared" si="1"/>
        <v>0</v>
      </c>
      <c r="O26" s="567">
        <f t="shared" si="2"/>
        <v>0</v>
      </c>
      <c r="P26" s="702"/>
      <c r="Q26" s="702"/>
      <c r="R26" s="702"/>
      <c r="S26" s="702"/>
      <c r="AG26" s="661"/>
      <c r="AH26" s="661"/>
      <c r="AI26" s="603"/>
      <c r="AJ26" s="661"/>
      <c r="AK26" s="661"/>
    </row>
    <row r="27" spans="1:37" ht="48.75" customHeight="1">
      <c r="A27" s="800">
        <v>9</v>
      </c>
      <c r="B27" s="892">
        <v>85371000</v>
      </c>
      <c r="C27" s="958"/>
      <c r="D27" s="943">
        <v>0.18</v>
      </c>
      <c r="E27" s="942" t="s">
        <v>108</v>
      </c>
      <c r="F27" s="1012" t="s">
        <v>613</v>
      </c>
      <c r="G27" s="800" t="s">
        <v>203</v>
      </c>
      <c r="H27" s="974">
        <v>6</v>
      </c>
      <c r="I27" s="1010"/>
      <c r="J27" s="944" t="str">
        <f t="shared" si="0"/>
        <v>Included</v>
      </c>
      <c r="K27" s="944">
        <f t="shared" si="3"/>
        <v>0</v>
      </c>
      <c r="L27" s="567"/>
      <c r="M27" s="567"/>
      <c r="N27" s="567">
        <f t="shared" si="1"/>
        <v>0</v>
      </c>
      <c r="O27" s="567">
        <f t="shared" si="2"/>
        <v>0</v>
      </c>
      <c r="P27" s="702"/>
      <c r="Q27" s="702"/>
      <c r="R27" s="702"/>
      <c r="S27" s="702"/>
      <c r="AG27" s="661"/>
      <c r="AH27" s="661"/>
      <c r="AI27" s="603"/>
      <c r="AJ27" s="661"/>
      <c r="AK27" s="661"/>
    </row>
    <row r="28" spans="1:37" ht="48.75" customHeight="1">
      <c r="A28" s="800">
        <v>10</v>
      </c>
      <c r="B28" s="892">
        <v>85371000</v>
      </c>
      <c r="C28" s="958"/>
      <c r="D28" s="943">
        <v>0.18</v>
      </c>
      <c r="E28" s="942" t="s">
        <v>108</v>
      </c>
      <c r="F28" s="1012" t="s">
        <v>614</v>
      </c>
      <c r="G28" s="800" t="s">
        <v>203</v>
      </c>
      <c r="H28" s="974">
        <v>6</v>
      </c>
      <c r="I28" s="1010"/>
      <c r="J28" s="944" t="str">
        <f t="shared" si="0"/>
        <v>Included</v>
      </c>
      <c r="K28" s="944">
        <f t="shared" si="3"/>
        <v>0</v>
      </c>
      <c r="L28" s="567"/>
      <c r="M28" s="567"/>
      <c r="N28" s="567">
        <f t="shared" si="1"/>
        <v>0</v>
      </c>
      <c r="O28" s="567">
        <f t="shared" si="2"/>
        <v>0</v>
      </c>
      <c r="P28" s="702"/>
      <c r="Q28" s="702"/>
      <c r="R28" s="702"/>
      <c r="S28" s="702"/>
      <c r="AG28" s="661"/>
      <c r="AH28" s="661"/>
      <c r="AI28" s="603"/>
      <c r="AJ28" s="661"/>
      <c r="AK28" s="661"/>
    </row>
    <row r="29" spans="1:37" ht="48.75" customHeight="1">
      <c r="A29" s="800">
        <v>11</v>
      </c>
      <c r="B29" s="892">
        <v>85371000</v>
      </c>
      <c r="C29" s="958"/>
      <c r="D29" s="943">
        <v>0.18</v>
      </c>
      <c r="E29" s="942" t="s">
        <v>108</v>
      </c>
      <c r="F29" s="1012" t="s">
        <v>615</v>
      </c>
      <c r="G29" s="800" t="s">
        <v>203</v>
      </c>
      <c r="H29" s="974">
        <v>2</v>
      </c>
      <c r="I29" s="1010"/>
      <c r="J29" s="944" t="str">
        <f t="shared" si="0"/>
        <v>Included</v>
      </c>
      <c r="K29" s="944">
        <f t="shared" si="3"/>
        <v>0</v>
      </c>
      <c r="L29" s="567"/>
      <c r="M29" s="567"/>
      <c r="N29" s="567">
        <f t="shared" si="1"/>
        <v>0</v>
      </c>
      <c r="O29" s="567">
        <f t="shared" si="2"/>
        <v>0</v>
      </c>
      <c r="P29" s="702"/>
      <c r="Q29" s="702"/>
      <c r="R29" s="702"/>
      <c r="S29" s="702"/>
      <c r="AG29" s="661"/>
      <c r="AH29" s="661"/>
      <c r="AI29" s="603"/>
      <c r="AJ29" s="661"/>
      <c r="AK29" s="661"/>
    </row>
    <row r="30" spans="1:37" ht="48.75" customHeight="1">
      <c r="A30" s="800">
        <v>12</v>
      </c>
      <c r="B30" s="892">
        <v>85371000</v>
      </c>
      <c r="C30" s="958"/>
      <c r="D30" s="943">
        <v>0.18</v>
      </c>
      <c r="E30" s="942" t="s">
        <v>108</v>
      </c>
      <c r="F30" s="1012" t="s">
        <v>616</v>
      </c>
      <c r="G30" s="800" t="s">
        <v>203</v>
      </c>
      <c r="H30" s="974">
        <v>2</v>
      </c>
      <c r="I30" s="1010"/>
      <c r="J30" s="944" t="str">
        <f t="shared" si="0"/>
        <v>Included</v>
      </c>
      <c r="K30" s="944">
        <f t="shared" si="3"/>
        <v>0</v>
      </c>
      <c r="L30" s="567"/>
      <c r="M30" s="567"/>
      <c r="N30" s="567">
        <f t="shared" si="1"/>
        <v>0</v>
      </c>
      <c r="O30" s="567">
        <f t="shared" si="2"/>
        <v>0</v>
      </c>
      <c r="P30" s="702"/>
      <c r="Q30" s="702"/>
      <c r="R30" s="702"/>
      <c r="S30" s="702"/>
      <c r="AG30" s="661"/>
      <c r="AH30" s="661"/>
      <c r="AI30" s="603"/>
      <c r="AJ30" s="661"/>
      <c r="AK30" s="661"/>
    </row>
    <row r="31" spans="1:37" ht="48.75" customHeight="1">
      <c r="A31" s="800">
        <v>13</v>
      </c>
      <c r="B31" s="892">
        <v>85371000</v>
      </c>
      <c r="C31" s="958"/>
      <c r="D31" s="943">
        <v>0.18</v>
      </c>
      <c r="E31" s="942" t="s">
        <v>108</v>
      </c>
      <c r="F31" s="1012" t="s">
        <v>651</v>
      </c>
      <c r="G31" s="800" t="s">
        <v>207</v>
      </c>
      <c r="H31" s="974">
        <v>2</v>
      </c>
      <c r="I31" s="1010"/>
      <c r="J31" s="944" t="str">
        <f t="shared" si="0"/>
        <v>Included</v>
      </c>
      <c r="K31" s="944">
        <f t="shared" si="3"/>
        <v>0</v>
      </c>
      <c r="L31" s="567"/>
      <c r="M31" s="567"/>
      <c r="N31" s="567">
        <f t="shared" si="1"/>
        <v>0</v>
      </c>
      <c r="O31" s="567">
        <f t="shared" si="2"/>
        <v>0</v>
      </c>
      <c r="P31" s="702"/>
      <c r="Q31" s="702"/>
      <c r="R31" s="702"/>
      <c r="S31" s="702"/>
      <c r="AG31" s="661"/>
      <c r="AH31" s="661"/>
      <c r="AI31" s="603"/>
      <c r="AJ31" s="661"/>
      <c r="AK31" s="661"/>
    </row>
    <row r="32" spans="1:37" ht="48.75" customHeight="1">
      <c r="A32" s="800">
        <v>14</v>
      </c>
      <c r="B32" s="892">
        <v>73082011</v>
      </c>
      <c r="C32" s="958"/>
      <c r="D32" s="943">
        <v>0.18</v>
      </c>
      <c r="E32" s="942" t="s">
        <v>108</v>
      </c>
      <c r="F32" s="1012" t="s">
        <v>652</v>
      </c>
      <c r="G32" s="800" t="s">
        <v>203</v>
      </c>
      <c r="H32" s="974">
        <v>2</v>
      </c>
      <c r="I32" s="1010"/>
      <c r="J32" s="944" t="str">
        <f t="shared" si="0"/>
        <v>Included</v>
      </c>
      <c r="K32" s="944">
        <f t="shared" si="3"/>
        <v>0</v>
      </c>
      <c r="L32" s="567"/>
      <c r="M32" s="567"/>
      <c r="N32" s="567">
        <f t="shared" si="1"/>
        <v>0</v>
      </c>
      <c r="O32" s="567">
        <f t="shared" si="2"/>
        <v>0</v>
      </c>
      <c r="P32" s="702"/>
      <c r="Q32" s="702"/>
      <c r="R32" s="702"/>
      <c r="S32" s="702"/>
      <c r="AG32" s="661"/>
      <c r="AH32" s="661"/>
      <c r="AI32" s="603"/>
      <c r="AJ32" s="661"/>
      <c r="AK32" s="661"/>
    </row>
    <row r="33" spans="1:37" ht="48.75" customHeight="1">
      <c r="A33" s="800">
        <v>15</v>
      </c>
      <c r="B33" s="892">
        <v>73082011</v>
      </c>
      <c r="C33" s="958"/>
      <c r="D33" s="943">
        <v>0.18</v>
      </c>
      <c r="E33" s="942" t="s">
        <v>108</v>
      </c>
      <c r="F33" s="1012" t="s">
        <v>617</v>
      </c>
      <c r="G33" s="800" t="s">
        <v>203</v>
      </c>
      <c r="H33" s="974">
        <v>4</v>
      </c>
      <c r="I33" s="1010"/>
      <c r="J33" s="944" t="str">
        <f t="shared" si="0"/>
        <v>Included</v>
      </c>
      <c r="K33" s="944">
        <f t="shared" si="3"/>
        <v>0</v>
      </c>
      <c r="L33" s="567"/>
      <c r="M33" s="567"/>
      <c r="N33" s="567">
        <f t="shared" si="1"/>
        <v>0</v>
      </c>
      <c r="O33" s="567">
        <f t="shared" si="2"/>
        <v>0</v>
      </c>
      <c r="P33" s="702"/>
      <c r="Q33" s="702"/>
      <c r="R33" s="702"/>
      <c r="S33" s="702"/>
      <c r="AG33" s="661"/>
      <c r="AH33" s="661"/>
      <c r="AI33" s="603"/>
      <c r="AJ33" s="661"/>
      <c r="AK33" s="661"/>
    </row>
    <row r="34" spans="1:37" ht="48.75" customHeight="1">
      <c r="A34" s="800">
        <v>16</v>
      </c>
      <c r="B34" s="892">
        <v>73082011</v>
      </c>
      <c r="C34" s="958"/>
      <c r="D34" s="943">
        <v>0.18</v>
      </c>
      <c r="E34" s="942" t="s">
        <v>108</v>
      </c>
      <c r="F34" s="1012" t="s">
        <v>618</v>
      </c>
      <c r="G34" s="800" t="s">
        <v>203</v>
      </c>
      <c r="H34" s="974">
        <v>12</v>
      </c>
      <c r="I34" s="1010"/>
      <c r="J34" s="944" t="str">
        <f t="shared" si="0"/>
        <v>Included</v>
      </c>
      <c r="K34" s="944">
        <f t="shared" si="3"/>
        <v>0</v>
      </c>
      <c r="L34" s="567"/>
      <c r="M34" s="567"/>
      <c r="N34" s="567">
        <f t="shared" si="1"/>
        <v>0</v>
      </c>
      <c r="O34" s="567">
        <f t="shared" si="2"/>
        <v>0</v>
      </c>
      <c r="P34" s="702"/>
      <c r="Q34" s="702"/>
      <c r="R34" s="702"/>
      <c r="S34" s="702"/>
      <c r="AG34" s="661"/>
      <c r="AH34" s="661"/>
      <c r="AI34" s="603"/>
      <c r="AJ34" s="661"/>
      <c r="AK34" s="661"/>
    </row>
    <row r="35" spans="1:37" ht="48.75" customHeight="1">
      <c r="A35" s="800">
        <v>17</v>
      </c>
      <c r="B35" s="892">
        <v>73082011</v>
      </c>
      <c r="C35" s="958"/>
      <c r="D35" s="943">
        <v>0.18</v>
      </c>
      <c r="E35" s="942" t="s">
        <v>108</v>
      </c>
      <c r="F35" s="1012" t="s">
        <v>619</v>
      </c>
      <c r="G35" s="800" t="s">
        <v>207</v>
      </c>
      <c r="H35" s="974">
        <v>2</v>
      </c>
      <c r="I35" s="1010"/>
      <c r="J35" s="944" t="str">
        <f t="shared" si="0"/>
        <v>Included</v>
      </c>
      <c r="K35" s="944">
        <f t="shared" si="3"/>
        <v>0</v>
      </c>
      <c r="L35" s="567"/>
      <c r="M35" s="567"/>
      <c r="N35" s="567">
        <f t="shared" si="1"/>
        <v>0</v>
      </c>
      <c r="O35" s="567">
        <f t="shared" si="2"/>
        <v>0</v>
      </c>
      <c r="P35" s="702"/>
      <c r="Q35" s="702"/>
      <c r="R35" s="702"/>
      <c r="S35" s="702"/>
      <c r="AG35" s="661"/>
      <c r="AH35" s="661"/>
      <c r="AI35" s="603"/>
      <c r="AJ35" s="661"/>
      <c r="AK35" s="661"/>
    </row>
    <row r="36" spans="1:37" ht="48.75" customHeight="1">
      <c r="A36" s="800">
        <v>18</v>
      </c>
      <c r="B36" s="892">
        <v>85432040</v>
      </c>
      <c r="C36" s="958"/>
      <c r="D36" s="943">
        <v>0.18</v>
      </c>
      <c r="E36" s="942" t="s">
        <v>108</v>
      </c>
      <c r="F36" s="1012" t="s">
        <v>620</v>
      </c>
      <c r="G36" s="800" t="s">
        <v>203</v>
      </c>
      <c r="H36" s="974">
        <v>2</v>
      </c>
      <c r="I36" s="1010"/>
      <c r="J36" s="944" t="str">
        <f t="shared" si="0"/>
        <v>Included</v>
      </c>
      <c r="K36" s="944">
        <f t="shared" si="3"/>
        <v>0</v>
      </c>
      <c r="L36" s="567"/>
      <c r="M36" s="567"/>
      <c r="N36" s="567">
        <f t="shared" si="1"/>
        <v>0</v>
      </c>
      <c r="O36" s="567">
        <f t="shared" si="2"/>
        <v>0</v>
      </c>
      <c r="P36" s="702"/>
      <c r="Q36" s="702"/>
      <c r="R36" s="702"/>
      <c r="S36" s="702"/>
      <c r="AG36" s="661"/>
      <c r="AH36" s="661"/>
      <c r="AI36" s="603"/>
      <c r="AJ36" s="661"/>
      <c r="AK36" s="661"/>
    </row>
    <row r="37" spans="1:37" ht="48.75" customHeight="1">
      <c r="A37" s="800">
        <v>19</v>
      </c>
      <c r="B37" s="892">
        <v>85446020</v>
      </c>
      <c r="C37" s="958"/>
      <c r="D37" s="943">
        <v>0.18</v>
      </c>
      <c r="E37" s="942" t="s">
        <v>108</v>
      </c>
      <c r="F37" s="1012" t="s">
        <v>621</v>
      </c>
      <c r="G37" s="800" t="s">
        <v>203</v>
      </c>
      <c r="H37" s="974">
        <v>2</v>
      </c>
      <c r="I37" s="1010"/>
      <c r="J37" s="944" t="str">
        <f t="shared" si="0"/>
        <v>Included</v>
      </c>
      <c r="K37" s="944">
        <f t="shared" si="3"/>
        <v>0</v>
      </c>
      <c r="L37" s="567"/>
      <c r="M37" s="567"/>
      <c r="N37" s="567">
        <f t="shared" si="1"/>
        <v>0</v>
      </c>
      <c r="O37" s="567">
        <f t="shared" si="2"/>
        <v>0</v>
      </c>
      <c r="P37" s="702"/>
      <c r="Q37" s="702"/>
      <c r="R37" s="702"/>
      <c r="S37" s="702"/>
      <c r="AG37" s="661"/>
      <c r="AH37" s="661"/>
      <c r="AI37" s="603"/>
      <c r="AJ37" s="661"/>
      <c r="AK37" s="661"/>
    </row>
    <row r="38" spans="1:37" ht="48.75" customHeight="1">
      <c r="A38" s="800">
        <v>20</v>
      </c>
      <c r="B38" s="892">
        <v>85446020</v>
      </c>
      <c r="C38" s="958"/>
      <c r="D38" s="943">
        <v>0.18</v>
      </c>
      <c r="E38" s="942" t="s">
        <v>108</v>
      </c>
      <c r="F38" s="1012" t="s">
        <v>622</v>
      </c>
      <c r="G38" s="800" t="s">
        <v>203</v>
      </c>
      <c r="H38" s="974">
        <v>2</v>
      </c>
      <c r="I38" s="1010"/>
      <c r="J38" s="944" t="str">
        <f t="shared" si="0"/>
        <v>Included</v>
      </c>
      <c r="K38" s="944">
        <f t="shared" si="3"/>
        <v>0</v>
      </c>
      <c r="L38" s="567"/>
      <c r="M38" s="567"/>
      <c r="N38" s="567">
        <f t="shared" si="1"/>
        <v>0</v>
      </c>
      <c r="O38" s="567">
        <f t="shared" si="2"/>
        <v>0</v>
      </c>
      <c r="P38" s="702"/>
      <c r="Q38" s="702"/>
      <c r="R38" s="702"/>
      <c r="S38" s="702"/>
      <c r="AG38" s="661"/>
      <c r="AH38" s="661"/>
      <c r="AI38" s="603"/>
      <c r="AJ38" s="661"/>
      <c r="AK38" s="661"/>
    </row>
    <row r="39" spans="1:37" ht="48.75" customHeight="1">
      <c r="A39" s="800">
        <v>21</v>
      </c>
      <c r="B39" s="892">
        <v>72169990</v>
      </c>
      <c r="C39" s="958"/>
      <c r="D39" s="943">
        <v>0.18</v>
      </c>
      <c r="E39" s="942" t="s">
        <v>108</v>
      </c>
      <c r="F39" s="1012" t="s">
        <v>623</v>
      </c>
      <c r="G39" s="800" t="s">
        <v>650</v>
      </c>
      <c r="H39" s="974">
        <v>0.5</v>
      </c>
      <c r="I39" s="1010"/>
      <c r="J39" s="944" t="str">
        <f t="shared" si="0"/>
        <v>Included</v>
      </c>
      <c r="K39" s="944">
        <f t="shared" si="3"/>
        <v>0</v>
      </c>
      <c r="L39" s="567"/>
      <c r="M39" s="567"/>
      <c r="N39" s="567">
        <f t="shared" si="1"/>
        <v>0</v>
      </c>
      <c r="O39" s="567">
        <f t="shared" si="2"/>
        <v>0</v>
      </c>
      <c r="P39" s="702"/>
      <c r="Q39" s="702"/>
      <c r="R39" s="702"/>
      <c r="S39" s="702"/>
      <c r="AG39" s="661"/>
      <c r="AH39" s="661"/>
      <c r="AI39" s="603"/>
      <c r="AJ39" s="661"/>
      <c r="AK39" s="661"/>
    </row>
    <row r="40" spans="1:37" ht="48.75" customHeight="1">
      <c r="A40" s="800">
        <v>22</v>
      </c>
      <c r="B40" s="892">
        <v>85389000</v>
      </c>
      <c r="C40" s="958"/>
      <c r="D40" s="943">
        <v>0.18</v>
      </c>
      <c r="E40" s="942" t="s">
        <v>108</v>
      </c>
      <c r="F40" s="1012" t="s">
        <v>619</v>
      </c>
      <c r="G40" s="800" t="s">
        <v>207</v>
      </c>
      <c r="H40" s="974">
        <v>2</v>
      </c>
      <c r="I40" s="1010"/>
      <c r="J40" s="944" t="str">
        <f t="shared" si="0"/>
        <v>Included</v>
      </c>
      <c r="K40" s="944">
        <f t="shared" si="3"/>
        <v>0</v>
      </c>
      <c r="L40" s="567"/>
      <c r="M40" s="567"/>
      <c r="N40" s="567">
        <f t="shared" si="1"/>
        <v>0</v>
      </c>
      <c r="O40" s="567">
        <f t="shared" si="2"/>
        <v>0</v>
      </c>
      <c r="P40" s="702"/>
      <c r="Q40" s="702"/>
      <c r="R40" s="702"/>
      <c r="S40" s="702"/>
      <c r="AG40" s="661"/>
      <c r="AH40" s="661"/>
      <c r="AI40" s="603"/>
      <c r="AJ40" s="661"/>
      <c r="AK40" s="661"/>
    </row>
    <row r="41" spans="1:37" ht="48.75" customHeight="1">
      <c r="A41" s="800">
        <v>23</v>
      </c>
      <c r="B41" s="892">
        <v>85371000</v>
      </c>
      <c r="C41" s="958"/>
      <c r="D41" s="943">
        <v>0.18</v>
      </c>
      <c r="E41" s="942" t="s">
        <v>108</v>
      </c>
      <c r="F41" s="1012" t="s">
        <v>620</v>
      </c>
      <c r="G41" s="800" t="s">
        <v>203</v>
      </c>
      <c r="H41" s="974">
        <v>2</v>
      </c>
      <c r="I41" s="1010"/>
      <c r="J41" s="944" t="str">
        <f t="shared" si="0"/>
        <v>Included</v>
      </c>
      <c r="K41" s="944">
        <f t="shared" si="3"/>
        <v>0</v>
      </c>
      <c r="L41" s="567"/>
      <c r="M41" s="567"/>
      <c r="N41" s="567">
        <f t="shared" si="1"/>
        <v>0</v>
      </c>
      <c r="O41" s="567">
        <f t="shared" si="2"/>
        <v>0</v>
      </c>
      <c r="P41" s="702"/>
      <c r="Q41" s="702"/>
      <c r="R41" s="702"/>
      <c r="S41" s="702"/>
      <c r="AG41" s="661"/>
      <c r="AH41" s="661"/>
      <c r="AI41" s="603"/>
      <c r="AJ41" s="661"/>
      <c r="AK41" s="661"/>
    </row>
    <row r="42" spans="1:37" ht="48.75" customHeight="1">
      <c r="A42" s="800">
        <v>24</v>
      </c>
      <c r="B42" s="892">
        <v>85371000</v>
      </c>
      <c r="C42" s="958"/>
      <c r="D42" s="943">
        <v>0.18</v>
      </c>
      <c r="E42" s="942" t="s">
        <v>108</v>
      </c>
      <c r="F42" s="1012" t="s">
        <v>621</v>
      </c>
      <c r="G42" s="800" t="s">
        <v>203</v>
      </c>
      <c r="H42" s="974">
        <v>2</v>
      </c>
      <c r="I42" s="1010"/>
      <c r="J42" s="944" t="str">
        <f t="shared" si="0"/>
        <v>Included</v>
      </c>
      <c r="K42" s="944">
        <f t="shared" si="3"/>
        <v>0</v>
      </c>
      <c r="L42" s="567"/>
      <c r="M42" s="567"/>
      <c r="N42" s="567">
        <f t="shared" si="1"/>
        <v>0</v>
      </c>
      <c r="O42" s="567">
        <f t="shared" si="2"/>
        <v>0</v>
      </c>
      <c r="P42" s="702"/>
      <c r="Q42" s="702"/>
      <c r="R42" s="702"/>
      <c r="S42" s="702"/>
      <c r="AG42" s="661"/>
      <c r="AH42" s="661"/>
      <c r="AI42" s="603"/>
      <c r="AJ42" s="661"/>
      <c r="AK42" s="661"/>
    </row>
    <row r="43" spans="1:37" ht="48.75" customHeight="1">
      <c r="A43" s="800">
        <v>25</v>
      </c>
      <c r="B43" s="892">
        <v>85371000</v>
      </c>
      <c r="C43" s="958"/>
      <c r="D43" s="943">
        <v>0.18</v>
      </c>
      <c r="E43" s="942" t="s">
        <v>108</v>
      </c>
      <c r="F43" s="1012" t="s">
        <v>622</v>
      </c>
      <c r="G43" s="800" t="s">
        <v>203</v>
      </c>
      <c r="H43" s="974">
        <v>2</v>
      </c>
      <c r="I43" s="1010"/>
      <c r="J43" s="944" t="str">
        <f t="shared" si="0"/>
        <v>Included</v>
      </c>
      <c r="K43" s="944">
        <f t="shared" si="3"/>
        <v>0</v>
      </c>
      <c r="L43" s="567"/>
      <c r="M43" s="567"/>
      <c r="N43" s="567">
        <f t="shared" si="1"/>
        <v>0</v>
      </c>
      <c r="O43" s="567">
        <f t="shared" si="2"/>
        <v>0</v>
      </c>
      <c r="P43" s="702"/>
      <c r="Q43" s="702"/>
      <c r="R43" s="702"/>
      <c r="S43" s="702"/>
      <c r="AG43" s="661"/>
      <c r="AH43" s="661"/>
      <c r="AI43" s="603"/>
      <c r="AJ43" s="661"/>
      <c r="AK43" s="661"/>
    </row>
    <row r="44" spans="1:37" ht="48.75" customHeight="1">
      <c r="A44" s="800">
        <v>26</v>
      </c>
      <c r="B44" s="892">
        <v>85371000</v>
      </c>
      <c r="C44" s="958"/>
      <c r="D44" s="943">
        <v>0.18</v>
      </c>
      <c r="E44" s="942" t="s">
        <v>108</v>
      </c>
      <c r="F44" s="1012" t="s">
        <v>623</v>
      </c>
      <c r="G44" s="800" t="s">
        <v>650</v>
      </c>
      <c r="H44" s="974">
        <v>0.5</v>
      </c>
      <c r="I44" s="1010"/>
      <c r="J44" s="944" t="str">
        <f t="shared" si="0"/>
        <v>Included</v>
      </c>
      <c r="K44" s="944">
        <f t="shared" si="3"/>
        <v>0</v>
      </c>
      <c r="L44" s="567"/>
      <c r="M44" s="567"/>
      <c r="N44" s="567">
        <f t="shared" si="1"/>
        <v>0</v>
      </c>
      <c r="O44" s="567">
        <f t="shared" si="2"/>
        <v>0</v>
      </c>
      <c r="P44" s="702"/>
      <c r="Q44" s="702"/>
      <c r="R44" s="702"/>
      <c r="S44" s="702"/>
      <c r="AG44" s="661"/>
      <c r="AH44" s="661"/>
      <c r="AI44" s="603"/>
      <c r="AJ44" s="661"/>
      <c r="AK44" s="661"/>
    </row>
    <row r="45" spans="1:37" ht="48.75" customHeight="1">
      <c r="A45" s="800">
        <v>27</v>
      </c>
      <c r="B45" s="892">
        <v>85371000</v>
      </c>
      <c r="C45" s="958"/>
      <c r="D45" s="943">
        <v>0.18</v>
      </c>
      <c r="E45" s="942" t="s">
        <v>108</v>
      </c>
      <c r="F45" s="1012" t="s">
        <v>624</v>
      </c>
      <c r="G45" s="800" t="s">
        <v>203</v>
      </c>
      <c r="H45" s="974">
        <v>2</v>
      </c>
      <c r="I45" s="1010"/>
      <c r="J45" s="944" t="str">
        <f t="shared" si="0"/>
        <v>Included</v>
      </c>
      <c r="K45" s="944">
        <f t="shared" si="3"/>
        <v>0</v>
      </c>
      <c r="L45" s="567"/>
      <c r="M45" s="567"/>
      <c r="N45" s="567">
        <f t="shared" si="1"/>
        <v>0</v>
      </c>
      <c r="O45" s="567">
        <f t="shared" si="2"/>
        <v>0</v>
      </c>
      <c r="P45" s="702"/>
      <c r="Q45" s="702"/>
      <c r="R45" s="702"/>
      <c r="S45" s="702"/>
      <c r="AG45" s="661"/>
      <c r="AH45" s="661"/>
      <c r="AI45" s="603"/>
      <c r="AJ45" s="661"/>
      <c r="AK45" s="661"/>
    </row>
    <row r="46" spans="1:37" ht="48.75" customHeight="1">
      <c r="A46" s="800">
        <v>28</v>
      </c>
      <c r="B46" s="892">
        <v>85371000</v>
      </c>
      <c r="C46" s="958"/>
      <c r="D46" s="943">
        <v>0.18</v>
      </c>
      <c r="E46" s="942" t="s">
        <v>108</v>
      </c>
      <c r="F46" s="1012" t="s">
        <v>625</v>
      </c>
      <c r="G46" s="800" t="s">
        <v>203</v>
      </c>
      <c r="H46" s="974">
        <v>2</v>
      </c>
      <c r="I46" s="1010"/>
      <c r="J46" s="944" t="str">
        <f t="shared" si="0"/>
        <v>Included</v>
      </c>
      <c r="K46" s="944">
        <f t="shared" si="3"/>
        <v>0</v>
      </c>
      <c r="L46" s="567"/>
      <c r="M46" s="567"/>
      <c r="N46" s="567">
        <f t="shared" si="1"/>
        <v>0</v>
      </c>
      <c r="O46" s="567">
        <f t="shared" si="2"/>
        <v>0</v>
      </c>
      <c r="P46" s="702"/>
      <c r="Q46" s="702"/>
      <c r="R46" s="702"/>
      <c r="S46" s="702"/>
      <c r="AG46" s="661"/>
      <c r="AH46" s="661"/>
      <c r="AI46" s="603"/>
      <c r="AJ46" s="661"/>
      <c r="AK46" s="661"/>
    </row>
    <row r="47" spans="1:37" ht="48.75" customHeight="1">
      <c r="A47" s="800">
        <v>29</v>
      </c>
      <c r="B47" s="892">
        <v>85371000</v>
      </c>
      <c r="C47" s="958"/>
      <c r="D47" s="943">
        <v>0.18</v>
      </c>
      <c r="E47" s="942" t="s">
        <v>108</v>
      </c>
      <c r="F47" s="1012" t="s">
        <v>626</v>
      </c>
      <c r="G47" s="800" t="s">
        <v>203</v>
      </c>
      <c r="H47" s="974">
        <v>4</v>
      </c>
      <c r="I47" s="1010"/>
      <c r="J47" s="944" t="str">
        <f t="shared" si="0"/>
        <v>Included</v>
      </c>
      <c r="K47" s="944">
        <f t="shared" si="3"/>
        <v>0</v>
      </c>
      <c r="L47" s="567"/>
      <c r="M47" s="567"/>
      <c r="N47" s="567">
        <f t="shared" si="1"/>
        <v>0</v>
      </c>
      <c r="O47" s="567">
        <f t="shared" si="2"/>
        <v>0</v>
      </c>
      <c r="P47" s="702"/>
      <c r="Q47" s="702"/>
      <c r="R47" s="702"/>
      <c r="S47" s="702"/>
      <c r="AG47" s="661"/>
      <c r="AH47" s="661"/>
      <c r="AI47" s="603"/>
      <c r="AJ47" s="661"/>
      <c r="AK47" s="661"/>
    </row>
    <row r="48" spans="1:37" ht="48.75" customHeight="1">
      <c r="A48" s="800">
        <v>30</v>
      </c>
      <c r="B48" s="892">
        <v>85371000</v>
      </c>
      <c r="C48" s="958"/>
      <c r="D48" s="943">
        <v>0.18</v>
      </c>
      <c r="E48" s="942" t="s">
        <v>108</v>
      </c>
      <c r="F48" s="1012" t="s">
        <v>627</v>
      </c>
      <c r="G48" s="800" t="s">
        <v>203</v>
      </c>
      <c r="H48" s="974">
        <v>6</v>
      </c>
      <c r="I48" s="1010"/>
      <c r="J48" s="944" t="str">
        <f t="shared" si="0"/>
        <v>Included</v>
      </c>
      <c r="K48" s="944">
        <f t="shared" si="3"/>
        <v>0</v>
      </c>
      <c r="L48" s="567"/>
      <c r="M48" s="567"/>
      <c r="N48" s="567">
        <f t="shared" si="1"/>
        <v>0</v>
      </c>
      <c r="O48" s="567">
        <f t="shared" si="2"/>
        <v>0</v>
      </c>
      <c r="P48" s="702"/>
      <c r="Q48" s="702"/>
      <c r="R48" s="702"/>
      <c r="S48" s="702"/>
      <c r="AG48" s="661"/>
      <c r="AH48" s="661"/>
      <c r="AI48" s="603"/>
      <c r="AJ48" s="661"/>
      <c r="AK48" s="661"/>
    </row>
    <row r="49" spans="1:37" ht="48.75" customHeight="1">
      <c r="A49" s="800">
        <v>31</v>
      </c>
      <c r="B49" s="892">
        <v>85446020</v>
      </c>
      <c r="C49" s="958"/>
      <c r="D49" s="943">
        <v>0.18</v>
      </c>
      <c r="E49" s="942" t="s">
        <v>108</v>
      </c>
      <c r="F49" s="1012" t="s">
        <v>628</v>
      </c>
      <c r="G49" s="800" t="s">
        <v>206</v>
      </c>
      <c r="H49" s="974">
        <v>1</v>
      </c>
      <c r="I49" s="1010"/>
      <c r="J49" s="944" t="str">
        <f t="shared" si="0"/>
        <v>Included</v>
      </c>
      <c r="K49" s="944">
        <f t="shared" si="3"/>
        <v>0</v>
      </c>
      <c r="L49" s="567"/>
      <c r="M49" s="567"/>
      <c r="N49" s="567">
        <f t="shared" si="1"/>
        <v>0</v>
      </c>
      <c r="O49" s="567">
        <f t="shared" si="2"/>
        <v>0</v>
      </c>
      <c r="P49" s="702"/>
      <c r="Q49" s="702"/>
      <c r="R49" s="702"/>
      <c r="S49" s="702"/>
      <c r="AG49" s="661"/>
      <c r="AH49" s="661"/>
      <c r="AI49" s="603"/>
      <c r="AJ49" s="661"/>
      <c r="AK49" s="661"/>
    </row>
    <row r="50" spans="1:37" ht="48.75" customHeight="1">
      <c r="A50" s="800">
        <v>32</v>
      </c>
      <c r="B50" s="892">
        <v>85371000</v>
      </c>
      <c r="C50" s="958"/>
      <c r="D50" s="943">
        <v>0.18</v>
      </c>
      <c r="E50" s="942" t="s">
        <v>108</v>
      </c>
      <c r="F50" s="1012" t="s">
        <v>629</v>
      </c>
      <c r="G50" s="800" t="s">
        <v>207</v>
      </c>
      <c r="H50" s="974">
        <v>1</v>
      </c>
      <c r="I50" s="1010"/>
      <c r="J50" s="944" t="str">
        <f t="shared" si="0"/>
        <v>Included</v>
      </c>
      <c r="K50" s="944">
        <f t="shared" si="3"/>
        <v>0</v>
      </c>
      <c r="L50" s="567"/>
      <c r="M50" s="567"/>
      <c r="N50" s="567">
        <f t="shared" si="1"/>
        <v>0</v>
      </c>
      <c r="O50" s="567">
        <f t="shared" si="2"/>
        <v>0</v>
      </c>
      <c r="P50" s="702"/>
      <c r="Q50" s="702"/>
      <c r="R50" s="702"/>
      <c r="S50" s="702"/>
      <c r="AG50" s="661"/>
      <c r="AH50" s="661"/>
      <c r="AI50" s="603"/>
      <c r="AJ50" s="661"/>
      <c r="AK50" s="661"/>
    </row>
    <row r="51" spans="1:37" ht="48.75" customHeight="1">
      <c r="A51" s="800">
        <v>33</v>
      </c>
      <c r="B51" s="892">
        <v>85371000</v>
      </c>
      <c r="C51" s="958"/>
      <c r="D51" s="943">
        <v>0.18</v>
      </c>
      <c r="E51" s="942" t="s">
        <v>108</v>
      </c>
      <c r="F51" s="1012" t="s">
        <v>630</v>
      </c>
      <c r="G51" s="800" t="s">
        <v>207</v>
      </c>
      <c r="H51" s="974">
        <v>1</v>
      </c>
      <c r="I51" s="1010"/>
      <c r="J51" s="944" t="str">
        <f t="shared" si="0"/>
        <v>Included</v>
      </c>
      <c r="K51" s="944">
        <f t="shared" si="3"/>
        <v>0</v>
      </c>
      <c r="L51" s="567"/>
      <c r="M51" s="567"/>
      <c r="N51" s="567">
        <f t="shared" si="1"/>
        <v>0</v>
      </c>
      <c r="O51" s="567">
        <f t="shared" si="2"/>
        <v>0</v>
      </c>
      <c r="P51" s="702"/>
      <c r="Q51" s="702"/>
      <c r="R51" s="702"/>
      <c r="S51" s="702"/>
      <c r="AG51" s="661"/>
      <c r="AH51" s="661"/>
      <c r="AI51" s="603"/>
      <c r="AJ51" s="661"/>
      <c r="AK51" s="661"/>
    </row>
    <row r="52" spans="1:37" ht="48.75" customHeight="1">
      <c r="A52" s="800">
        <v>34</v>
      </c>
      <c r="B52" s="892">
        <v>85371000</v>
      </c>
      <c r="C52" s="958"/>
      <c r="D52" s="943">
        <v>0.18</v>
      </c>
      <c r="E52" s="942" t="s">
        <v>108</v>
      </c>
      <c r="F52" s="1012" t="s">
        <v>631</v>
      </c>
      <c r="G52" s="800" t="s">
        <v>203</v>
      </c>
      <c r="H52" s="974">
        <v>1</v>
      </c>
      <c r="I52" s="1010"/>
      <c r="J52" s="944" t="str">
        <f t="shared" si="0"/>
        <v>Included</v>
      </c>
      <c r="K52" s="944">
        <f t="shared" si="3"/>
        <v>0</v>
      </c>
      <c r="L52" s="567"/>
      <c r="M52" s="567"/>
      <c r="N52" s="567">
        <f t="shared" si="1"/>
        <v>0</v>
      </c>
      <c r="O52" s="567">
        <f t="shared" si="2"/>
        <v>0</v>
      </c>
      <c r="P52" s="702"/>
      <c r="Q52" s="702"/>
      <c r="R52" s="702"/>
      <c r="S52" s="702"/>
      <c r="AG52" s="661"/>
      <c r="AH52" s="661"/>
      <c r="AI52" s="603"/>
      <c r="AJ52" s="661"/>
      <c r="AK52" s="661"/>
    </row>
    <row r="53" spans="1:37" ht="48.75" customHeight="1">
      <c r="A53" s="800">
        <v>35</v>
      </c>
      <c r="B53" s="892">
        <v>85371000</v>
      </c>
      <c r="C53" s="958" t="s">
        <v>65</v>
      </c>
      <c r="D53" s="943">
        <v>0.18</v>
      </c>
      <c r="E53" s="942" t="s">
        <v>108</v>
      </c>
      <c r="F53" s="1012" t="s">
        <v>632</v>
      </c>
      <c r="G53" s="800" t="s">
        <v>205</v>
      </c>
      <c r="H53" s="974">
        <v>10</v>
      </c>
      <c r="I53" s="1010"/>
      <c r="J53" s="944" t="str">
        <f t="shared" si="0"/>
        <v>Included</v>
      </c>
      <c r="K53" s="944">
        <f t="shared" si="3"/>
        <v>0</v>
      </c>
      <c r="L53" s="567"/>
      <c r="M53" s="567"/>
      <c r="N53" s="567">
        <f t="shared" si="1"/>
        <v>0</v>
      </c>
      <c r="O53" s="567">
        <f t="shared" si="2"/>
        <v>0</v>
      </c>
      <c r="P53" s="702"/>
      <c r="Q53" s="702"/>
      <c r="R53" s="702"/>
      <c r="S53" s="702"/>
      <c r="AG53" s="661"/>
      <c r="AH53" s="661"/>
      <c r="AI53" s="603"/>
      <c r="AJ53" s="661"/>
      <c r="AK53" s="661"/>
    </row>
    <row r="54" spans="1:37" ht="48.75" customHeight="1">
      <c r="A54" s="800">
        <v>36</v>
      </c>
      <c r="B54" s="892">
        <v>85371000</v>
      </c>
      <c r="C54" s="958"/>
      <c r="D54" s="943">
        <v>0.18</v>
      </c>
      <c r="E54" s="942" t="s">
        <v>108</v>
      </c>
      <c r="F54" s="1012" t="s">
        <v>633</v>
      </c>
      <c r="G54" s="800" t="s">
        <v>205</v>
      </c>
      <c r="H54" s="974">
        <v>20</v>
      </c>
      <c r="I54" s="1010"/>
      <c r="J54" s="944" t="str">
        <f t="shared" si="0"/>
        <v>Included</v>
      </c>
      <c r="K54" s="944">
        <f t="shared" si="3"/>
        <v>0</v>
      </c>
      <c r="L54" s="567"/>
      <c r="M54" s="567"/>
      <c r="N54" s="567">
        <f t="shared" si="1"/>
        <v>0</v>
      </c>
      <c r="O54" s="567">
        <f t="shared" si="2"/>
        <v>0</v>
      </c>
      <c r="P54" s="702"/>
      <c r="Q54" s="702"/>
      <c r="R54" s="702"/>
      <c r="S54" s="702"/>
      <c r="AG54" s="661"/>
      <c r="AH54" s="661"/>
      <c r="AI54" s="603"/>
      <c r="AJ54" s="661"/>
      <c r="AK54" s="661"/>
    </row>
    <row r="55" spans="1:37" ht="48.75" customHeight="1">
      <c r="A55" s="800">
        <v>37</v>
      </c>
      <c r="B55" s="892">
        <v>85354010</v>
      </c>
      <c r="C55" s="958"/>
      <c r="D55" s="943">
        <v>0.18</v>
      </c>
      <c r="E55" s="942" t="s">
        <v>108</v>
      </c>
      <c r="F55" s="1012" t="s">
        <v>634</v>
      </c>
      <c r="G55" s="800" t="s">
        <v>205</v>
      </c>
      <c r="H55" s="974">
        <v>20</v>
      </c>
      <c r="I55" s="1010"/>
      <c r="J55" s="944" t="str">
        <f t="shared" si="0"/>
        <v>Included</v>
      </c>
      <c r="K55" s="944">
        <f t="shared" si="3"/>
        <v>0</v>
      </c>
      <c r="L55" s="567"/>
      <c r="M55" s="567"/>
      <c r="N55" s="567">
        <f t="shared" si="1"/>
        <v>0</v>
      </c>
      <c r="O55" s="567">
        <f t="shared" si="2"/>
        <v>0</v>
      </c>
      <c r="P55" s="702"/>
      <c r="Q55" s="702"/>
      <c r="R55" s="702"/>
      <c r="S55" s="702"/>
      <c r="AG55" s="661"/>
      <c r="AH55" s="661"/>
      <c r="AI55" s="603"/>
      <c r="AJ55" s="661"/>
      <c r="AK55" s="661"/>
    </row>
    <row r="56" spans="1:37" ht="48.75" customHeight="1">
      <c r="A56" s="800">
        <v>38</v>
      </c>
      <c r="B56" s="892">
        <v>85359090</v>
      </c>
      <c r="C56" s="958"/>
      <c r="D56" s="943">
        <v>0.18</v>
      </c>
      <c r="E56" s="942" t="s">
        <v>108</v>
      </c>
      <c r="F56" s="1012" t="s">
        <v>635</v>
      </c>
      <c r="G56" s="800" t="s">
        <v>205</v>
      </c>
      <c r="H56" s="974">
        <v>5</v>
      </c>
      <c r="I56" s="1010"/>
      <c r="J56" s="944" t="str">
        <f t="shared" si="0"/>
        <v>Included</v>
      </c>
      <c r="K56" s="944">
        <f t="shared" si="3"/>
        <v>0</v>
      </c>
      <c r="L56" s="567"/>
      <c r="M56" s="567"/>
      <c r="N56" s="567">
        <f t="shared" si="1"/>
        <v>0</v>
      </c>
      <c r="O56" s="567">
        <f t="shared" si="2"/>
        <v>0</v>
      </c>
      <c r="P56" s="702"/>
      <c r="Q56" s="702"/>
      <c r="R56" s="702"/>
      <c r="S56" s="702"/>
      <c r="AG56" s="661"/>
      <c r="AH56" s="661"/>
      <c r="AI56" s="603"/>
      <c r="AJ56" s="661"/>
      <c r="AK56" s="661"/>
    </row>
    <row r="57" spans="1:37" ht="48.75" customHeight="1">
      <c r="A57" s="800">
        <v>39</v>
      </c>
      <c r="B57" s="892">
        <v>85359090</v>
      </c>
      <c r="C57" s="958"/>
      <c r="D57" s="943">
        <v>0.18</v>
      </c>
      <c r="E57" s="942" t="s">
        <v>108</v>
      </c>
      <c r="F57" s="1012" t="s">
        <v>636</v>
      </c>
      <c r="G57" s="800" t="s">
        <v>206</v>
      </c>
      <c r="H57" s="974">
        <v>1</v>
      </c>
      <c r="I57" s="1010"/>
      <c r="J57" s="944" t="str">
        <f t="shared" si="0"/>
        <v>Included</v>
      </c>
      <c r="K57" s="944">
        <f t="shared" si="3"/>
        <v>0</v>
      </c>
      <c r="L57" s="567"/>
      <c r="M57" s="567"/>
      <c r="N57" s="567">
        <f t="shared" si="1"/>
        <v>0</v>
      </c>
      <c r="O57" s="567">
        <f t="shared" si="2"/>
        <v>0</v>
      </c>
      <c r="P57" s="702"/>
      <c r="Q57" s="702"/>
      <c r="R57" s="702"/>
      <c r="S57" s="702"/>
      <c r="AG57" s="661"/>
      <c r="AH57" s="661"/>
      <c r="AI57" s="603"/>
      <c r="AJ57" s="661"/>
      <c r="AK57" s="661"/>
    </row>
    <row r="58" spans="1:37" ht="48.75" customHeight="1">
      <c r="A58" s="800">
        <v>40</v>
      </c>
      <c r="B58" s="892">
        <v>85359090</v>
      </c>
      <c r="C58" s="958"/>
      <c r="D58" s="943">
        <v>0.18</v>
      </c>
      <c r="E58" s="942" t="s">
        <v>108</v>
      </c>
      <c r="F58" s="1012" t="s">
        <v>637</v>
      </c>
      <c r="G58" s="800" t="s">
        <v>206</v>
      </c>
      <c r="H58" s="974">
        <v>1</v>
      </c>
      <c r="I58" s="1010"/>
      <c r="J58" s="944" t="str">
        <f t="shared" si="0"/>
        <v>Included</v>
      </c>
      <c r="K58" s="944">
        <f t="shared" si="3"/>
        <v>0</v>
      </c>
      <c r="L58" s="567"/>
      <c r="M58" s="567"/>
      <c r="N58" s="567">
        <f t="shared" si="1"/>
        <v>0</v>
      </c>
      <c r="O58" s="567">
        <f t="shared" si="2"/>
        <v>0</v>
      </c>
      <c r="P58" s="702"/>
      <c r="Q58" s="702"/>
      <c r="R58" s="702"/>
      <c r="S58" s="702"/>
      <c r="AG58" s="661"/>
      <c r="AH58" s="661"/>
      <c r="AI58" s="603"/>
      <c r="AJ58" s="661"/>
      <c r="AK58" s="661"/>
    </row>
    <row r="59" spans="1:37" ht="48.75" customHeight="1">
      <c r="A59" s="800">
        <v>41</v>
      </c>
      <c r="B59" s="892">
        <v>85371000</v>
      </c>
      <c r="C59" s="958"/>
      <c r="D59" s="943">
        <v>0.18</v>
      </c>
      <c r="E59" s="942" t="s">
        <v>108</v>
      </c>
      <c r="F59" s="1012" t="s">
        <v>638</v>
      </c>
      <c r="G59" s="800" t="s">
        <v>207</v>
      </c>
      <c r="H59" s="974">
        <v>6</v>
      </c>
      <c r="I59" s="1010"/>
      <c r="J59" s="944" t="str">
        <f t="shared" si="0"/>
        <v>Included</v>
      </c>
      <c r="K59" s="944">
        <f t="shared" si="3"/>
        <v>0</v>
      </c>
      <c r="L59" s="567"/>
      <c r="M59" s="567"/>
      <c r="N59" s="567">
        <f t="shared" si="1"/>
        <v>0</v>
      </c>
      <c r="O59" s="567">
        <f t="shared" si="2"/>
        <v>0</v>
      </c>
      <c r="P59" s="702"/>
      <c r="Q59" s="702"/>
      <c r="R59" s="702"/>
      <c r="S59" s="702"/>
      <c r="AG59" s="661"/>
      <c r="AH59" s="661"/>
      <c r="AI59" s="603"/>
      <c r="AJ59" s="661"/>
      <c r="AK59" s="661"/>
    </row>
    <row r="60" spans="1:37" ht="48.75" customHeight="1">
      <c r="A60" s="800">
        <v>42</v>
      </c>
      <c r="B60" s="892">
        <v>85371000</v>
      </c>
      <c r="C60" s="958"/>
      <c r="D60" s="943">
        <v>0.18</v>
      </c>
      <c r="E60" s="942" t="s">
        <v>108</v>
      </c>
      <c r="F60" s="1012" t="s">
        <v>639</v>
      </c>
      <c r="G60" s="800" t="s">
        <v>207</v>
      </c>
      <c r="H60" s="974">
        <v>6</v>
      </c>
      <c r="I60" s="1010"/>
      <c r="J60" s="944" t="str">
        <f t="shared" si="0"/>
        <v>Included</v>
      </c>
      <c r="K60" s="944">
        <f t="shared" si="3"/>
        <v>0</v>
      </c>
      <c r="L60" s="567"/>
      <c r="M60" s="567"/>
      <c r="N60" s="567">
        <f t="shared" si="1"/>
        <v>0</v>
      </c>
      <c r="O60" s="567"/>
      <c r="P60" s="702"/>
      <c r="Q60" s="702"/>
      <c r="R60" s="702"/>
      <c r="S60" s="702"/>
      <c r="AG60" s="661"/>
      <c r="AH60" s="661"/>
      <c r="AI60" s="603"/>
      <c r="AJ60" s="661"/>
      <c r="AK60" s="661"/>
    </row>
    <row r="61" spans="1:37" ht="48.75" customHeight="1">
      <c r="A61" s="800">
        <v>43</v>
      </c>
      <c r="B61" s="892">
        <v>85371000</v>
      </c>
      <c r="C61" s="958"/>
      <c r="D61" s="943">
        <v>0.18</v>
      </c>
      <c r="E61" s="942" t="s">
        <v>108</v>
      </c>
      <c r="F61" s="1012" t="s">
        <v>653</v>
      </c>
      <c r="G61" s="800" t="s">
        <v>207</v>
      </c>
      <c r="H61" s="974">
        <v>2</v>
      </c>
      <c r="I61" s="1010"/>
      <c r="J61" s="944" t="str">
        <f t="shared" si="0"/>
        <v>Included</v>
      </c>
      <c r="K61" s="944">
        <f t="shared" si="3"/>
        <v>0</v>
      </c>
      <c r="L61" s="567"/>
      <c r="M61" s="567"/>
      <c r="N61" s="567">
        <f t="shared" si="1"/>
        <v>0</v>
      </c>
      <c r="O61" s="567">
        <f t="shared" si="2"/>
        <v>0</v>
      </c>
      <c r="P61" s="702"/>
      <c r="Q61" s="702"/>
      <c r="R61" s="702"/>
      <c r="S61" s="702"/>
      <c r="AG61" s="661"/>
      <c r="AH61" s="661"/>
      <c r="AI61" s="603"/>
      <c r="AJ61" s="661"/>
      <c r="AK61" s="661"/>
    </row>
    <row r="62" spans="1:37" ht="48.75" customHeight="1">
      <c r="A62" s="800">
        <v>44</v>
      </c>
      <c r="B62" s="892">
        <v>85371000</v>
      </c>
      <c r="C62" s="958"/>
      <c r="D62" s="943">
        <v>0.18</v>
      </c>
      <c r="E62" s="942" t="s">
        <v>108</v>
      </c>
      <c r="F62" s="1012" t="s">
        <v>640</v>
      </c>
      <c r="G62" s="800" t="s">
        <v>650</v>
      </c>
      <c r="H62" s="974">
        <v>1</v>
      </c>
      <c r="I62" s="1010"/>
      <c r="J62" s="944" t="str">
        <f t="shared" si="0"/>
        <v>Included</v>
      </c>
      <c r="K62" s="944">
        <f t="shared" si="3"/>
        <v>0</v>
      </c>
      <c r="L62" s="567"/>
      <c r="M62" s="567"/>
      <c r="N62" s="567">
        <f t="shared" si="1"/>
        <v>0</v>
      </c>
      <c r="O62" s="567">
        <f>IF(E62="confirmed",(N62*D62),(N62*E62))</f>
        <v>0</v>
      </c>
      <c r="P62" s="702"/>
      <c r="Q62" s="702"/>
      <c r="R62" s="702"/>
      <c r="S62" s="702"/>
      <c r="AG62" s="661"/>
      <c r="AH62" s="661"/>
      <c r="AI62" s="603"/>
      <c r="AJ62" s="661"/>
      <c r="AK62" s="661"/>
    </row>
    <row r="63" spans="1:37" ht="48.75" customHeight="1">
      <c r="A63" s="800">
        <v>45</v>
      </c>
      <c r="B63" s="892">
        <v>85371000</v>
      </c>
      <c r="C63" s="958"/>
      <c r="D63" s="943">
        <v>0.18</v>
      </c>
      <c r="E63" s="942" t="s">
        <v>108</v>
      </c>
      <c r="F63" s="1012" t="s">
        <v>641</v>
      </c>
      <c r="G63" s="800" t="s">
        <v>207</v>
      </c>
      <c r="H63" s="974">
        <v>2</v>
      </c>
      <c r="I63" s="1010"/>
      <c r="J63" s="944" t="str">
        <f t="shared" si="0"/>
        <v>Included</v>
      </c>
      <c r="K63" s="944">
        <f t="shared" si="3"/>
        <v>0</v>
      </c>
      <c r="L63" s="567"/>
      <c r="M63" s="567"/>
      <c r="N63" s="567">
        <f t="shared" si="1"/>
        <v>0</v>
      </c>
      <c r="O63" s="567">
        <f t="shared" si="2"/>
        <v>0</v>
      </c>
      <c r="P63" s="702"/>
      <c r="Q63" s="702"/>
      <c r="R63" s="702"/>
      <c r="S63" s="702"/>
      <c r="AG63" s="661"/>
      <c r="AH63" s="661"/>
      <c r="AI63" s="603"/>
      <c r="AJ63" s="661"/>
      <c r="AK63" s="661"/>
    </row>
    <row r="64" spans="1:37" ht="48.75" customHeight="1">
      <c r="A64" s="800">
        <v>46</v>
      </c>
      <c r="B64" s="892">
        <v>85389000</v>
      </c>
      <c r="C64" s="958"/>
      <c r="D64" s="943">
        <v>0.18</v>
      </c>
      <c r="E64" s="942" t="s">
        <v>108</v>
      </c>
      <c r="F64" s="1012" t="s">
        <v>642</v>
      </c>
      <c r="G64" s="800" t="s">
        <v>206</v>
      </c>
      <c r="H64" s="974">
        <v>1</v>
      </c>
      <c r="I64" s="1010"/>
      <c r="J64" s="944" t="str">
        <f t="shared" si="0"/>
        <v>Included</v>
      </c>
      <c r="K64" s="944">
        <f t="shared" si="3"/>
        <v>0</v>
      </c>
      <c r="L64" s="567"/>
      <c r="M64" s="567"/>
      <c r="N64" s="567">
        <f t="shared" si="1"/>
        <v>0</v>
      </c>
      <c r="O64" s="567">
        <f t="shared" ref="O64:O69" si="4">IF(E64="confirmed",(N64*D64),(N64*E64))</f>
        <v>0</v>
      </c>
      <c r="P64" s="702"/>
      <c r="Q64" s="702"/>
      <c r="R64" s="702"/>
      <c r="S64" s="702"/>
      <c r="AG64" s="661"/>
      <c r="AH64" s="661"/>
      <c r="AI64" s="603"/>
      <c r="AJ64" s="661"/>
      <c r="AK64" s="661"/>
    </row>
    <row r="65" spans="1:37" ht="48.75" customHeight="1">
      <c r="A65" s="800">
        <v>47</v>
      </c>
      <c r="B65" s="892">
        <v>85389000</v>
      </c>
      <c r="C65" s="958"/>
      <c r="D65" s="943">
        <v>0.18</v>
      </c>
      <c r="E65" s="942" t="s">
        <v>108</v>
      </c>
      <c r="F65" s="1012" t="s">
        <v>643</v>
      </c>
      <c r="G65" s="800" t="s">
        <v>206</v>
      </c>
      <c r="H65" s="974">
        <v>1</v>
      </c>
      <c r="I65" s="1010"/>
      <c r="J65" s="944" t="str">
        <f t="shared" si="0"/>
        <v>Included</v>
      </c>
      <c r="K65" s="944">
        <f t="shared" si="3"/>
        <v>0</v>
      </c>
      <c r="L65" s="567"/>
      <c r="M65" s="567"/>
      <c r="N65" s="567">
        <f t="shared" si="1"/>
        <v>0</v>
      </c>
      <c r="O65" s="567">
        <f t="shared" si="4"/>
        <v>0</v>
      </c>
      <c r="P65" s="702"/>
      <c r="Q65" s="702"/>
      <c r="R65" s="702"/>
      <c r="S65" s="702"/>
      <c r="AG65" s="661"/>
      <c r="AH65" s="661"/>
      <c r="AI65" s="603"/>
      <c r="AJ65" s="661"/>
      <c r="AK65" s="661"/>
    </row>
    <row r="66" spans="1:37" ht="48.75" customHeight="1">
      <c r="A66" s="800">
        <v>48</v>
      </c>
      <c r="B66" s="892">
        <v>85389000</v>
      </c>
      <c r="C66" s="958"/>
      <c r="D66" s="943">
        <v>0.18</v>
      </c>
      <c r="E66" s="942" t="s">
        <v>108</v>
      </c>
      <c r="F66" s="1012" t="s">
        <v>644</v>
      </c>
      <c r="G66" s="800" t="s">
        <v>206</v>
      </c>
      <c r="H66" s="974">
        <v>1</v>
      </c>
      <c r="I66" s="1010"/>
      <c r="J66" s="944" t="str">
        <f t="shared" si="0"/>
        <v>Included</v>
      </c>
      <c r="K66" s="944">
        <f t="shared" si="3"/>
        <v>0</v>
      </c>
      <c r="L66" s="567"/>
      <c r="M66" s="567"/>
      <c r="N66" s="567">
        <f t="shared" si="1"/>
        <v>0</v>
      </c>
      <c r="O66" s="567">
        <f t="shared" si="4"/>
        <v>0</v>
      </c>
      <c r="P66" s="702"/>
      <c r="Q66" s="702"/>
      <c r="R66" s="702"/>
      <c r="S66" s="702"/>
      <c r="AG66" s="661"/>
      <c r="AH66" s="661"/>
      <c r="AI66" s="603"/>
      <c r="AJ66" s="661"/>
      <c r="AK66" s="661"/>
    </row>
    <row r="67" spans="1:37" ht="48.75" customHeight="1">
      <c r="A67" s="800">
        <v>49</v>
      </c>
      <c r="B67" s="892">
        <v>85389000</v>
      </c>
      <c r="C67" s="958"/>
      <c r="D67" s="943">
        <v>0.18</v>
      </c>
      <c r="E67" s="942" t="s">
        <v>108</v>
      </c>
      <c r="F67" s="1012" t="s">
        <v>645</v>
      </c>
      <c r="G67" s="800" t="s">
        <v>206</v>
      </c>
      <c r="H67" s="974">
        <v>1</v>
      </c>
      <c r="I67" s="1010"/>
      <c r="J67" s="944" t="str">
        <f t="shared" si="0"/>
        <v>Included</v>
      </c>
      <c r="K67" s="944">
        <f t="shared" si="3"/>
        <v>0</v>
      </c>
      <c r="L67" s="567"/>
      <c r="M67" s="567"/>
      <c r="N67" s="567">
        <f>IF(J67="Included",0,J67)</f>
        <v>0</v>
      </c>
      <c r="O67" s="567">
        <f t="shared" si="4"/>
        <v>0</v>
      </c>
      <c r="P67" s="702"/>
      <c r="Q67" s="702"/>
      <c r="R67" s="702"/>
      <c r="S67" s="702"/>
      <c r="AG67" s="661"/>
      <c r="AH67" s="661"/>
      <c r="AI67" s="603"/>
      <c r="AJ67" s="661"/>
      <c r="AK67" s="661"/>
    </row>
    <row r="68" spans="1:37" ht="48.75" customHeight="1">
      <c r="A68" s="800">
        <v>50</v>
      </c>
      <c r="B68" s="892">
        <v>85389000</v>
      </c>
      <c r="C68" s="958"/>
      <c r="D68" s="943">
        <v>0.18</v>
      </c>
      <c r="E68" s="942" t="s">
        <v>108</v>
      </c>
      <c r="F68" s="1012" t="s">
        <v>646</v>
      </c>
      <c r="G68" s="800" t="s">
        <v>206</v>
      </c>
      <c r="H68" s="974">
        <v>1</v>
      </c>
      <c r="I68" s="1010"/>
      <c r="J68" s="944" t="str">
        <f t="shared" si="0"/>
        <v>Included</v>
      </c>
      <c r="K68" s="944">
        <f t="shared" si="3"/>
        <v>0</v>
      </c>
      <c r="L68" s="567"/>
      <c r="M68" s="567"/>
      <c r="N68" s="567">
        <f>IF(J68="Included",0,J68)</f>
        <v>0</v>
      </c>
      <c r="O68" s="567">
        <f t="shared" si="4"/>
        <v>0</v>
      </c>
      <c r="P68" s="702"/>
      <c r="Q68" s="702"/>
      <c r="R68" s="702"/>
      <c r="S68" s="702"/>
      <c r="AG68" s="661"/>
      <c r="AH68" s="661"/>
      <c r="AI68" s="603"/>
      <c r="AJ68" s="661"/>
      <c r="AK68" s="661"/>
    </row>
    <row r="69" spans="1:37" ht="48.75" customHeight="1">
      <c r="A69" s="800">
        <v>51</v>
      </c>
      <c r="B69" s="892">
        <v>85389000</v>
      </c>
      <c r="C69" s="958"/>
      <c r="D69" s="943">
        <v>0.18</v>
      </c>
      <c r="E69" s="942" t="s">
        <v>108</v>
      </c>
      <c r="F69" s="1012" t="s">
        <v>647</v>
      </c>
      <c r="G69" s="800" t="s">
        <v>206</v>
      </c>
      <c r="H69" s="974">
        <v>1</v>
      </c>
      <c r="I69" s="1010"/>
      <c r="J69" s="944" t="str">
        <f t="shared" ref="J69:J71" si="5">IF(I69=0, "Included", IF(ISERROR(H69*I69), I69, H69*I69))</f>
        <v>Included</v>
      </c>
      <c r="K69" s="944">
        <f t="shared" si="3"/>
        <v>0</v>
      </c>
      <c r="L69" s="567"/>
      <c r="M69" s="567"/>
      <c r="N69" s="567">
        <f>IF(J69="Included",0,J69)</f>
        <v>0</v>
      </c>
      <c r="O69" s="567">
        <f t="shared" si="4"/>
        <v>0</v>
      </c>
      <c r="P69" s="702"/>
      <c r="Q69" s="702"/>
      <c r="R69" s="702"/>
      <c r="S69" s="702"/>
      <c r="AG69" s="661"/>
      <c r="AH69" s="661"/>
      <c r="AI69" s="603"/>
      <c r="AJ69" s="661"/>
      <c r="AK69" s="661"/>
    </row>
    <row r="70" spans="1:37" ht="48.75" customHeight="1">
      <c r="A70" s="800">
        <v>52</v>
      </c>
      <c r="B70" s="892">
        <v>85389000</v>
      </c>
      <c r="C70" s="958"/>
      <c r="D70" s="943">
        <v>0.18</v>
      </c>
      <c r="E70" s="942" t="s">
        <v>108</v>
      </c>
      <c r="F70" s="1012" t="s">
        <v>648</v>
      </c>
      <c r="G70" s="800" t="s">
        <v>206</v>
      </c>
      <c r="H70" s="974">
        <v>1</v>
      </c>
      <c r="I70" s="1010"/>
      <c r="J70" s="944" t="str">
        <f t="shared" si="5"/>
        <v>Included</v>
      </c>
      <c r="K70" s="944">
        <f t="shared" si="3"/>
        <v>0</v>
      </c>
      <c r="L70" s="567"/>
      <c r="M70" s="567"/>
      <c r="N70" s="567">
        <f t="shared" ref="N70:N71" si="6">IF(J70="Included",0,J70)</f>
        <v>0</v>
      </c>
      <c r="O70" s="567">
        <f t="shared" ref="O70:O71" si="7">IF(E70="confirmed",(N70*D70),(N70*E70))</f>
        <v>0</v>
      </c>
      <c r="P70" s="702"/>
      <c r="Q70" s="702"/>
      <c r="R70" s="702"/>
      <c r="S70" s="702"/>
      <c r="AG70" s="661"/>
      <c r="AH70" s="661"/>
      <c r="AI70" s="603"/>
      <c r="AJ70" s="661"/>
      <c r="AK70" s="661"/>
    </row>
    <row r="71" spans="1:37" ht="48.75" customHeight="1">
      <c r="A71" s="800">
        <v>53</v>
      </c>
      <c r="B71" s="892">
        <v>85371000</v>
      </c>
      <c r="C71" s="958"/>
      <c r="D71" s="943">
        <v>0.18</v>
      </c>
      <c r="E71" s="942" t="s">
        <v>108</v>
      </c>
      <c r="F71" s="1012" t="s">
        <v>649</v>
      </c>
      <c r="G71" s="800" t="s">
        <v>206</v>
      </c>
      <c r="H71" s="974">
        <v>1</v>
      </c>
      <c r="I71" s="1010"/>
      <c r="J71" s="944" t="str">
        <f t="shared" si="5"/>
        <v>Included</v>
      </c>
      <c r="K71" s="944">
        <f t="shared" si="3"/>
        <v>0</v>
      </c>
      <c r="L71" s="567"/>
      <c r="M71" s="567"/>
      <c r="N71" s="567">
        <f t="shared" si="6"/>
        <v>0</v>
      </c>
      <c r="O71" s="567">
        <f t="shared" si="7"/>
        <v>0</v>
      </c>
      <c r="P71" s="702"/>
      <c r="Q71" s="702"/>
      <c r="R71" s="702"/>
      <c r="S71" s="702"/>
      <c r="AG71" s="661"/>
      <c r="AH71" s="661"/>
      <c r="AI71" s="603"/>
      <c r="AJ71" s="661"/>
      <c r="AK71" s="661"/>
    </row>
    <row r="72" spans="1:37" ht="16.5">
      <c r="A72" s="800"/>
      <c r="B72" s="951"/>
      <c r="C72" s="1005"/>
      <c r="D72" s="1006"/>
      <c r="E72" s="1007"/>
      <c r="F72" s="922" t="s">
        <v>209</v>
      </c>
      <c r="G72" s="1008"/>
      <c r="H72" s="1009"/>
      <c r="I72" s="944"/>
      <c r="J72" s="827">
        <f>SUM(J19:J71)</f>
        <v>0</v>
      </c>
      <c r="K72" s="827"/>
      <c r="L72" s="567"/>
      <c r="M72" s="567"/>
      <c r="N72" s="567"/>
      <c r="O72" s="567"/>
    </row>
    <row r="73" spans="1:37" ht="16.5">
      <c r="A73" s="800"/>
      <c r="B73" s="951"/>
      <c r="C73" s="1005"/>
      <c r="D73" s="1006"/>
      <c r="E73" s="1007"/>
      <c r="F73" s="922" t="s">
        <v>210</v>
      </c>
      <c r="G73" s="1008"/>
      <c r="H73" s="1009"/>
      <c r="I73" s="944"/>
      <c r="J73" s="827"/>
      <c r="K73" s="827">
        <f>SUM(K19:K71)</f>
        <v>0</v>
      </c>
      <c r="L73" s="796"/>
      <c r="M73" s="567"/>
      <c r="N73" s="567"/>
      <c r="O73" s="567"/>
    </row>
    <row r="74" spans="1:37" ht="16.5">
      <c r="A74" s="980"/>
      <c r="B74" s="558"/>
      <c r="C74" s="840"/>
      <c r="D74" s="841"/>
      <c r="E74" s="842"/>
      <c r="F74" s="917"/>
      <c r="G74" s="913"/>
      <c r="H74" s="816"/>
      <c r="I74" s="986"/>
      <c r="J74" s="828"/>
      <c r="K74" s="828"/>
      <c r="L74" s="567"/>
      <c r="M74" s="567"/>
      <c r="N74" s="567"/>
      <c r="O74" s="567"/>
    </row>
    <row r="75" spans="1:37" ht="43.5" customHeight="1">
      <c r="A75" s="981" t="s">
        <v>155</v>
      </c>
      <c r="B75" s="1122" t="s">
        <v>211</v>
      </c>
      <c r="C75" s="1122"/>
      <c r="D75" s="1122"/>
      <c r="E75" s="1122"/>
      <c r="F75" s="1122"/>
      <c r="G75" s="1122"/>
      <c r="H75" s="1122"/>
      <c r="I75" s="1122"/>
      <c r="J75" s="1122"/>
    </row>
    <row r="76" spans="1:37" ht="16.5">
      <c r="A76" s="981"/>
      <c r="B76" s="1122"/>
      <c r="C76" s="1122"/>
      <c r="D76" s="1122"/>
      <c r="E76" s="1122"/>
      <c r="F76" s="1122"/>
      <c r="G76" s="1122"/>
      <c r="H76" s="1122"/>
      <c r="I76" s="1122"/>
      <c r="J76" s="1122"/>
      <c r="K76" s="1122"/>
    </row>
    <row r="77" spans="1:37" ht="16.5">
      <c r="A77" s="1124" t="s">
        <v>157</v>
      </c>
      <c r="B77" s="1124"/>
      <c r="C77" s="817"/>
      <c r="D77" s="846"/>
      <c r="E77" s="846"/>
      <c r="F77" s="917"/>
      <c r="G77" s="817"/>
      <c r="H77" s="817"/>
      <c r="J77" s="828"/>
      <c r="K77" s="829"/>
    </row>
    <row r="78" spans="1:37" ht="16.5">
      <c r="A78" s="1124" t="s">
        <v>158</v>
      </c>
      <c r="B78" s="1124"/>
      <c r="C78" s="843"/>
      <c r="D78" s="846"/>
      <c r="E78" s="846"/>
      <c r="F78" s="917"/>
      <c r="G78" s="1120" t="s">
        <v>159</v>
      </c>
      <c r="H78" s="1120"/>
      <c r="I78" s="987" t="str">
        <f>'Sch-1.'!I58</f>
        <v xml:space="preserve"> </v>
      </c>
      <c r="J78" s="828"/>
    </row>
    <row r="79" spans="1:37" ht="16.5">
      <c r="A79" s="952"/>
      <c r="B79" s="952"/>
      <c r="C79" s="845"/>
      <c r="D79" s="844"/>
      <c r="E79" s="844"/>
      <c r="F79" s="923"/>
      <c r="G79" s="1120" t="s">
        <v>160</v>
      </c>
      <c r="H79" s="1120"/>
      <c r="I79" s="987" t="str">
        <f>'Sch-1.'!I59</f>
        <v/>
      </c>
      <c r="J79" s="930"/>
      <c r="K79" s="829"/>
    </row>
    <row r="80" spans="1:37" s="636" customFormat="1" ht="16.5">
      <c r="A80" s="953"/>
      <c r="B80" s="953"/>
      <c r="C80" s="847"/>
      <c r="D80" s="846"/>
      <c r="E80" s="846"/>
      <c r="F80" s="924"/>
      <c r="G80" s="914"/>
      <c r="H80" s="818"/>
      <c r="I80" s="897"/>
      <c r="J80" s="808"/>
      <c r="K80" s="829"/>
      <c r="L80" s="604"/>
      <c r="M80" s="604"/>
      <c r="N80" s="604"/>
      <c r="O80" s="604"/>
      <c r="AG80" s="704"/>
      <c r="AH80" s="704"/>
    </row>
    <row r="81" spans="1:49" s="636" customFormat="1" ht="16.5">
      <c r="A81" s="948"/>
      <c r="B81" s="948"/>
      <c r="C81" s="833"/>
      <c r="D81" s="832"/>
      <c r="E81" s="832"/>
      <c r="F81" s="918"/>
      <c r="G81" s="809"/>
      <c r="H81" s="809"/>
      <c r="I81" s="983"/>
      <c r="J81" s="809"/>
      <c r="K81" s="554"/>
      <c r="L81" s="604"/>
      <c r="M81" s="604"/>
      <c r="N81" s="604"/>
      <c r="O81" s="604"/>
      <c r="AG81" s="799"/>
      <c r="AH81" s="705"/>
    </row>
    <row r="82" spans="1:49" s="636" customFormat="1">
      <c r="A82" s="948"/>
      <c r="B82" s="948"/>
      <c r="C82" s="833"/>
      <c r="D82" s="832"/>
      <c r="E82" s="832"/>
      <c r="F82" s="918"/>
      <c r="G82" s="809"/>
      <c r="H82" s="809"/>
      <c r="I82" s="983"/>
      <c r="J82" s="809"/>
      <c r="K82" s="554"/>
      <c r="L82" s="604"/>
      <c r="M82" s="604"/>
      <c r="N82" s="604"/>
      <c r="O82" s="604"/>
      <c r="AH82" s="687"/>
    </row>
    <row r="83" spans="1:49" s="636" customFormat="1">
      <c r="A83" s="948"/>
      <c r="B83" s="948"/>
      <c r="C83" s="833"/>
      <c r="D83" s="832"/>
      <c r="E83" s="832"/>
      <c r="F83" s="918"/>
      <c r="G83" s="809"/>
      <c r="H83" s="809"/>
      <c r="I83" s="983"/>
      <c r="J83" s="809"/>
      <c r="K83" s="554"/>
      <c r="L83" s="604"/>
      <c r="M83" s="604"/>
      <c r="N83" s="604"/>
      <c r="O83" s="604"/>
    </row>
    <row r="84" spans="1:49">
      <c r="AI84" s="605"/>
      <c r="AJ84" s="605"/>
      <c r="AK84" s="605"/>
      <c r="AL84" s="605"/>
      <c r="AM84" s="605"/>
      <c r="AN84" s="605"/>
      <c r="AO84" s="605"/>
      <c r="AP84" s="605"/>
      <c r="AQ84" s="605"/>
      <c r="AR84" s="605"/>
      <c r="AS84" s="605"/>
      <c r="AT84" s="605"/>
      <c r="AU84" s="605"/>
      <c r="AV84" s="605"/>
      <c r="AW84" s="605"/>
    </row>
    <row r="85" spans="1:49">
      <c r="AI85" s="605"/>
      <c r="AJ85" s="605"/>
      <c r="AK85" s="605"/>
      <c r="AL85" s="605"/>
      <c r="AM85" s="605"/>
      <c r="AN85" s="605"/>
      <c r="AO85" s="605"/>
      <c r="AP85" s="605"/>
      <c r="AQ85" s="605"/>
      <c r="AR85" s="605"/>
      <c r="AS85" s="605"/>
      <c r="AT85" s="605"/>
      <c r="AU85" s="605"/>
      <c r="AV85" s="605"/>
      <c r="AW85" s="605"/>
    </row>
    <row r="86" spans="1:49">
      <c r="AI86" s="605"/>
      <c r="AJ86" s="605"/>
      <c r="AK86" s="605"/>
      <c r="AL86" s="605"/>
      <c r="AM86" s="605"/>
      <c r="AN86" s="605"/>
      <c r="AO86" s="605"/>
      <c r="AP86" s="605"/>
      <c r="AQ86" s="605"/>
      <c r="AR86" s="605"/>
      <c r="AS86" s="605"/>
      <c r="AT86" s="605"/>
      <c r="AU86" s="605"/>
      <c r="AV86" s="605"/>
      <c r="AW86" s="605"/>
    </row>
    <row r="87" spans="1:49">
      <c r="AI87" s="605"/>
      <c r="AJ87" s="605"/>
      <c r="AK87" s="605"/>
      <c r="AL87" s="605"/>
      <c r="AM87" s="605"/>
      <c r="AN87" s="605"/>
      <c r="AO87" s="605"/>
      <c r="AP87" s="605"/>
      <c r="AQ87" s="605"/>
      <c r="AR87" s="605"/>
      <c r="AS87" s="605"/>
      <c r="AT87" s="605"/>
      <c r="AU87" s="605"/>
      <c r="AV87" s="605"/>
      <c r="AW87" s="605"/>
    </row>
    <row r="88" spans="1:49">
      <c r="AI88" s="605"/>
      <c r="AJ88" s="605"/>
      <c r="AK88" s="605"/>
      <c r="AL88" s="605"/>
      <c r="AM88" s="605"/>
      <c r="AN88" s="605"/>
      <c r="AO88" s="605"/>
      <c r="AP88" s="605"/>
      <c r="AQ88" s="605"/>
      <c r="AR88" s="605"/>
      <c r="AS88" s="605"/>
      <c r="AT88" s="605"/>
      <c r="AU88" s="605"/>
      <c r="AV88" s="605"/>
      <c r="AW88" s="605"/>
    </row>
    <row r="89" spans="1:49">
      <c r="AI89" s="605"/>
      <c r="AJ89" s="605"/>
      <c r="AK89" s="605"/>
      <c r="AL89" s="605"/>
      <c r="AM89" s="605"/>
      <c r="AN89" s="605"/>
      <c r="AO89" s="605"/>
      <c r="AP89" s="605"/>
      <c r="AQ89" s="605"/>
      <c r="AR89" s="605"/>
      <c r="AS89" s="605"/>
      <c r="AT89" s="605"/>
      <c r="AU89" s="605"/>
      <c r="AV89" s="605"/>
      <c r="AW89" s="605"/>
    </row>
    <row r="93" spans="1:49" ht="16.5">
      <c r="A93" s="954"/>
      <c r="B93" s="954"/>
      <c r="C93" s="849"/>
      <c r="D93" s="848"/>
      <c r="E93" s="848"/>
      <c r="F93" s="925"/>
      <c r="G93" s="915"/>
      <c r="H93" s="819"/>
      <c r="I93" s="988"/>
      <c r="J93" s="931"/>
      <c r="K93" s="284"/>
      <c r="L93" s="636"/>
      <c r="M93" s="636"/>
      <c r="N93" s="636"/>
      <c r="O93" s="636"/>
    </row>
    <row r="94" spans="1:49" ht="16.5">
      <c r="A94" s="954"/>
      <c r="B94" s="954"/>
      <c r="C94" s="849"/>
      <c r="D94" s="848"/>
      <c r="E94" s="848"/>
      <c r="F94" s="925"/>
      <c r="G94" s="915"/>
      <c r="H94" s="819"/>
      <c r="I94" s="988"/>
      <c r="J94" s="931"/>
      <c r="K94" s="284"/>
      <c r="L94" s="636"/>
      <c r="M94" s="636"/>
      <c r="N94" s="636"/>
      <c r="O94" s="636"/>
    </row>
    <row r="95" spans="1:49" ht="16.5">
      <c r="A95" s="954"/>
      <c r="B95" s="954"/>
      <c r="C95" s="849"/>
      <c r="D95" s="848"/>
      <c r="E95" s="848"/>
      <c r="F95" s="925"/>
      <c r="G95" s="915"/>
      <c r="H95" s="819"/>
      <c r="I95" s="988"/>
      <c r="J95" s="931"/>
      <c r="K95" s="284"/>
      <c r="L95" s="636"/>
      <c r="M95" s="636"/>
      <c r="N95" s="636"/>
      <c r="O95" s="636"/>
    </row>
    <row r="96" spans="1:49">
      <c r="A96" s="955"/>
      <c r="B96" s="955"/>
      <c r="C96" s="851"/>
      <c r="D96" s="850"/>
      <c r="E96" s="850"/>
      <c r="F96" s="926"/>
      <c r="G96" s="820"/>
      <c r="H96" s="820"/>
      <c r="I96" s="989"/>
      <c r="J96" s="932"/>
      <c r="K96" s="284"/>
      <c r="L96" s="636"/>
      <c r="M96" s="636"/>
      <c r="N96" s="636"/>
      <c r="O96" s="636"/>
    </row>
    <row r="97" spans="1:10" ht="16.5">
      <c r="A97" s="955"/>
      <c r="B97" s="955"/>
      <c r="C97" s="851"/>
      <c r="D97" s="850"/>
      <c r="E97" s="850"/>
      <c r="F97" s="927"/>
      <c r="G97" s="820"/>
      <c r="H97" s="820"/>
      <c r="I97" s="989"/>
      <c r="J97" s="932"/>
    </row>
    <row r="98" spans="1:10">
      <c r="A98" s="956"/>
      <c r="B98" s="956"/>
      <c r="C98" s="853"/>
      <c r="D98" s="852"/>
      <c r="E98" s="852"/>
      <c r="F98" s="928"/>
      <c r="G98" s="821"/>
      <c r="H98" s="821"/>
      <c r="I98" s="988"/>
      <c r="J98" s="821"/>
    </row>
    <row r="99" spans="1:10">
      <c r="A99" s="956"/>
      <c r="B99" s="956"/>
      <c r="C99" s="853"/>
      <c r="D99" s="852"/>
      <c r="E99" s="852"/>
      <c r="F99" s="928"/>
      <c r="G99" s="821"/>
      <c r="H99" s="821"/>
      <c r="I99" s="988"/>
      <c r="J99" s="821"/>
    </row>
    <row r="100" spans="1:10" ht="16.5">
      <c r="A100" s="957"/>
      <c r="B100" s="957"/>
      <c r="C100" s="855"/>
      <c r="D100" s="854"/>
      <c r="E100" s="854"/>
      <c r="F100" s="929"/>
      <c r="G100" s="822"/>
      <c r="H100" s="822"/>
      <c r="I100" s="990"/>
      <c r="J100" s="822"/>
    </row>
    <row r="101" spans="1:10">
      <c r="A101" s="956"/>
      <c r="B101" s="956"/>
      <c r="C101" s="853"/>
      <c r="D101" s="852"/>
      <c r="E101" s="852"/>
      <c r="F101" s="928"/>
      <c r="G101" s="821"/>
      <c r="H101" s="821"/>
      <c r="I101" s="988"/>
      <c r="J101" s="821"/>
    </row>
    <row r="102" spans="1:10">
      <c r="A102" s="956"/>
      <c r="B102" s="956"/>
      <c r="C102" s="853"/>
      <c r="D102" s="852"/>
      <c r="E102" s="852"/>
      <c r="F102" s="928"/>
      <c r="G102" s="821"/>
      <c r="H102" s="821"/>
      <c r="I102" s="988"/>
      <c r="J102" s="821"/>
    </row>
  </sheetData>
  <sheetProtection algorithmName="SHA-512" hashValue="F8dMD6Ngc2OM7oc2ONtWSrSIMv0xmT7p1xh0Pmn+OBWsfnD1LgTsP67sMtmDE+ItfZ3Qv9zd1xdMtZR7K2p28g==" saltValue="dAVAd4ia2vscDyNNEW14vQ==" spinCount="100000" sheet="1" formatColumns="0" formatRows="0"/>
  <autoFilter ref="A16:AW73" xr:uid="{00000000-0001-0000-0800-000000000000}"/>
  <customSheetViews>
    <customSheetView guid="{9154002C-6C58-44C9-AE93-0E761C3D01FD}" scale="70" showPageBreaks="1" printArea="1" hiddenColumns="1" view="pageBreakPreview" topLeftCell="A13">
      <selection activeCell="C25" sqref="C25"/>
      <colBreaks count="1" manualBreakCount="1">
        <brk id="11" max="392" man="1"/>
      </colBreaks>
      <pageMargins left="0" right="0" top="0" bottom="0" header="0" footer="0"/>
      <printOptions horizontalCentered="1"/>
      <pageSetup paperSize="9" scale="51" orientation="portrait" r:id="rId1"/>
      <headerFooter alignWithMargins="0">
        <oddFooter>&amp;R&amp;"Book Antiqua,Bold"&amp;10Schedule-3/ Page &amp;P of &amp;N</oddFooter>
      </headerFooter>
    </customSheetView>
    <customSheetView guid="{B835C05C-B615-4DCB-982D-4519616B3CD8}" showPageBreaks="1" printArea="1" hiddenColumns="1" view="pageBreakPreview" topLeftCell="A363">
      <selection activeCell="E373" sqref="E373"/>
      <rowBreaks count="27" manualBreakCount="27">
        <brk id="32" max="5" man="1"/>
        <brk id="65" max="5" man="1"/>
        <brk id="93" max="5" man="1"/>
        <brk id="121" max="5" man="1"/>
        <brk id="151" max="5" man="1"/>
        <brk id="181" max="5" man="1"/>
        <brk id="207" max="5" man="1"/>
        <brk id="231" max="5" man="1"/>
        <brk id="263" max="5" man="1"/>
        <brk id="291" max="5" man="1"/>
        <brk id="320" max="5" man="1"/>
        <brk id="338" max="5" man="1"/>
        <brk id="361" max="5" man="1"/>
        <brk id="385" max="5" man="1"/>
        <brk id="417" max="5" man="1"/>
        <brk id="442" max="5" man="1"/>
        <brk id="459" max="5" man="1"/>
        <brk id="483" max="5" man="1"/>
        <brk id="506" max="5" man="1"/>
        <brk id="534" max="5" man="1"/>
        <brk id="554" max="5" man="1"/>
        <brk id="579" max="5" man="1"/>
        <brk id="604" max="5" man="1"/>
        <brk id="627" max="5" man="1"/>
        <brk id="653" max="5" man="1"/>
        <brk id="675" max="5" man="1"/>
        <brk id="698" max="5" man="1"/>
      </rowBreaks>
      <colBreaks count="1" manualBreakCount="1">
        <brk id="6" max="1048575" man="1"/>
      </colBreaks>
      <pageMargins left="0" right="0" top="0" bottom="0" header="0" footer="0"/>
      <printOptions horizontalCentered="1"/>
      <pageSetup paperSize="9" scale="93" orientation="landscape" r:id="rId2"/>
      <headerFooter alignWithMargins="0">
        <oddFooter>&amp;R&amp;"Book Antiqua,Bold"&amp;10Schedule-3/ Page &amp;P of &amp;N</oddFooter>
      </headerFooter>
    </customSheetView>
    <customSheetView guid="{E97134B6-5E8D-4951-8DA0-73D065532361}" showPageBreaks="1" printArea="1" hiddenColumns="1" view="pageBreakPreview">
      <selection activeCell="E18" sqref="E18"/>
      <colBreaks count="1" manualBreakCount="1">
        <brk id="6" max="1048575" man="1"/>
      </colBreaks>
      <pageMargins left="0" right="0" top="0" bottom="0" header="0" footer="0"/>
      <printOptions horizontalCentered="1"/>
      <pageSetup paperSize="9" orientation="landscape" r:id="rId3"/>
      <headerFooter alignWithMargins="0">
        <oddFooter>&amp;R&amp;"Book Antiqua,Bold"&amp;10Schedule-3/ Page &amp;P of &amp;N</oddFooter>
      </headerFooter>
    </customSheetView>
    <customSheetView guid="{D0757F9E-DF41-4B40-A5E5-F4F8FDD8D61D}" showPageBreaks="1" printArea="1" hiddenColumns="1" view="pageBreakPreview" topLeftCell="A18">
      <selection activeCell="E30" sqref="E30"/>
      <colBreaks count="1" manualBreakCount="1">
        <brk id="6" max="1048575" man="1"/>
      </colBreaks>
      <pageMargins left="0" right="0" top="0" bottom="0" header="0" footer="0"/>
      <printOptions horizontalCentered="1"/>
      <pageSetup paperSize="9" orientation="landscape" r:id="rId4"/>
      <headerFooter alignWithMargins="0">
        <oddFooter>&amp;R&amp;"Book Antiqua,Bold"&amp;10Schedule-3/ Page &amp;P of &amp;N</oddFooter>
      </headerFooter>
    </customSheetView>
    <customSheetView guid="{EE46BCD1-F715-4FA9-A5FC-1B125AD601E0}" scale="90" showPageBreaks="1" printArea="1" hiddenColumns="1" view="pageBreakPreview" topLeftCell="A5">
      <selection activeCell="E24" sqref="E24"/>
      <colBreaks count="1" manualBreakCount="1">
        <brk id="6" max="1048575" man="1"/>
      </colBreaks>
      <pageMargins left="0" right="0" top="0" bottom="0" header="0" footer="0"/>
      <printOptions horizontalCentered="1"/>
      <pageSetup paperSize="9" orientation="landscape" r:id="rId5"/>
      <headerFooter alignWithMargins="0">
        <oddFooter>&amp;R&amp;"Book Antiqua,Bold"&amp;10Schedule-3/ Page &amp;P of &amp;N</oddFooter>
      </headerFooter>
    </customSheetView>
    <customSheetView guid="{4AA1107B-A795-4744-B566-827168772C7A}" showPageBreaks="1" printArea="1" hiddenColumns="1" view="pageBreakPreview" topLeftCell="A18">
      <selection activeCell="E18" sqref="E18"/>
      <colBreaks count="1" manualBreakCount="1">
        <brk id="6" max="1048575" man="1"/>
      </colBreaks>
      <pageMargins left="0" right="0" top="0" bottom="0" header="0" footer="0"/>
      <printOptions horizontalCentered="1"/>
      <pageSetup paperSize="9" orientation="landscape" r:id="rId6"/>
      <headerFooter alignWithMargins="0">
        <oddFooter>&amp;R&amp;"Book Antiqua,Bold"&amp;10Schedule-3/ Page &amp;P of &amp;N</oddFooter>
      </headerFooter>
    </customSheetView>
    <customSheetView guid="{B23AD343-29DA-4CE0-BD10-47BF44F3782F}" hiddenColumns="1" topLeftCell="A9">
      <selection activeCell="E18" sqref="E18"/>
      <colBreaks count="1" manualBreakCount="1">
        <brk id="6" max="1048575" man="1"/>
      </colBreaks>
      <pageMargins left="0" right="0" top="0" bottom="0" header="0" footer="0"/>
      <printOptions horizontalCentered="1"/>
      <pageSetup paperSize="9" orientation="landscape" r:id="rId7"/>
      <headerFooter alignWithMargins="0">
        <oddFooter>&amp;R&amp;"Book Antiqua,Bold"&amp;10Schedule-3/ Page &amp;P of &amp;N</oddFooter>
      </headerFooter>
    </customSheetView>
    <customSheetView guid="{ECE9294F-C910-4036-88BC-B1F2176FB06B}" showPageBreaks="1"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Antiqua,Bold"&amp;10Schedule-3/ Page &amp;P of &amp;N</oddFooter>
      </headerFooter>
    </customSheetView>
    <customSheetView guid="{4F65FF32-EC61-4022-A399-2986D7B6B8B3}" hiddenRows="1" hiddenColumns="1" showRuler="0" topLeftCell="A7">
      <selection activeCell="E17" sqref="E17"/>
      <rowBreaks count="1" manualBreakCount="1">
        <brk id="46" max="5" man="1"/>
      </rowBreaks>
      <colBreaks count="1" manualBreakCount="1">
        <brk id="6" max="1048575" man="1"/>
      </colBreaks>
      <pageMargins left="0" right="0" top="0" bottom="0" header="0" footer="0"/>
      <printOptions horizontalCentered="1"/>
      <pageSetup paperSize="9" scale="85" orientation="portrait" horizontalDpi="300" verticalDpi="300" r:id="rId9"/>
      <headerFooter alignWithMargins="0">
        <oddFooter>&amp;R&amp;"Book Antiqua,Bold"&amp;10Schedule-3/ Page &amp;P of &amp;N</oddFooter>
      </headerFooter>
    </customSheetView>
    <customSheetView guid="{01ACF2E1-8E61-4459-ABC1-B6C183DEED61}" showRuler="0">
      <selection activeCell="E26" sqref="E26"/>
      <rowBreaks count="1" manualBreakCount="1">
        <brk id="44" max="16383" man="1"/>
      </rowBreaks>
      <colBreaks count="1" manualBreakCount="1">
        <brk id="6" max="1048575" man="1"/>
      </colBreaks>
      <pageMargins left="0" right="0" top="0" bottom="0" header="0" footer="0"/>
      <printOptions horizontalCentered="1"/>
      <pageSetup paperSize="9" scale="87" orientation="portrait" horizontalDpi="300" verticalDpi="300" r:id="rId10"/>
      <headerFooter alignWithMargins="0">
        <oddFooter>&amp;R&amp;"Book Antiqua,Bold"&amp;10Schedule-3/ Page &amp;P of &amp;N</oddFooter>
      </headerFooter>
    </customSheetView>
    <customSheetView guid="{14D7F02E-BCCA-4517-ABC7-537FF4AEB67A}" hiddenRows="1" hiddenColumns="1">
      <selection activeCell="E152" sqref="E152"/>
      <rowBreaks count="4" manualBreakCount="4">
        <brk id="29" max="5" man="1"/>
        <brk id="54" max="5" man="1"/>
        <brk id="73" max="5" man="1"/>
        <brk id="85" max="5" man="1"/>
      </rowBreaks>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Antiqua,Bold"&amp;10Schedule-3/ Page &amp;P of &amp;N</oddFooter>
      </headerFooter>
    </customSheetView>
    <customSheetView guid="{27A45B7A-04F2-4516-B80B-5ED0825D4ED3}" hiddenColumns="1">
      <selection activeCell="E81" sqref="E81"/>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Antiqua,Bold"&amp;10Schedule-3/ Page &amp;P of &amp;N</oddFooter>
      </headerFooter>
    </customSheetView>
    <customSheetView guid="{E9F4E142-7D26-464D-BECA-4F3806DB1FE1}" hiddenColumns="1" topLeftCell="A3">
      <selection activeCell="E18" sqref="E18"/>
      <colBreaks count="1" manualBreakCount="1">
        <brk id="6" max="1048575" man="1"/>
      </colBreaks>
      <pageMargins left="0" right="0" top="0" bottom="0" header="0" footer="0"/>
      <printOptions horizontalCentered="1"/>
      <pageSetup paperSize="9" orientation="landscape" r:id="rId13"/>
      <headerFooter alignWithMargins="0">
        <oddFooter>&amp;R&amp;"Book Antiqua,Bold"&amp;10Schedule-3/ Page &amp;P of &amp;N</oddFooter>
      </headerFooter>
    </customSheetView>
    <customSheetView guid="{A7DBDDEF-9245-44C6-9EBF-032DB6E1C0A2}" showPageBreaks="1" printArea="1" hiddenRows="1" hiddenColumns="1" view="pageBreakPreview" topLeftCell="A170">
      <selection activeCell="E186" sqref="E186"/>
      <colBreaks count="1" manualBreakCount="1">
        <brk id="6" max="1048575" man="1"/>
      </colBreaks>
      <pageMargins left="0" right="0" top="0" bottom="0" header="0" footer="0"/>
      <printOptions horizontalCentered="1"/>
      <pageSetup paperSize="9" orientation="landscape" r:id="rId14"/>
      <headerFooter alignWithMargins="0">
        <oddFooter>&amp;R&amp;"Book Antiqua,Bold"&amp;10Schedule-3/ Page &amp;P of &amp;N</oddFooter>
      </headerFooter>
    </customSheetView>
    <customSheetView guid="{7487ED9F-BBED-4B2A-9631-22F1A430946B}" showPageBreaks="1" printArea="1" hiddenColumns="1" view="pageBreakPreview" topLeftCell="A16">
      <selection activeCell="E18" sqref="E18"/>
      <colBreaks count="1" manualBreakCount="1">
        <brk id="6" max="1048575" man="1"/>
      </colBreaks>
      <pageMargins left="0" right="0" top="0" bottom="0" header="0" footer="0"/>
      <printOptions horizontalCentered="1"/>
      <pageSetup paperSize="9" orientation="landscape" r:id="rId15"/>
      <headerFooter alignWithMargins="0">
        <oddFooter>&amp;R&amp;"Book Antiqua,Bold"&amp;10Schedule-3/ Page &amp;P of &amp;N</oddFooter>
      </headerFooter>
    </customSheetView>
    <customSheetView guid="{B3CE7B10-A914-4559-A6DA-AED8C22AFD6D}" scale="80" showPageBreaks="1" printArea="1" hiddenColumns="1" view="pageBreakPreview" topLeftCell="A25">
      <selection activeCell="E52" sqref="E52"/>
      <colBreaks count="1" manualBreakCount="1">
        <brk id="6" max="1048575" man="1"/>
      </colBreaks>
      <pageMargins left="0" right="0" top="0" bottom="0" header="0" footer="0"/>
      <printOptions horizontalCentered="1"/>
      <pageSetup paperSize="9" orientation="landscape" r:id="rId16"/>
      <headerFooter alignWithMargins="0">
        <oddFooter>&amp;R&amp;"Book Antiqua,Bold"&amp;10Schedule-3/ Page &amp;P of &amp;N</oddFooter>
      </headerFooter>
    </customSheetView>
    <customSheetView guid="{D53177B2-31EC-4222-B97A-A37DCFD9E45B}" showPageBreaks="1" printArea="1" hiddenColumns="1" view="pageBreakPreview" topLeftCell="A163">
      <selection activeCell="E18" sqref="E18"/>
      <colBreaks count="1" manualBreakCount="1">
        <brk id="6" max="1048575" man="1"/>
      </colBreaks>
      <pageMargins left="0" right="0" top="0" bottom="0" header="0" footer="0"/>
      <printOptions horizontalCentered="1"/>
      <pageSetup paperSize="9" orientation="landscape" r:id="rId17"/>
      <headerFooter alignWithMargins="0">
        <oddFooter>&amp;R&amp;"Book Antiqua,Bold"&amp;10Schedule-3/ Page &amp;P of &amp;N</oddFooter>
      </headerFooter>
    </customSheetView>
    <customSheetView guid="{223BC0FC-814D-40F0-9795-CE82A16FF3A5}" showPageBreaks="1" printArea="1" hiddenColumns="1" view="pageBreakPreview" topLeftCell="A19">
      <selection activeCell="E19" sqref="E19"/>
      <colBreaks count="1" manualBreakCount="1">
        <brk id="6" max="1048575" man="1"/>
      </colBreaks>
      <pageMargins left="0" right="0" top="0" bottom="0" header="0" footer="0"/>
      <printOptions horizontalCentered="1"/>
      <pageSetup paperSize="9" orientation="landscape" r:id="rId18"/>
      <headerFooter alignWithMargins="0">
        <oddFooter>&amp;R&amp;"Book Antiqua,Bold"&amp;10Schedule-3/ Page &amp;P of &amp;N</oddFooter>
      </headerFooter>
    </customSheetView>
    <customSheetView guid="{E81F0721-C35D-4189-B675-E46A21339863}" scale="85" showPageBreaks="1" printArea="1" hiddenColumns="1" view="pageBreakPreview" topLeftCell="A390">
      <selection activeCell="I385" sqref="I385"/>
      <pageMargins left="0" right="0" top="0" bottom="0" header="0" footer="0"/>
      <printOptions horizontalCentered="1"/>
      <pageSetup paperSize="9" scale="81" orientation="landscape" r:id="rId19"/>
      <headerFooter alignWithMargins="0">
        <oddFooter>&amp;R&amp;"Book Antiqua,Bold"&amp;10Schedule-3/ Page &amp;P of &amp;N</oddFooter>
      </headerFooter>
    </customSheetView>
    <customSheetView guid="{17F5C48B-526E-48D2-9F97-823D578F9893}" scale="115" showPageBreaks="1" printArea="1" hiddenColumns="1" view="pageBreakPreview" topLeftCell="A10">
      <selection activeCell="E20" sqref="E20"/>
      <pageMargins left="0" right="0" top="0" bottom="0" header="0" footer="0"/>
      <printOptions horizontalCentered="1"/>
      <pageSetup paperSize="9" scale="81" orientation="landscape" r:id="rId20"/>
      <headerFooter alignWithMargins="0">
        <oddFooter>&amp;R&amp;"Book Antiqua,Bold"&amp;10Schedule-3/ Page &amp;P of &amp;N</oddFooter>
      </headerFooter>
    </customSheetView>
    <customSheetView guid="{9AABADBB-0C61-4F6E-8EBA-FB1F391DCDF7}" scale="70" showPageBreaks="1" printArea="1" hiddenColumns="1" view="pageBreakPreview" topLeftCell="A13">
      <selection activeCell="C25" sqref="C25"/>
      <colBreaks count="1" manualBreakCount="1">
        <brk id="11" max="392" man="1"/>
      </colBreaks>
      <pageMargins left="0" right="0" top="0" bottom="0" header="0" footer="0"/>
      <printOptions horizontalCentered="1"/>
      <pageSetup paperSize="9" scale="51" orientation="portrait" r:id="rId21"/>
      <headerFooter alignWithMargins="0">
        <oddFooter>&amp;R&amp;"Book Antiqua,Bold"&amp;10Schedule-3/ Page &amp;P of &amp;N</oddFooter>
      </headerFooter>
    </customSheetView>
  </customSheetViews>
  <mergeCells count="23">
    <mergeCell ref="C11:E11"/>
    <mergeCell ref="C12:E12"/>
    <mergeCell ref="A14:J14"/>
    <mergeCell ref="A3:J3"/>
    <mergeCell ref="A4:J4"/>
    <mergeCell ref="H7:J7"/>
    <mergeCell ref="H8:J8"/>
    <mergeCell ref="H9:J9"/>
    <mergeCell ref="H10:J10"/>
    <mergeCell ref="H11:J11"/>
    <mergeCell ref="H12:J12"/>
    <mergeCell ref="H6:I6"/>
    <mergeCell ref="D9:E9"/>
    <mergeCell ref="D10:E10"/>
    <mergeCell ref="G78:H78"/>
    <mergeCell ref="G79:H79"/>
    <mergeCell ref="AJ14:AK14"/>
    <mergeCell ref="AG14:AH14"/>
    <mergeCell ref="B75:J75"/>
    <mergeCell ref="B76:K76"/>
    <mergeCell ref="I15:K15"/>
    <mergeCell ref="A78:B78"/>
    <mergeCell ref="A77:B77"/>
  </mergeCells>
  <phoneticPr fontId="4" type="noConversion"/>
  <conditionalFormatting sqref="H18 I18:I74 C19:C74 E19:E74">
    <cfRule type="expression" dxfId="22" priority="244" stopIfTrue="1">
      <formula>B18&gt;0</formula>
    </cfRule>
  </conditionalFormatting>
  <conditionalFormatting sqref="I77">
    <cfRule type="expression" dxfId="21" priority="1689" stopIfTrue="1">
      <formula>H77&gt;0</formula>
    </cfRule>
  </conditionalFormatting>
  <dataValidations count="4">
    <dataValidation operator="greaterThan" allowBlank="1" showInputMessage="1" showErrorMessage="1" error="Enter only Numeric Value greater than zero or leave the cell blank !" sqref="E16:E17 C16:C17" xr:uid="{00000000-0002-0000-0800-000000000000}"/>
    <dataValidation type="list" operator="greaterThan" allowBlank="1" showInputMessage="1" showErrorMessage="1" error="Enter only Numeric Value greater than zero or leave the cell blank !" sqref="E72:E74 E19:E68" xr:uid="{00000000-0002-0000-0800-000001000000}">
      <formula1>"confirmed,0%,5%,12%,18%,28%"</formula1>
    </dataValidation>
    <dataValidation operator="greaterThan" allowBlank="1" showInputMessage="1" showErrorMessage="1" sqref="C19:C56 C58:C74" xr:uid="{00000000-0002-0000-0800-000002000000}"/>
    <dataValidation type="decimal" operator="greaterThan" allowBlank="1" showInputMessage="1" showErrorMessage="1" error="Enter only Numeric Value greater than zero or leave the cell blank !" sqref="I18:I74" xr:uid="{00000000-0002-0000-0800-000003000000}">
      <formula1>0</formula1>
    </dataValidation>
  </dataValidations>
  <printOptions horizontalCentered="1"/>
  <pageMargins left="0.24" right="0.23" top="0.99" bottom="0.46" header="0.79" footer="0.28000000000000003"/>
  <pageSetup paperSize="9" scale="80" fitToHeight="0" orientation="landscape" r:id="rId22"/>
  <headerFooter alignWithMargins="0">
    <oddHeader>&amp;C&amp;"Aptos"&amp;12&amp;KFF0000 डेटा वर्गीकरण : नियंत्रित/CONTROLLED&amp;1#_x000D_&amp;G</oddHeader>
    <oddFooter>&amp;R&amp;"Book Antiqua,Bold"&amp;10Schedule-3/ Page &amp;P of &amp;N</oddFooter>
  </headerFooter>
  <rowBreaks count="1" manualBreakCount="1">
    <brk id="62" max="10" man="1"/>
  </rowBreaks>
  <legacyDrawingHF r:id="rId2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indexed="53"/>
    <pageSetUpPr autoPageBreaks="0"/>
  </sheetPr>
  <dimension ref="A1:AK156"/>
  <sheetViews>
    <sheetView topLeftCell="A6" zoomScaleNormal="100" workbookViewId="0">
      <selection activeCell="J71" sqref="J71"/>
    </sheetView>
  </sheetViews>
  <sheetFormatPr defaultColWidth="9" defaultRowHeight="15.75"/>
  <cols>
    <col min="1" max="1" width="9" style="571" customWidth="1"/>
    <col min="2" max="2" width="12" style="571" hidden="1" customWidth="1"/>
    <col min="3" max="3" width="21.625" style="571" hidden="1" customWidth="1"/>
    <col min="4" max="4" width="13" style="571" hidden="1" customWidth="1"/>
    <col min="5" max="5" width="16.875" style="571" hidden="1" customWidth="1"/>
    <col min="6" max="6" width="75.75" style="904" customWidth="1"/>
    <col min="7" max="7" width="11.625" style="571" customWidth="1"/>
    <col min="8" max="8" width="14.5" style="571" customWidth="1"/>
    <col min="9" max="9" width="17.125" style="572" customWidth="1"/>
    <col min="10" max="10" width="18.375" style="572" customWidth="1"/>
    <col min="11" max="11" width="20.625" style="572" customWidth="1"/>
    <col min="12" max="12" width="9" style="564" customWidth="1"/>
    <col min="13" max="14" width="9" style="554" customWidth="1"/>
    <col min="15" max="21" width="9" style="553" customWidth="1"/>
    <col min="22" max="33" width="9" style="553"/>
    <col min="34" max="16384" width="9" style="554"/>
  </cols>
  <sheetData>
    <row r="1" spans="1:37" s="556" customFormat="1" ht="39" customHeight="1">
      <c r="A1" s="551" t="str">
        <f>Cover!B3</f>
        <v>Ref. No:  SRTS-II/C&amp;M/WC-4777/2026
SPECIFICATION No.: SR2/NT/W-AIS/DOM/C00/26/04775</v>
      </c>
      <c r="B1" s="551"/>
      <c r="C1" s="551"/>
      <c r="D1" s="551"/>
      <c r="E1" s="551"/>
      <c r="F1" s="902"/>
      <c r="G1" s="995"/>
      <c r="H1" s="995"/>
      <c r="I1" s="962"/>
      <c r="J1" s="552" t="s">
        <v>212</v>
      </c>
      <c r="K1" s="566"/>
      <c r="L1" s="564"/>
      <c r="O1" s="564"/>
      <c r="P1" s="564"/>
      <c r="Q1" s="564"/>
      <c r="R1" s="564"/>
      <c r="S1" s="564"/>
      <c r="T1" s="564"/>
      <c r="U1" s="564"/>
      <c r="V1" s="564"/>
      <c r="W1" s="564"/>
      <c r="X1" s="564"/>
      <c r="Y1" s="564"/>
      <c r="Z1" s="564"/>
      <c r="AA1" s="564"/>
      <c r="AB1" s="564"/>
      <c r="AC1" s="564"/>
      <c r="AD1" s="564"/>
      <c r="AE1" s="564"/>
      <c r="AF1" s="564"/>
      <c r="AG1" s="564"/>
    </row>
    <row r="2" spans="1:37" s="556" customFormat="1">
      <c r="A2" s="555"/>
      <c r="B2" s="555"/>
      <c r="C2" s="555"/>
      <c r="D2" s="555"/>
      <c r="E2" s="555"/>
      <c r="F2" s="903"/>
      <c r="G2" s="558"/>
      <c r="H2" s="558"/>
      <c r="L2" s="564"/>
      <c r="O2" s="564"/>
      <c r="P2" s="564"/>
      <c r="Q2" s="564"/>
      <c r="R2" s="564"/>
      <c r="S2" s="564"/>
      <c r="T2" s="564"/>
      <c r="U2" s="564"/>
      <c r="V2" s="564"/>
      <c r="W2" s="564"/>
      <c r="X2" s="564"/>
      <c r="Y2" s="564"/>
      <c r="Z2" s="564"/>
      <c r="AA2" s="564"/>
      <c r="AB2" s="564"/>
      <c r="AC2" s="564"/>
      <c r="AD2" s="564"/>
      <c r="AE2" s="564"/>
      <c r="AF2" s="564"/>
      <c r="AG2" s="564"/>
    </row>
    <row r="3" spans="1:37" s="556" customFormat="1">
      <c r="A3" s="555"/>
      <c r="B3" s="555"/>
      <c r="C3" s="555"/>
      <c r="D3" s="555"/>
      <c r="E3" s="555"/>
      <c r="F3" s="903"/>
      <c r="G3" s="558"/>
      <c r="H3" s="558"/>
      <c r="L3" s="564"/>
      <c r="O3" s="564"/>
      <c r="P3" s="564"/>
      <c r="Q3" s="564"/>
      <c r="R3" s="564"/>
      <c r="S3" s="564"/>
      <c r="T3" s="564"/>
      <c r="U3" s="564"/>
      <c r="V3" s="564"/>
      <c r="W3" s="564"/>
      <c r="X3" s="564"/>
      <c r="Y3" s="564"/>
      <c r="Z3" s="564"/>
      <c r="AA3" s="564"/>
      <c r="AB3" s="564"/>
      <c r="AC3" s="564"/>
      <c r="AD3" s="564"/>
      <c r="AE3" s="564"/>
      <c r="AF3" s="564"/>
      <c r="AG3" s="564"/>
    </row>
    <row r="4" spans="1:37" s="556" customFormat="1" ht="75.75" customHeight="1">
      <c r="A4" s="1128" t="str">
        <f>Cover!$B$2</f>
        <v>“Construction of Two nos. of 230kV bays for TANTRANSCO at 400kV Pugalur HVAC POWERGRID S/S” under consultancy services to TANTRANSCO”</v>
      </c>
      <c r="B4" s="1128"/>
      <c r="C4" s="1128"/>
      <c r="D4" s="1128"/>
      <c r="E4" s="1128"/>
      <c r="F4" s="1128"/>
      <c r="G4" s="1128"/>
      <c r="H4" s="1128"/>
      <c r="I4" s="1128"/>
      <c r="J4" s="1128"/>
      <c r="K4" s="960"/>
      <c r="L4" s="568"/>
      <c r="M4" s="569"/>
      <c r="N4" s="563"/>
      <c r="O4" s="564"/>
      <c r="P4" s="557"/>
      <c r="Q4" s="564"/>
      <c r="R4" s="564"/>
      <c r="S4" s="1136"/>
      <c r="T4" s="1136"/>
      <c r="U4" s="564"/>
      <c r="V4" s="564"/>
      <c r="W4" s="564"/>
      <c r="X4" s="564"/>
      <c r="Y4" s="564"/>
      <c r="Z4" s="564"/>
      <c r="AA4" s="564"/>
      <c r="AB4" s="564"/>
      <c r="AC4" s="564"/>
      <c r="AD4" s="564"/>
      <c r="AE4" s="564"/>
      <c r="AF4" s="564"/>
      <c r="AG4" s="564"/>
      <c r="AH4" s="564"/>
      <c r="AI4" s="564"/>
      <c r="AJ4" s="564"/>
      <c r="AK4" s="564"/>
    </row>
    <row r="5" spans="1:37" s="556" customFormat="1" ht="21.95" customHeight="1">
      <c r="A5" s="1137" t="s">
        <v>213</v>
      </c>
      <c r="B5" s="1137"/>
      <c r="C5" s="1137"/>
      <c r="D5" s="1137"/>
      <c r="E5" s="1137"/>
      <c r="F5" s="1137"/>
      <c r="G5" s="1137"/>
      <c r="H5" s="1137"/>
      <c r="I5" s="1137"/>
      <c r="J5" s="1137"/>
      <c r="K5" s="574"/>
      <c r="L5" s="570"/>
      <c r="O5" s="564"/>
      <c r="P5" s="564"/>
      <c r="Q5" s="564"/>
      <c r="R5" s="564"/>
      <c r="S5" s="564"/>
      <c r="T5" s="564"/>
      <c r="U5" s="564"/>
      <c r="V5" s="564"/>
      <c r="W5" s="564"/>
      <c r="X5" s="564"/>
      <c r="Y5" s="564"/>
      <c r="Z5" s="564"/>
      <c r="AA5" s="564"/>
      <c r="AB5" s="564"/>
      <c r="AC5" s="564"/>
      <c r="AD5" s="564"/>
      <c r="AE5" s="564"/>
      <c r="AF5" s="564"/>
      <c r="AG5" s="564"/>
    </row>
    <row r="6" spans="1:37" s="556" customFormat="1" ht="15" customHeight="1">
      <c r="A6" s="571"/>
      <c r="B6" s="571"/>
      <c r="C6" s="571"/>
      <c r="D6" s="571"/>
      <c r="E6" s="571"/>
      <c r="F6" s="904"/>
      <c r="G6" s="571"/>
      <c r="H6" s="571"/>
      <c r="I6" s="572"/>
      <c r="L6" s="564"/>
      <c r="O6" s="564"/>
      <c r="P6" s="564"/>
      <c r="Q6" s="564"/>
      <c r="R6" s="564"/>
      <c r="S6" s="564"/>
      <c r="T6" s="564"/>
      <c r="U6" s="564"/>
      <c r="V6" s="564"/>
      <c r="W6" s="564"/>
      <c r="X6" s="564"/>
      <c r="Y6" s="564"/>
      <c r="Z6" s="564"/>
      <c r="AA6" s="564"/>
      <c r="AB6" s="564"/>
      <c r="AC6" s="564"/>
      <c r="AD6" s="564"/>
      <c r="AE6" s="564"/>
      <c r="AF6" s="564"/>
      <c r="AG6" s="564"/>
    </row>
    <row r="7" spans="1:37" s="556" customFormat="1" ht="18" customHeight="1">
      <c r="A7" s="559" t="str">
        <f>'Sch-1.'!A7</f>
        <v>Bidder’s Name and Address (Lead Partner) :</v>
      </c>
      <c r="B7" s="559"/>
      <c r="C7" s="559"/>
      <c r="D7" s="559"/>
      <c r="E7" s="559"/>
      <c r="F7" s="905"/>
      <c r="G7" s="996" t="s">
        <v>78</v>
      </c>
      <c r="H7" s="996"/>
      <c r="I7" s="271" t="s">
        <v>81</v>
      </c>
      <c r="L7" s="573"/>
      <c r="O7" s="564"/>
      <c r="P7" s="564"/>
      <c r="Q7" s="564"/>
      <c r="R7" s="564"/>
      <c r="S7" s="564"/>
      <c r="T7" s="564"/>
      <c r="U7" s="564"/>
      <c r="V7" s="564"/>
      <c r="W7" s="564"/>
      <c r="X7" s="564"/>
      <c r="Y7" s="564"/>
      <c r="Z7" s="564"/>
      <c r="AA7" s="564"/>
      <c r="AB7" s="564"/>
      <c r="AC7" s="564"/>
      <c r="AD7" s="564"/>
      <c r="AE7" s="564"/>
      <c r="AF7" s="564"/>
      <c r="AG7" s="564"/>
    </row>
    <row r="8" spans="1:37" s="556" customFormat="1" ht="29.25" customHeight="1">
      <c r="A8" s="1138" t="str">
        <f>'Sch-1.'!A9</f>
        <v/>
      </c>
      <c r="B8" s="1138"/>
      <c r="C8" s="1138"/>
      <c r="D8" s="1138"/>
      <c r="E8" s="1138"/>
      <c r="F8" s="1138"/>
      <c r="G8" s="1138"/>
      <c r="H8" s="1138"/>
      <c r="I8" s="1140" t="str">
        <f>'Sch-1.'!I9</f>
        <v>C&amp;M Department</v>
      </c>
      <c r="J8" s="1140"/>
      <c r="L8" s="573"/>
      <c r="O8" s="564"/>
      <c r="P8" s="564"/>
      <c r="Q8" s="564"/>
      <c r="R8" s="564"/>
      <c r="S8" s="564"/>
      <c r="T8" s="564"/>
      <c r="U8" s="564"/>
      <c r="V8" s="564"/>
      <c r="W8" s="564"/>
      <c r="X8" s="564"/>
      <c r="Y8" s="564"/>
      <c r="Z8" s="564"/>
      <c r="AA8" s="564"/>
      <c r="AB8" s="564"/>
      <c r="AC8" s="564"/>
      <c r="AD8" s="564"/>
      <c r="AE8" s="564"/>
      <c r="AF8" s="564"/>
      <c r="AG8" s="564"/>
    </row>
    <row r="9" spans="1:37" s="556" customFormat="1" ht="18" customHeight="1">
      <c r="A9" s="559" t="s">
        <v>84</v>
      </c>
      <c r="B9" s="559"/>
      <c r="C9" s="1139" t="str">
        <f>IF('Sch-1.'!C10=0, "", 'Sch-1.'!C10)</f>
        <v xml:space="preserve">  </v>
      </c>
      <c r="D9" s="1139"/>
      <c r="E9" s="1139"/>
      <c r="G9" s="558"/>
      <c r="H9" s="558"/>
      <c r="I9" s="1140" t="str">
        <f>'Sch-1.'!I10</f>
        <v>Power Grid Corporation of India Ltd.,</v>
      </c>
      <c r="J9" s="1140"/>
      <c r="L9" s="573"/>
      <c r="O9" s="564"/>
      <c r="P9" s="564"/>
      <c r="Q9" s="564"/>
      <c r="R9" s="564"/>
      <c r="S9" s="564"/>
      <c r="T9" s="564"/>
      <c r="U9" s="564"/>
      <c r="V9" s="564"/>
      <c r="W9" s="564"/>
      <c r="X9" s="564"/>
      <c r="Y9" s="564"/>
      <c r="Z9" s="564"/>
      <c r="AA9" s="564"/>
      <c r="AB9" s="564"/>
      <c r="AC9" s="564"/>
      <c r="AD9" s="564"/>
      <c r="AE9" s="564"/>
      <c r="AF9" s="564"/>
      <c r="AG9" s="564"/>
    </row>
    <row r="10" spans="1:37" s="556" customFormat="1" ht="18" customHeight="1">
      <c r="A10" s="559" t="s">
        <v>86</v>
      </c>
      <c r="B10" s="559"/>
      <c r="C10" s="1139" t="str">
        <f>IF('Sch-1.'!C11=0, "", 'Sch-1.'!C11)</f>
        <v/>
      </c>
      <c r="D10" s="1139"/>
      <c r="E10" s="1139"/>
      <c r="G10" s="558"/>
      <c r="H10" s="558"/>
      <c r="I10" s="1140" t="str">
        <f>'Sch-1.'!I11</f>
        <v>SR-II,RHQ</v>
      </c>
      <c r="J10" s="1140"/>
      <c r="L10" s="573"/>
      <c r="O10" s="564"/>
      <c r="P10" s="564"/>
      <c r="Q10" s="564"/>
      <c r="R10" s="564"/>
      <c r="S10" s="564"/>
      <c r="T10" s="564"/>
      <c r="U10" s="564"/>
      <c r="V10" s="564"/>
      <c r="W10" s="564"/>
      <c r="X10" s="564"/>
      <c r="Y10" s="564"/>
      <c r="Z10" s="564"/>
      <c r="AA10" s="564"/>
      <c r="AB10" s="564"/>
      <c r="AC10" s="564"/>
      <c r="AD10" s="564"/>
      <c r="AE10" s="564"/>
      <c r="AF10" s="564"/>
      <c r="AG10" s="564"/>
    </row>
    <row r="11" spans="1:37" s="556" customFormat="1" ht="18" customHeight="1">
      <c r="A11" s="560"/>
      <c r="B11" s="560"/>
      <c r="C11" s="1139" t="str">
        <f>IF('Sch-1.'!C12=0, "", 'Sch-1.'!C12)</f>
        <v/>
      </c>
      <c r="D11" s="1139"/>
      <c r="E11" s="1139"/>
      <c r="G11" s="558"/>
      <c r="H11" s="558"/>
      <c r="I11" s="1140" t="str">
        <f>'Sch-1.'!I12</f>
        <v>Singanayakanahalli,Yelahanka</v>
      </c>
      <c r="J11" s="1140"/>
      <c r="L11" s="573"/>
      <c r="O11" s="564"/>
      <c r="P11" s="564"/>
      <c r="Q11" s="564"/>
      <c r="R11" s="564"/>
      <c r="S11" s="564"/>
      <c r="T11" s="564"/>
      <c r="U11" s="564"/>
      <c r="V11" s="564"/>
      <c r="W11" s="564"/>
      <c r="X11" s="564"/>
      <c r="Y11" s="564"/>
      <c r="Z11" s="564"/>
      <c r="AA11" s="564"/>
      <c r="AB11" s="564"/>
      <c r="AC11" s="564"/>
      <c r="AD11" s="564"/>
      <c r="AE11" s="564"/>
      <c r="AF11" s="564"/>
      <c r="AG11" s="564"/>
    </row>
    <row r="12" spans="1:37" s="556" customFormat="1" ht="18" customHeight="1">
      <c r="A12" s="560"/>
      <c r="B12" s="560"/>
      <c r="C12" s="1139" t="str">
        <f>IF('Sch-1.'!C13=0, "", 'Sch-1.'!C13)</f>
        <v/>
      </c>
      <c r="D12" s="1139"/>
      <c r="E12" s="1139"/>
      <c r="G12" s="558"/>
      <c r="H12" s="558"/>
      <c r="I12" s="1140" t="str">
        <f>'Sch-1.'!I13</f>
        <v>Bangalore -560064</v>
      </c>
      <c r="J12" s="1140"/>
      <c r="L12" s="573"/>
      <c r="O12" s="564"/>
      <c r="P12" s="564"/>
      <c r="Q12" s="564"/>
      <c r="R12" s="564"/>
      <c r="S12" s="564"/>
      <c r="T12" s="564"/>
      <c r="U12" s="564"/>
      <c r="V12" s="564"/>
      <c r="W12" s="564"/>
      <c r="X12" s="564"/>
      <c r="Y12" s="564"/>
      <c r="Z12" s="564"/>
      <c r="AA12" s="564"/>
      <c r="AB12" s="564"/>
      <c r="AC12" s="564"/>
      <c r="AD12" s="564"/>
      <c r="AE12" s="564"/>
      <c r="AF12" s="564"/>
      <c r="AG12" s="564"/>
    </row>
    <row r="13" spans="1:37" s="556" customFormat="1" ht="26.25">
      <c r="A13" s="1143" t="s">
        <v>214</v>
      </c>
      <c r="B13" s="1143"/>
      <c r="C13" s="1143"/>
      <c r="D13" s="1143"/>
      <c r="E13" s="1143"/>
      <c r="F13" s="1143"/>
      <c r="G13" s="1143"/>
      <c r="H13" s="1143"/>
      <c r="I13" s="1143"/>
      <c r="J13" s="1143"/>
      <c r="K13" s="891"/>
      <c r="L13" s="573"/>
      <c r="O13" s="564"/>
      <c r="P13" s="564"/>
      <c r="Q13" s="564"/>
      <c r="R13" s="564"/>
      <c r="S13" s="564"/>
      <c r="T13" s="564"/>
      <c r="U13" s="564"/>
      <c r="V13" s="564"/>
      <c r="W13" s="564"/>
      <c r="X13" s="564"/>
      <c r="Y13" s="564"/>
      <c r="Z13" s="564"/>
      <c r="AA13" s="564"/>
      <c r="AB13" s="564"/>
      <c r="AC13" s="564"/>
      <c r="AD13" s="564"/>
      <c r="AE13" s="564"/>
      <c r="AF13" s="564"/>
      <c r="AG13" s="564"/>
    </row>
    <row r="14" spans="1:37" s="556" customFormat="1" ht="20.25" customHeight="1">
      <c r="A14" s="560"/>
      <c r="B14" s="560"/>
      <c r="C14" s="560"/>
      <c r="D14" s="560"/>
      <c r="E14" s="560"/>
      <c r="F14" s="906"/>
      <c r="G14" s="997"/>
      <c r="H14" s="997"/>
      <c r="I14" s="1142" t="s">
        <v>91</v>
      </c>
      <c r="J14" s="1142"/>
      <c r="K14" s="566"/>
      <c r="L14" s="562"/>
      <c r="O14" s="564"/>
      <c r="P14" s="564"/>
      <c r="Q14" s="564"/>
      <c r="R14" s="564"/>
      <c r="S14" s="564"/>
      <c r="T14" s="564"/>
      <c r="U14" s="564"/>
      <c r="V14" s="564"/>
      <c r="W14" s="564"/>
      <c r="X14" s="564"/>
      <c r="Y14" s="564"/>
      <c r="Z14" s="564"/>
      <c r="AA14" s="564"/>
      <c r="AB14" s="564"/>
      <c r="AC14" s="564"/>
      <c r="AD14" s="564"/>
      <c r="AE14" s="564"/>
      <c r="AF14" s="564"/>
      <c r="AG14" s="564"/>
    </row>
    <row r="15" spans="1:37" s="556" customFormat="1" ht="88.5" customHeight="1">
      <c r="A15" s="712" t="s">
        <v>92</v>
      </c>
      <c r="B15" s="708" t="s">
        <v>93</v>
      </c>
      <c r="C15" s="708" t="s">
        <v>215</v>
      </c>
      <c r="D15" s="708" t="s">
        <v>95</v>
      </c>
      <c r="E15" s="708" t="s">
        <v>216</v>
      </c>
      <c r="F15" s="907" t="s">
        <v>196</v>
      </c>
      <c r="G15" s="938" t="s">
        <v>98</v>
      </c>
      <c r="H15" s="938" t="s">
        <v>197</v>
      </c>
      <c r="I15" s="712" t="s">
        <v>217</v>
      </c>
      <c r="J15" s="713" t="s">
        <v>218</v>
      </c>
      <c r="K15" s="894"/>
      <c r="L15" s="564"/>
      <c r="O15" s="564"/>
      <c r="P15" s="564"/>
      <c r="Q15" s="564"/>
      <c r="R15" s="564"/>
      <c r="S15" s="564"/>
      <c r="T15" s="564"/>
      <c r="U15" s="564"/>
      <c r="V15" s="564"/>
      <c r="W15" s="564"/>
      <c r="X15" s="564"/>
      <c r="Y15" s="564"/>
      <c r="Z15" s="564"/>
      <c r="AA15" s="564"/>
      <c r="AB15" s="564"/>
      <c r="AC15" s="564"/>
      <c r="AD15" s="564"/>
      <c r="AE15" s="564"/>
      <c r="AF15" s="564"/>
      <c r="AG15" s="564"/>
    </row>
    <row r="16" spans="1:37" s="556" customFormat="1" ht="16.5">
      <c r="A16" s="561">
        <v>1</v>
      </c>
      <c r="B16" s="561">
        <v>2</v>
      </c>
      <c r="C16" s="561">
        <v>3</v>
      </c>
      <c r="D16" s="561">
        <v>4</v>
      </c>
      <c r="E16" s="561">
        <v>5</v>
      </c>
      <c r="F16" s="561">
        <v>2</v>
      </c>
      <c r="G16" s="561">
        <v>3</v>
      </c>
      <c r="H16" s="561">
        <v>4</v>
      </c>
      <c r="I16" s="963">
        <v>5</v>
      </c>
      <c r="J16" s="561" t="s">
        <v>175</v>
      </c>
      <c r="K16" s="803"/>
      <c r="L16" s="574"/>
      <c r="O16" s="564"/>
      <c r="P16" s="564"/>
      <c r="Q16" s="564"/>
      <c r="R16" s="564"/>
      <c r="S16" s="564"/>
      <c r="T16" s="564"/>
      <c r="U16" s="564"/>
      <c r="V16" s="564"/>
      <c r="W16" s="564"/>
      <c r="X16" s="564"/>
      <c r="Y16" s="564"/>
      <c r="Z16" s="564"/>
      <c r="AA16" s="564"/>
      <c r="AB16" s="564"/>
      <c r="AC16" s="564"/>
      <c r="AD16" s="564"/>
      <c r="AE16" s="564"/>
      <c r="AF16" s="564"/>
      <c r="AG16" s="564"/>
    </row>
    <row r="17" spans="1:14" s="567" customFormat="1" ht="21" customHeight="1">
      <c r="A17" s="626" t="s">
        <v>18</v>
      </c>
      <c r="B17" s="626"/>
      <c r="C17" s="626"/>
      <c r="D17" s="626"/>
      <c r="E17" s="626"/>
      <c r="F17" s="961" t="s">
        <v>219</v>
      </c>
      <c r="G17" s="1001"/>
      <c r="H17" s="1002"/>
      <c r="I17" s="964"/>
      <c r="J17" s="626"/>
      <c r="K17" s="895"/>
      <c r="N17" s="554"/>
    </row>
    <row r="18" spans="1:14" s="567" customFormat="1" ht="45" customHeight="1">
      <c r="A18" s="800">
        <v>1</v>
      </c>
      <c r="B18" s="800">
        <v>1</v>
      </c>
      <c r="C18" s="800">
        <v>1</v>
      </c>
      <c r="D18" s="800">
        <v>1</v>
      </c>
      <c r="E18" s="800">
        <v>1</v>
      </c>
      <c r="F18" s="991" t="s">
        <v>605</v>
      </c>
      <c r="G18" s="993" t="s">
        <v>203</v>
      </c>
      <c r="H18" s="994">
        <v>2</v>
      </c>
      <c r="I18" s="992"/>
      <c r="J18" s="893" t="str">
        <f t="shared" ref="J18:J70" si="0">IF(I18=0, "Included",IF(ISERROR(H18*I18), I18, H18*I18))</f>
        <v>Included</v>
      </c>
      <c r="K18" s="896"/>
      <c r="N18" s="554"/>
    </row>
    <row r="19" spans="1:14" s="567" customFormat="1" ht="78.75" customHeight="1">
      <c r="A19" s="800">
        <v>2</v>
      </c>
      <c r="B19" s="800"/>
      <c r="C19" s="800"/>
      <c r="D19" s="800"/>
      <c r="E19" s="800"/>
      <c r="F19" s="991" t="s">
        <v>606</v>
      </c>
      <c r="G19" s="993" t="s">
        <v>203</v>
      </c>
      <c r="H19" s="994">
        <v>6</v>
      </c>
      <c r="I19" s="992"/>
      <c r="J19" s="893" t="str">
        <f t="shared" si="0"/>
        <v>Included</v>
      </c>
      <c r="K19" s="897"/>
      <c r="N19" s="554"/>
    </row>
    <row r="20" spans="1:14" s="567" customFormat="1" ht="93" customHeight="1">
      <c r="A20" s="800">
        <v>3</v>
      </c>
      <c r="B20" s="800"/>
      <c r="C20" s="800"/>
      <c r="D20" s="800"/>
      <c r="E20" s="800"/>
      <c r="F20" s="991" t="s">
        <v>607</v>
      </c>
      <c r="G20" s="993" t="s">
        <v>203</v>
      </c>
      <c r="H20" s="994">
        <v>2</v>
      </c>
      <c r="I20" s="992"/>
      <c r="J20" s="893" t="str">
        <f t="shared" si="0"/>
        <v>Included</v>
      </c>
      <c r="K20" s="897"/>
      <c r="N20" s="554"/>
    </row>
    <row r="21" spans="1:14" s="567" customFormat="1" ht="54" customHeight="1">
      <c r="A21" s="800">
        <v>4</v>
      </c>
      <c r="B21" s="800"/>
      <c r="C21" s="800"/>
      <c r="D21" s="800"/>
      <c r="E21" s="800"/>
      <c r="F21" s="991" t="s">
        <v>608</v>
      </c>
      <c r="G21" s="993" t="s">
        <v>203</v>
      </c>
      <c r="H21" s="994">
        <v>2</v>
      </c>
      <c r="I21" s="992"/>
      <c r="J21" s="893" t="str">
        <f t="shared" si="0"/>
        <v>Included</v>
      </c>
      <c r="K21" s="897"/>
      <c r="N21" s="554"/>
    </row>
    <row r="22" spans="1:14" s="567" customFormat="1" ht="64.5" customHeight="1">
      <c r="A22" s="800">
        <v>5</v>
      </c>
      <c r="B22" s="800"/>
      <c r="C22" s="800"/>
      <c r="D22" s="800"/>
      <c r="E22" s="800"/>
      <c r="F22" s="991" t="s">
        <v>609</v>
      </c>
      <c r="G22" s="993" t="s">
        <v>203</v>
      </c>
      <c r="H22" s="994">
        <v>4</v>
      </c>
      <c r="I22" s="992"/>
      <c r="J22" s="893" t="str">
        <f t="shared" si="0"/>
        <v>Included</v>
      </c>
      <c r="K22" s="897"/>
      <c r="N22" s="554"/>
    </row>
    <row r="23" spans="1:14" s="567" customFormat="1" ht="77.25" customHeight="1">
      <c r="A23" s="800">
        <v>6</v>
      </c>
      <c r="B23" s="800"/>
      <c r="C23" s="800"/>
      <c r="D23" s="800"/>
      <c r="E23" s="800"/>
      <c r="F23" s="991" t="s">
        <v>610</v>
      </c>
      <c r="G23" s="993" t="s">
        <v>203</v>
      </c>
      <c r="H23" s="994">
        <v>6</v>
      </c>
      <c r="I23" s="992"/>
      <c r="J23" s="893" t="str">
        <f t="shared" si="0"/>
        <v>Included</v>
      </c>
      <c r="K23" s="897"/>
      <c r="N23" s="554"/>
    </row>
    <row r="24" spans="1:14" s="567" customFormat="1" ht="66.75" customHeight="1">
      <c r="A24" s="800">
        <v>7</v>
      </c>
      <c r="B24" s="800"/>
      <c r="C24" s="800"/>
      <c r="D24" s="800"/>
      <c r="E24" s="800"/>
      <c r="F24" s="991" t="s">
        <v>611</v>
      </c>
      <c r="G24" s="993" t="s">
        <v>203</v>
      </c>
      <c r="H24" s="994">
        <v>24</v>
      </c>
      <c r="I24" s="992"/>
      <c r="J24" s="893" t="str">
        <f t="shared" si="0"/>
        <v>Included</v>
      </c>
      <c r="K24" s="897"/>
      <c r="N24" s="554"/>
    </row>
    <row r="25" spans="1:14" s="567" customFormat="1" ht="60.75" customHeight="1">
      <c r="A25" s="800">
        <v>8</v>
      </c>
      <c r="B25" s="800"/>
      <c r="C25" s="800"/>
      <c r="D25" s="800"/>
      <c r="E25" s="800"/>
      <c r="F25" s="991" t="s">
        <v>612</v>
      </c>
      <c r="G25" s="993" t="s">
        <v>203</v>
      </c>
      <c r="H25" s="994">
        <v>6</v>
      </c>
      <c r="I25" s="992"/>
      <c r="J25" s="893" t="str">
        <f t="shared" si="0"/>
        <v>Included</v>
      </c>
      <c r="K25" s="897"/>
      <c r="N25" s="554"/>
    </row>
    <row r="26" spans="1:14" s="567" customFormat="1" ht="59.25" customHeight="1">
      <c r="A26" s="800">
        <v>9</v>
      </c>
      <c r="B26" s="800"/>
      <c r="C26" s="800"/>
      <c r="D26" s="800"/>
      <c r="E26" s="800"/>
      <c r="F26" s="991" t="s">
        <v>613</v>
      </c>
      <c r="G26" s="993" t="s">
        <v>203</v>
      </c>
      <c r="H26" s="994">
        <v>6</v>
      </c>
      <c r="I26" s="992"/>
      <c r="J26" s="893" t="str">
        <f t="shared" si="0"/>
        <v>Included</v>
      </c>
      <c r="K26" s="897"/>
      <c r="N26" s="554"/>
    </row>
    <row r="27" spans="1:14" s="567" customFormat="1" ht="52.5" customHeight="1">
      <c r="A27" s="800">
        <v>10</v>
      </c>
      <c r="B27" s="800"/>
      <c r="C27" s="800"/>
      <c r="D27" s="800"/>
      <c r="E27" s="800"/>
      <c r="F27" s="991" t="s">
        <v>614</v>
      </c>
      <c r="G27" s="993" t="s">
        <v>203</v>
      </c>
      <c r="H27" s="994">
        <v>6</v>
      </c>
      <c r="I27" s="992"/>
      <c r="J27" s="893" t="str">
        <f t="shared" si="0"/>
        <v>Included</v>
      </c>
      <c r="K27" s="897"/>
      <c r="N27" s="554"/>
    </row>
    <row r="28" spans="1:14" s="567" customFormat="1" ht="45" customHeight="1">
      <c r="A28" s="800">
        <v>11</v>
      </c>
      <c r="B28" s="800"/>
      <c r="C28" s="800"/>
      <c r="D28" s="800"/>
      <c r="E28" s="800"/>
      <c r="F28" s="991" t="s">
        <v>615</v>
      </c>
      <c r="G28" s="993" t="s">
        <v>203</v>
      </c>
      <c r="H28" s="994">
        <v>2</v>
      </c>
      <c r="I28" s="992"/>
      <c r="J28" s="893" t="str">
        <f t="shared" si="0"/>
        <v>Included</v>
      </c>
      <c r="K28" s="897"/>
      <c r="N28" s="554"/>
    </row>
    <row r="29" spans="1:14" s="567" customFormat="1" ht="49.5" customHeight="1">
      <c r="A29" s="800">
        <v>12</v>
      </c>
      <c r="B29" s="800"/>
      <c r="C29" s="800"/>
      <c r="D29" s="800"/>
      <c r="E29" s="800"/>
      <c r="F29" s="991" t="s">
        <v>616</v>
      </c>
      <c r="G29" s="993" t="s">
        <v>203</v>
      </c>
      <c r="H29" s="994">
        <v>2</v>
      </c>
      <c r="I29" s="992"/>
      <c r="J29" s="893" t="str">
        <f t="shared" si="0"/>
        <v>Included</v>
      </c>
      <c r="K29" s="897"/>
      <c r="N29" s="554"/>
    </row>
    <row r="30" spans="1:14" s="567" customFormat="1" ht="34.5" customHeight="1">
      <c r="A30" s="800">
        <v>13</v>
      </c>
      <c r="B30" s="800"/>
      <c r="C30" s="800"/>
      <c r="D30" s="800"/>
      <c r="E30" s="800"/>
      <c r="F30" s="991" t="s">
        <v>651</v>
      </c>
      <c r="G30" s="993" t="s">
        <v>207</v>
      </c>
      <c r="H30" s="994">
        <v>2</v>
      </c>
      <c r="I30" s="992"/>
      <c r="J30" s="893" t="str">
        <f t="shared" si="0"/>
        <v>Included</v>
      </c>
      <c r="K30" s="897"/>
      <c r="N30" s="554"/>
    </row>
    <row r="31" spans="1:14" s="567" customFormat="1" ht="91.5" customHeight="1">
      <c r="A31" s="800">
        <v>14</v>
      </c>
      <c r="B31" s="800"/>
      <c r="C31" s="800"/>
      <c r="D31" s="800"/>
      <c r="E31" s="800"/>
      <c r="F31" s="991" t="s">
        <v>652</v>
      </c>
      <c r="G31" s="993" t="s">
        <v>203</v>
      </c>
      <c r="H31" s="994">
        <v>2</v>
      </c>
      <c r="I31" s="992"/>
      <c r="J31" s="893" t="str">
        <f t="shared" si="0"/>
        <v>Included</v>
      </c>
      <c r="K31" s="897"/>
      <c r="N31" s="554"/>
    </row>
    <row r="32" spans="1:14" s="567" customFormat="1" ht="79.5" customHeight="1">
      <c r="A32" s="800">
        <v>15</v>
      </c>
      <c r="B32" s="800"/>
      <c r="C32" s="800"/>
      <c r="D32" s="800"/>
      <c r="E32" s="800"/>
      <c r="F32" s="991" t="s">
        <v>617</v>
      </c>
      <c r="G32" s="993" t="s">
        <v>203</v>
      </c>
      <c r="H32" s="994">
        <v>4</v>
      </c>
      <c r="I32" s="992"/>
      <c r="J32" s="893" t="str">
        <f t="shared" si="0"/>
        <v>Included</v>
      </c>
      <c r="K32" s="897"/>
      <c r="N32" s="554"/>
    </row>
    <row r="33" spans="1:14" s="567" customFormat="1" ht="134.25" customHeight="1">
      <c r="A33" s="800">
        <v>16</v>
      </c>
      <c r="B33" s="800"/>
      <c r="C33" s="800"/>
      <c r="D33" s="800"/>
      <c r="E33" s="800"/>
      <c r="F33" s="991" t="s">
        <v>618</v>
      </c>
      <c r="G33" s="993" t="s">
        <v>203</v>
      </c>
      <c r="H33" s="994">
        <v>12</v>
      </c>
      <c r="I33" s="992"/>
      <c r="J33" s="893" t="str">
        <f t="shared" si="0"/>
        <v>Included</v>
      </c>
      <c r="K33" s="897"/>
      <c r="N33" s="554"/>
    </row>
    <row r="34" spans="1:14" s="567" customFormat="1" ht="71.25" customHeight="1">
      <c r="A34" s="800">
        <v>17</v>
      </c>
      <c r="B34" s="800"/>
      <c r="C34" s="800"/>
      <c r="D34" s="800"/>
      <c r="E34" s="800"/>
      <c r="F34" s="991" t="s">
        <v>619</v>
      </c>
      <c r="G34" s="993" t="s">
        <v>207</v>
      </c>
      <c r="H34" s="994">
        <v>2</v>
      </c>
      <c r="I34" s="992"/>
      <c r="J34" s="893" t="str">
        <f t="shared" si="0"/>
        <v>Included</v>
      </c>
      <c r="K34" s="897"/>
      <c r="N34" s="554"/>
    </row>
    <row r="35" spans="1:14" s="567" customFormat="1" ht="51" customHeight="1">
      <c r="A35" s="800">
        <v>18</v>
      </c>
      <c r="B35" s="800"/>
      <c r="C35" s="800"/>
      <c r="D35" s="800"/>
      <c r="E35" s="800"/>
      <c r="F35" s="991" t="s">
        <v>620</v>
      </c>
      <c r="G35" s="993" t="s">
        <v>203</v>
      </c>
      <c r="H35" s="994">
        <v>2</v>
      </c>
      <c r="I35" s="992"/>
      <c r="J35" s="893" t="str">
        <f t="shared" si="0"/>
        <v>Included</v>
      </c>
      <c r="K35" s="897"/>
      <c r="N35" s="554"/>
    </row>
    <row r="36" spans="1:14" s="567" customFormat="1" ht="64.5" customHeight="1">
      <c r="A36" s="800">
        <v>19</v>
      </c>
      <c r="B36" s="800"/>
      <c r="C36" s="800"/>
      <c r="D36" s="800"/>
      <c r="E36" s="800"/>
      <c r="F36" s="991" t="s">
        <v>621</v>
      </c>
      <c r="G36" s="993" t="s">
        <v>203</v>
      </c>
      <c r="H36" s="994">
        <v>2</v>
      </c>
      <c r="I36" s="992"/>
      <c r="J36" s="893" t="str">
        <f t="shared" si="0"/>
        <v>Included</v>
      </c>
      <c r="K36" s="897"/>
      <c r="N36" s="554"/>
    </row>
    <row r="37" spans="1:14" s="567" customFormat="1" ht="67.5" customHeight="1">
      <c r="A37" s="800">
        <v>20</v>
      </c>
      <c r="B37" s="800"/>
      <c r="C37" s="800"/>
      <c r="D37" s="800"/>
      <c r="E37" s="800"/>
      <c r="F37" s="991" t="s">
        <v>622</v>
      </c>
      <c r="G37" s="993" t="s">
        <v>203</v>
      </c>
      <c r="H37" s="994">
        <v>2</v>
      </c>
      <c r="I37" s="992"/>
      <c r="J37" s="893" t="str">
        <f t="shared" si="0"/>
        <v>Included</v>
      </c>
      <c r="K37" s="897"/>
      <c r="N37" s="554"/>
    </row>
    <row r="38" spans="1:14" s="567" customFormat="1" ht="164.25" customHeight="1">
      <c r="A38" s="800">
        <v>21</v>
      </c>
      <c r="B38" s="800"/>
      <c r="C38" s="800"/>
      <c r="D38" s="800"/>
      <c r="E38" s="800"/>
      <c r="F38" s="991" t="s">
        <v>623</v>
      </c>
      <c r="G38" s="993" t="s">
        <v>650</v>
      </c>
      <c r="H38" s="994">
        <v>0.5</v>
      </c>
      <c r="I38" s="992"/>
      <c r="J38" s="893" t="str">
        <f t="shared" si="0"/>
        <v>Included</v>
      </c>
      <c r="K38" s="897"/>
      <c r="N38" s="554"/>
    </row>
    <row r="39" spans="1:14" s="567" customFormat="1" ht="30.75" customHeight="1">
      <c r="A39" s="800">
        <v>22</v>
      </c>
      <c r="B39" s="800"/>
      <c r="C39" s="800"/>
      <c r="D39" s="800"/>
      <c r="E39" s="800"/>
      <c r="F39" s="991" t="s">
        <v>619</v>
      </c>
      <c r="G39" s="993" t="s">
        <v>207</v>
      </c>
      <c r="H39" s="994">
        <v>2</v>
      </c>
      <c r="I39" s="992"/>
      <c r="J39" s="893" t="str">
        <f t="shared" si="0"/>
        <v>Included</v>
      </c>
      <c r="K39" s="897"/>
      <c r="N39" s="554"/>
    </row>
    <row r="40" spans="1:14" s="567" customFormat="1" ht="16.5">
      <c r="A40" s="800">
        <v>23</v>
      </c>
      <c r="B40" s="800"/>
      <c r="C40" s="800"/>
      <c r="D40" s="800"/>
      <c r="E40" s="800"/>
      <c r="F40" s="991" t="s">
        <v>620</v>
      </c>
      <c r="G40" s="993" t="s">
        <v>203</v>
      </c>
      <c r="H40" s="994">
        <v>2</v>
      </c>
      <c r="I40" s="992"/>
      <c r="J40" s="893" t="str">
        <f t="shared" si="0"/>
        <v>Included</v>
      </c>
      <c r="K40" s="897"/>
      <c r="N40" s="554"/>
    </row>
    <row r="41" spans="1:14" s="567" customFormat="1" ht="24.75" customHeight="1">
      <c r="A41" s="800">
        <v>24</v>
      </c>
      <c r="B41" s="800"/>
      <c r="C41" s="800"/>
      <c r="D41" s="800"/>
      <c r="E41" s="800"/>
      <c r="F41" s="991" t="s">
        <v>621</v>
      </c>
      <c r="G41" s="993" t="s">
        <v>203</v>
      </c>
      <c r="H41" s="994">
        <v>2</v>
      </c>
      <c r="I41" s="992"/>
      <c r="J41" s="893" t="str">
        <f t="shared" si="0"/>
        <v>Included</v>
      </c>
      <c r="K41" s="897"/>
      <c r="N41" s="554"/>
    </row>
    <row r="42" spans="1:14" s="567" customFormat="1" ht="27.75" customHeight="1">
      <c r="A42" s="800">
        <v>25</v>
      </c>
      <c r="B42" s="800"/>
      <c r="C42" s="800"/>
      <c r="D42" s="800"/>
      <c r="E42" s="800"/>
      <c r="F42" s="991" t="s">
        <v>622</v>
      </c>
      <c r="G42" s="993" t="s">
        <v>203</v>
      </c>
      <c r="H42" s="994">
        <v>2</v>
      </c>
      <c r="I42" s="992"/>
      <c r="J42" s="893" t="str">
        <f t="shared" si="0"/>
        <v>Included</v>
      </c>
      <c r="K42" s="897"/>
      <c r="N42" s="554"/>
    </row>
    <row r="43" spans="1:14" s="567" customFormat="1" ht="30.75" customHeight="1">
      <c r="A43" s="800">
        <v>26</v>
      </c>
      <c r="B43" s="800"/>
      <c r="C43" s="800"/>
      <c r="D43" s="800"/>
      <c r="E43" s="800"/>
      <c r="F43" s="991" t="s">
        <v>623</v>
      </c>
      <c r="G43" s="993" t="s">
        <v>650</v>
      </c>
      <c r="H43" s="994">
        <v>0.5</v>
      </c>
      <c r="I43" s="992"/>
      <c r="J43" s="893" t="str">
        <f t="shared" si="0"/>
        <v>Included</v>
      </c>
      <c r="K43" s="897"/>
      <c r="N43" s="554"/>
    </row>
    <row r="44" spans="1:14" s="567" customFormat="1" ht="24.75" customHeight="1">
      <c r="A44" s="800">
        <v>27</v>
      </c>
      <c r="B44" s="800"/>
      <c r="C44" s="800"/>
      <c r="D44" s="800"/>
      <c r="E44" s="800"/>
      <c r="F44" s="991" t="s">
        <v>624</v>
      </c>
      <c r="G44" s="993" t="s">
        <v>203</v>
      </c>
      <c r="H44" s="994">
        <v>2</v>
      </c>
      <c r="I44" s="992"/>
      <c r="J44" s="893" t="str">
        <f t="shared" si="0"/>
        <v>Included</v>
      </c>
      <c r="K44" s="897"/>
      <c r="N44" s="554"/>
    </row>
    <row r="45" spans="1:14" s="567" customFormat="1" ht="43.5" customHeight="1">
      <c r="A45" s="800">
        <v>28</v>
      </c>
      <c r="B45" s="800"/>
      <c r="C45" s="800"/>
      <c r="D45" s="800"/>
      <c r="E45" s="800"/>
      <c r="F45" s="991" t="s">
        <v>625</v>
      </c>
      <c r="G45" s="993" t="s">
        <v>203</v>
      </c>
      <c r="H45" s="994">
        <v>2</v>
      </c>
      <c r="I45" s="992"/>
      <c r="J45" s="893" t="str">
        <f t="shared" si="0"/>
        <v>Included</v>
      </c>
      <c r="K45" s="897"/>
      <c r="N45" s="554"/>
    </row>
    <row r="46" spans="1:14" s="567" customFormat="1" ht="54" customHeight="1">
      <c r="A46" s="800">
        <v>29</v>
      </c>
      <c r="B46" s="800"/>
      <c r="C46" s="800"/>
      <c r="D46" s="800"/>
      <c r="E46" s="800"/>
      <c r="F46" s="991" t="s">
        <v>626</v>
      </c>
      <c r="G46" s="993" t="s">
        <v>203</v>
      </c>
      <c r="H46" s="994">
        <v>4</v>
      </c>
      <c r="I46" s="992"/>
      <c r="J46" s="893" t="str">
        <f t="shared" si="0"/>
        <v>Included</v>
      </c>
      <c r="K46" s="897"/>
      <c r="N46" s="554"/>
    </row>
    <row r="47" spans="1:14" s="567" customFormat="1" ht="75" customHeight="1">
      <c r="A47" s="800">
        <v>30</v>
      </c>
      <c r="B47" s="800"/>
      <c r="C47" s="800"/>
      <c r="D47" s="800"/>
      <c r="E47" s="800"/>
      <c r="F47" s="991" t="s">
        <v>627</v>
      </c>
      <c r="G47" s="993" t="s">
        <v>203</v>
      </c>
      <c r="H47" s="994">
        <v>6</v>
      </c>
      <c r="I47" s="992"/>
      <c r="J47" s="893" t="str">
        <f t="shared" si="0"/>
        <v>Included</v>
      </c>
      <c r="K47" s="897"/>
      <c r="N47" s="554"/>
    </row>
    <row r="48" spans="1:14" s="567" customFormat="1" ht="16.5">
      <c r="A48" s="800">
        <v>31</v>
      </c>
      <c r="B48" s="800"/>
      <c r="C48" s="800"/>
      <c r="D48" s="800"/>
      <c r="E48" s="800"/>
      <c r="F48" s="991" t="s">
        <v>628</v>
      </c>
      <c r="G48" s="993" t="s">
        <v>206</v>
      </c>
      <c r="H48" s="994">
        <v>1</v>
      </c>
      <c r="I48" s="992"/>
      <c r="J48" s="893" t="str">
        <f t="shared" si="0"/>
        <v>Included</v>
      </c>
      <c r="K48" s="897"/>
      <c r="N48" s="554"/>
    </row>
    <row r="49" spans="1:14" s="567" customFormat="1" ht="35.25" customHeight="1">
      <c r="A49" s="800">
        <v>32</v>
      </c>
      <c r="B49" s="800"/>
      <c r="C49" s="800"/>
      <c r="D49" s="800"/>
      <c r="E49" s="800"/>
      <c r="F49" s="991" t="s">
        <v>629</v>
      </c>
      <c r="G49" s="993" t="s">
        <v>207</v>
      </c>
      <c r="H49" s="994">
        <v>1</v>
      </c>
      <c r="I49" s="992"/>
      <c r="J49" s="893" t="str">
        <f t="shared" si="0"/>
        <v>Included</v>
      </c>
      <c r="K49" s="897"/>
      <c r="N49" s="554"/>
    </row>
    <row r="50" spans="1:14" s="567" customFormat="1" ht="24.75" customHeight="1">
      <c r="A50" s="800">
        <v>33</v>
      </c>
      <c r="B50" s="800"/>
      <c r="C50" s="800"/>
      <c r="D50" s="800"/>
      <c r="E50" s="800"/>
      <c r="F50" s="991" t="s">
        <v>630</v>
      </c>
      <c r="G50" s="993" t="s">
        <v>207</v>
      </c>
      <c r="H50" s="994">
        <v>1</v>
      </c>
      <c r="I50" s="992"/>
      <c r="J50" s="893" t="str">
        <f t="shared" si="0"/>
        <v>Included</v>
      </c>
      <c r="K50" s="897"/>
      <c r="N50" s="554"/>
    </row>
    <row r="51" spans="1:14" s="567" customFormat="1" ht="48" customHeight="1">
      <c r="A51" s="800">
        <v>34</v>
      </c>
      <c r="B51" s="800"/>
      <c r="C51" s="800"/>
      <c r="D51" s="800"/>
      <c r="E51" s="800"/>
      <c r="F51" s="991" t="s">
        <v>631</v>
      </c>
      <c r="G51" s="993" t="s">
        <v>203</v>
      </c>
      <c r="H51" s="994">
        <v>1</v>
      </c>
      <c r="I51" s="992"/>
      <c r="J51" s="893" t="str">
        <f t="shared" si="0"/>
        <v>Included</v>
      </c>
      <c r="K51" s="897"/>
      <c r="N51" s="554"/>
    </row>
    <row r="52" spans="1:14" s="567" customFormat="1" ht="45" customHeight="1">
      <c r="A52" s="800">
        <v>35</v>
      </c>
      <c r="B52" s="800"/>
      <c r="C52" s="800"/>
      <c r="D52" s="800"/>
      <c r="E52" s="800"/>
      <c r="F52" s="991" t="s">
        <v>632</v>
      </c>
      <c r="G52" s="993" t="s">
        <v>205</v>
      </c>
      <c r="H52" s="994">
        <v>10</v>
      </c>
      <c r="I52" s="992"/>
      <c r="J52" s="893" t="str">
        <f t="shared" si="0"/>
        <v>Included</v>
      </c>
      <c r="K52" s="897"/>
      <c r="N52" s="554"/>
    </row>
    <row r="53" spans="1:14" s="567" customFormat="1" ht="45.75" customHeight="1">
      <c r="A53" s="800">
        <v>36</v>
      </c>
      <c r="B53" s="800"/>
      <c r="C53" s="800"/>
      <c r="D53" s="800"/>
      <c r="E53" s="800"/>
      <c r="F53" s="991" t="s">
        <v>633</v>
      </c>
      <c r="G53" s="993" t="s">
        <v>205</v>
      </c>
      <c r="H53" s="994">
        <v>20</v>
      </c>
      <c r="I53" s="992"/>
      <c r="J53" s="893" t="str">
        <f t="shared" si="0"/>
        <v>Included</v>
      </c>
      <c r="K53" s="897"/>
      <c r="N53" s="554"/>
    </row>
    <row r="54" spans="1:14" s="567" customFormat="1" ht="34.5" customHeight="1">
      <c r="A54" s="800">
        <v>37</v>
      </c>
      <c r="B54" s="800"/>
      <c r="C54" s="800"/>
      <c r="D54" s="800"/>
      <c r="E54" s="800"/>
      <c r="F54" s="991" t="s">
        <v>634</v>
      </c>
      <c r="G54" s="993" t="s">
        <v>205</v>
      </c>
      <c r="H54" s="994">
        <v>20</v>
      </c>
      <c r="I54" s="992"/>
      <c r="J54" s="893" t="str">
        <f t="shared" si="0"/>
        <v>Included</v>
      </c>
      <c r="K54" s="897"/>
      <c r="N54" s="554"/>
    </row>
    <row r="55" spans="1:14" s="567" customFormat="1" ht="42.75" customHeight="1">
      <c r="A55" s="800">
        <v>38</v>
      </c>
      <c r="B55" s="800"/>
      <c r="C55" s="800"/>
      <c r="D55" s="800"/>
      <c r="E55" s="800"/>
      <c r="F55" s="991" t="s">
        <v>635</v>
      </c>
      <c r="G55" s="993" t="s">
        <v>205</v>
      </c>
      <c r="H55" s="994">
        <v>5</v>
      </c>
      <c r="I55" s="992"/>
      <c r="J55" s="893" t="str">
        <f t="shared" si="0"/>
        <v>Included</v>
      </c>
      <c r="K55" s="897"/>
      <c r="N55" s="554"/>
    </row>
    <row r="56" spans="1:14" s="567" customFormat="1" ht="27.75" customHeight="1">
      <c r="A56" s="800">
        <v>39</v>
      </c>
      <c r="B56" s="800"/>
      <c r="C56" s="800"/>
      <c r="D56" s="800"/>
      <c r="E56" s="800"/>
      <c r="F56" s="991" t="s">
        <v>636</v>
      </c>
      <c r="G56" s="993" t="s">
        <v>206</v>
      </c>
      <c r="H56" s="994">
        <v>1</v>
      </c>
      <c r="I56" s="992"/>
      <c r="J56" s="893" t="str">
        <f t="shared" si="0"/>
        <v>Included</v>
      </c>
      <c r="K56" s="897"/>
      <c r="N56" s="554"/>
    </row>
    <row r="57" spans="1:14" s="567" customFormat="1" ht="56.25" customHeight="1">
      <c r="A57" s="800">
        <v>40</v>
      </c>
      <c r="B57" s="800"/>
      <c r="C57" s="800"/>
      <c r="D57" s="800"/>
      <c r="E57" s="800"/>
      <c r="F57" s="991" t="s">
        <v>637</v>
      </c>
      <c r="G57" s="993" t="s">
        <v>206</v>
      </c>
      <c r="H57" s="994">
        <v>1</v>
      </c>
      <c r="I57" s="992"/>
      <c r="J57" s="893" t="str">
        <f t="shared" si="0"/>
        <v>Included</v>
      </c>
      <c r="K57" s="897"/>
      <c r="N57" s="554"/>
    </row>
    <row r="58" spans="1:14" s="567" customFormat="1" ht="82.5" customHeight="1">
      <c r="A58" s="800">
        <v>41</v>
      </c>
      <c r="B58" s="800"/>
      <c r="C58" s="800"/>
      <c r="D58" s="800"/>
      <c r="E58" s="800"/>
      <c r="F58" s="991" t="s">
        <v>638</v>
      </c>
      <c r="G58" s="993" t="s">
        <v>207</v>
      </c>
      <c r="H58" s="994">
        <v>6</v>
      </c>
      <c r="I58" s="992"/>
      <c r="J58" s="893" t="str">
        <f t="shared" si="0"/>
        <v>Included</v>
      </c>
      <c r="K58" s="897"/>
      <c r="N58" s="554"/>
    </row>
    <row r="59" spans="1:14" s="567" customFormat="1" ht="51" customHeight="1">
      <c r="A59" s="800">
        <v>42</v>
      </c>
      <c r="B59" s="800"/>
      <c r="C59" s="800"/>
      <c r="D59" s="800"/>
      <c r="E59" s="800"/>
      <c r="F59" s="991" t="s">
        <v>639</v>
      </c>
      <c r="G59" s="993" t="s">
        <v>207</v>
      </c>
      <c r="H59" s="994">
        <v>6</v>
      </c>
      <c r="I59" s="992"/>
      <c r="J59" s="893" t="str">
        <f t="shared" si="0"/>
        <v>Included</v>
      </c>
      <c r="K59" s="897"/>
      <c r="N59" s="554"/>
    </row>
    <row r="60" spans="1:14" s="567" customFormat="1" ht="33">
      <c r="A60" s="800">
        <v>43</v>
      </c>
      <c r="B60" s="800"/>
      <c r="C60" s="800"/>
      <c r="D60" s="800"/>
      <c r="E60" s="800"/>
      <c r="F60" s="991" t="s">
        <v>653</v>
      </c>
      <c r="G60" s="993" t="s">
        <v>207</v>
      </c>
      <c r="H60" s="994">
        <v>2</v>
      </c>
      <c r="I60" s="992"/>
      <c r="J60" s="893" t="str">
        <f t="shared" si="0"/>
        <v>Included</v>
      </c>
      <c r="K60" s="897"/>
      <c r="N60" s="554"/>
    </row>
    <row r="61" spans="1:14" s="567" customFormat="1" ht="27.75" customHeight="1">
      <c r="A61" s="800">
        <v>44</v>
      </c>
      <c r="B61" s="800"/>
      <c r="C61" s="800"/>
      <c r="D61" s="800"/>
      <c r="E61" s="800"/>
      <c r="F61" s="991" t="s">
        <v>640</v>
      </c>
      <c r="G61" s="993" t="s">
        <v>650</v>
      </c>
      <c r="H61" s="994">
        <v>1</v>
      </c>
      <c r="I61" s="992"/>
      <c r="J61" s="893" t="str">
        <f t="shared" si="0"/>
        <v>Included</v>
      </c>
      <c r="K61" s="897"/>
      <c r="N61" s="554"/>
    </row>
    <row r="62" spans="1:14" s="567" customFormat="1" ht="33">
      <c r="A62" s="800">
        <v>45</v>
      </c>
      <c r="B62" s="800"/>
      <c r="C62" s="800"/>
      <c r="D62" s="800"/>
      <c r="E62" s="800"/>
      <c r="F62" s="991" t="s">
        <v>641</v>
      </c>
      <c r="G62" s="993" t="s">
        <v>207</v>
      </c>
      <c r="H62" s="994">
        <v>2</v>
      </c>
      <c r="I62" s="992"/>
      <c r="J62" s="893" t="str">
        <f t="shared" si="0"/>
        <v>Included</v>
      </c>
      <c r="K62" s="897"/>
      <c r="N62" s="554"/>
    </row>
    <row r="63" spans="1:14" s="567" customFormat="1" ht="30" customHeight="1">
      <c r="A63" s="800">
        <v>46</v>
      </c>
      <c r="B63" s="800"/>
      <c r="C63" s="800"/>
      <c r="D63" s="800"/>
      <c r="E63" s="800"/>
      <c r="F63" s="991" t="s">
        <v>642</v>
      </c>
      <c r="G63" s="993" t="s">
        <v>206</v>
      </c>
      <c r="H63" s="994">
        <v>1</v>
      </c>
      <c r="I63" s="992"/>
      <c r="J63" s="893" t="str">
        <f t="shared" si="0"/>
        <v>Included</v>
      </c>
      <c r="K63" s="897"/>
      <c r="N63" s="554"/>
    </row>
    <row r="64" spans="1:14" s="567" customFormat="1" ht="48" customHeight="1">
      <c r="A64" s="800">
        <v>47</v>
      </c>
      <c r="B64" s="800"/>
      <c r="C64" s="800"/>
      <c r="D64" s="800"/>
      <c r="E64" s="800"/>
      <c r="F64" s="991" t="s">
        <v>643</v>
      </c>
      <c r="G64" s="993" t="s">
        <v>206</v>
      </c>
      <c r="H64" s="994">
        <v>1</v>
      </c>
      <c r="I64" s="992"/>
      <c r="J64" s="893" t="str">
        <f t="shared" si="0"/>
        <v>Included</v>
      </c>
      <c r="K64" s="897"/>
      <c r="N64" s="554"/>
    </row>
    <row r="65" spans="1:14" s="567" customFormat="1" ht="31.5" customHeight="1">
      <c r="A65" s="800">
        <v>48</v>
      </c>
      <c r="B65" s="800"/>
      <c r="C65" s="800"/>
      <c r="D65" s="800"/>
      <c r="E65" s="800"/>
      <c r="F65" s="991" t="s">
        <v>644</v>
      </c>
      <c r="G65" s="993" t="s">
        <v>206</v>
      </c>
      <c r="H65" s="994">
        <v>1</v>
      </c>
      <c r="I65" s="992"/>
      <c r="J65" s="893" t="str">
        <f t="shared" si="0"/>
        <v>Included</v>
      </c>
      <c r="K65" s="897"/>
      <c r="N65" s="554"/>
    </row>
    <row r="66" spans="1:14" s="567" customFormat="1" ht="33" customHeight="1">
      <c r="A66" s="800">
        <v>49</v>
      </c>
      <c r="B66" s="800"/>
      <c r="C66" s="800"/>
      <c r="D66" s="800"/>
      <c r="E66" s="800"/>
      <c r="F66" s="991" t="s">
        <v>645</v>
      </c>
      <c r="G66" s="993" t="s">
        <v>206</v>
      </c>
      <c r="H66" s="994">
        <v>1</v>
      </c>
      <c r="I66" s="992"/>
      <c r="J66" s="893" t="str">
        <f t="shared" si="0"/>
        <v>Included</v>
      </c>
      <c r="K66" s="897"/>
      <c r="N66" s="554"/>
    </row>
    <row r="67" spans="1:14" s="567" customFormat="1" ht="30" customHeight="1">
      <c r="A67" s="800">
        <v>50</v>
      </c>
      <c r="B67" s="800"/>
      <c r="C67" s="800"/>
      <c r="D67" s="800"/>
      <c r="E67" s="800"/>
      <c r="F67" s="991" t="s">
        <v>646</v>
      </c>
      <c r="G67" s="993" t="s">
        <v>206</v>
      </c>
      <c r="H67" s="994">
        <v>1</v>
      </c>
      <c r="I67" s="992"/>
      <c r="J67" s="893" t="str">
        <f t="shared" si="0"/>
        <v>Included</v>
      </c>
      <c r="K67" s="897"/>
      <c r="N67" s="554"/>
    </row>
    <row r="68" spans="1:14" s="567" customFormat="1" ht="25.5" customHeight="1">
      <c r="A68" s="800">
        <v>51</v>
      </c>
      <c r="B68" s="800"/>
      <c r="C68" s="800"/>
      <c r="D68" s="800"/>
      <c r="E68" s="800"/>
      <c r="F68" s="991" t="s">
        <v>647</v>
      </c>
      <c r="G68" s="993" t="s">
        <v>206</v>
      </c>
      <c r="H68" s="994">
        <v>1</v>
      </c>
      <c r="I68" s="992"/>
      <c r="J68" s="893" t="str">
        <f t="shared" si="0"/>
        <v>Included</v>
      </c>
      <c r="K68" s="897"/>
      <c r="N68" s="554"/>
    </row>
    <row r="69" spans="1:14" s="567" customFormat="1" ht="30.75" customHeight="1">
      <c r="A69" s="800">
        <v>52</v>
      </c>
      <c r="B69" s="800"/>
      <c r="C69" s="800"/>
      <c r="D69" s="800"/>
      <c r="E69" s="800"/>
      <c r="F69" s="991" t="s">
        <v>648</v>
      </c>
      <c r="G69" s="993" t="s">
        <v>206</v>
      </c>
      <c r="H69" s="994">
        <v>1</v>
      </c>
      <c r="I69" s="992"/>
      <c r="J69" s="893" t="str">
        <f t="shared" si="0"/>
        <v>Included</v>
      </c>
      <c r="K69" s="897"/>
      <c r="N69" s="554"/>
    </row>
    <row r="70" spans="1:14" s="567" customFormat="1" ht="34.5" customHeight="1">
      <c r="A70" s="800">
        <v>53</v>
      </c>
      <c r="B70" s="800"/>
      <c r="C70" s="800"/>
      <c r="D70" s="800"/>
      <c r="E70" s="800"/>
      <c r="F70" s="991" t="s">
        <v>649</v>
      </c>
      <c r="G70" s="993" t="s">
        <v>206</v>
      </c>
      <c r="H70" s="994">
        <v>1</v>
      </c>
      <c r="I70" s="992"/>
      <c r="J70" s="893" t="str">
        <f t="shared" si="0"/>
        <v>Included</v>
      </c>
      <c r="K70" s="897"/>
      <c r="N70" s="554"/>
    </row>
    <row r="71" spans="1:14" ht="17.25" customHeight="1" thickBot="1">
      <c r="A71" s="576"/>
      <c r="B71" s="709"/>
      <c r="C71" s="709"/>
      <c r="D71" s="709"/>
      <c r="E71" s="709"/>
      <c r="F71" s="908" t="s">
        <v>220</v>
      </c>
      <c r="G71" s="998"/>
      <c r="H71" s="998"/>
      <c r="I71" s="965"/>
      <c r="J71" s="805">
        <f>SUM(J18:J70)</f>
        <v>0</v>
      </c>
      <c r="K71" s="898"/>
    </row>
    <row r="72" spans="1:14" ht="14.25" customHeight="1">
      <c r="A72" s="563"/>
      <c r="B72" s="563"/>
      <c r="C72" s="563"/>
      <c r="D72" s="563"/>
      <c r="E72" s="563"/>
      <c r="F72" s="909"/>
      <c r="G72" s="563"/>
      <c r="H72" s="803"/>
      <c r="I72" s="575"/>
      <c r="J72" s="564"/>
      <c r="K72" s="564"/>
    </row>
    <row r="73" spans="1:14" ht="70.5" customHeight="1">
      <c r="A73" s="714"/>
      <c r="B73" s="1141" t="s">
        <v>221</v>
      </c>
      <c r="C73" s="1141"/>
      <c r="D73" s="1141"/>
      <c r="E73" s="1141"/>
      <c r="F73" s="1141"/>
      <c r="G73" s="1141"/>
      <c r="H73" s="1141"/>
      <c r="I73" s="1141"/>
      <c r="J73" s="1141"/>
      <c r="K73" s="890"/>
    </row>
    <row r="74" spans="1:14" ht="22.5" customHeight="1">
      <c r="A74" s="588"/>
      <c r="B74" s="588"/>
      <c r="C74" s="588"/>
      <c r="D74" s="588"/>
      <c r="E74" s="588"/>
      <c r="F74" s="910"/>
      <c r="G74" s="999"/>
      <c r="H74" s="999"/>
      <c r="I74" s="966"/>
      <c r="J74" s="589"/>
      <c r="K74" s="589"/>
    </row>
    <row r="75" spans="1:14" ht="33">
      <c r="A75" s="565" t="s">
        <v>157</v>
      </c>
      <c r="B75" s="579" t="str">
        <f>'Sch-1.'!B57</f>
        <v>--2025</v>
      </c>
      <c r="C75" s="565"/>
      <c r="D75" s="565"/>
      <c r="E75" s="565"/>
      <c r="G75" s="1000"/>
      <c r="H75" s="803"/>
      <c r="I75" s="556"/>
      <c r="J75" s="556"/>
      <c r="K75" s="556"/>
    </row>
    <row r="76" spans="1:14" ht="27.75" customHeight="1">
      <c r="A76" s="565" t="s">
        <v>158</v>
      </c>
      <c r="B76" s="579" t="str">
        <f>'Sch-1.'!B58</f>
        <v xml:space="preserve"> </v>
      </c>
      <c r="C76" s="565"/>
      <c r="D76" s="565"/>
      <c r="E76" s="565"/>
      <c r="G76" s="558"/>
      <c r="H76" s="803" t="s">
        <v>159</v>
      </c>
      <c r="I76" s="575" t="str">
        <f>'Sch-1.'!I58</f>
        <v xml:space="preserve"> </v>
      </c>
      <c r="J76" s="556"/>
      <c r="K76" s="556"/>
    </row>
    <row r="77" spans="1:14" ht="30.75" customHeight="1">
      <c r="A77" s="563"/>
      <c r="B77" s="563"/>
      <c r="C77" s="563"/>
      <c r="D77" s="563"/>
      <c r="E77" s="563"/>
      <c r="F77" s="909"/>
      <c r="G77" s="563"/>
      <c r="H77" s="803" t="s">
        <v>160</v>
      </c>
      <c r="I77" s="575" t="str">
        <f>'Sch-1.'!I59</f>
        <v/>
      </c>
      <c r="J77" s="564"/>
      <c r="K77" s="564"/>
    </row>
    <row r="78" spans="1:14" ht="27.95" customHeight="1">
      <c r="A78" s="565"/>
      <c r="B78" s="565"/>
      <c r="C78" s="565"/>
      <c r="D78" s="565"/>
      <c r="E78" s="565"/>
      <c r="F78" s="911"/>
      <c r="G78" s="1000"/>
      <c r="H78" s="803"/>
      <c r="I78" s="556"/>
      <c r="J78" s="556"/>
      <c r="K78" s="556"/>
    </row>
    <row r="116" spans="1:11">
      <c r="A116" s="577"/>
      <c r="B116" s="577"/>
      <c r="C116" s="577"/>
      <c r="D116" s="577"/>
      <c r="E116" s="577"/>
      <c r="F116" s="912"/>
      <c r="G116" s="577"/>
      <c r="H116" s="577"/>
      <c r="I116" s="578"/>
      <c r="J116" s="577"/>
      <c r="K116" s="577"/>
    </row>
    <row r="117" spans="1:11">
      <c r="A117" s="577"/>
      <c r="B117" s="577"/>
      <c r="C117" s="577"/>
      <c r="D117" s="577"/>
      <c r="E117" s="577"/>
      <c r="F117" s="912"/>
      <c r="G117" s="577"/>
      <c r="H117" s="577"/>
      <c r="I117" s="578"/>
      <c r="J117" s="577"/>
      <c r="K117" s="577"/>
    </row>
    <row r="118" spans="1:11">
      <c r="A118" s="577"/>
      <c r="B118" s="577"/>
      <c r="C118" s="577"/>
      <c r="D118" s="577"/>
      <c r="E118" s="577"/>
      <c r="F118" s="912"/>
      <c r="G118" s="577"/>
      <c r="H118" s="577"/>
      <c r="I118" s="578"/>
      <c r="J118" s="577"/>
      <c r="K118" s="577"/>
    </row>
    <row r="119" spans="1:11">
      <c r="A119" s="577"/>
      <c r="B119" s="577"/>
      <c r="C119" s="577"/>
      <c r="D119" s="577"/>
      <c r="E119" s="577"/>
      <c r="F119" s="912"/>
      <c r="G119" s="577"/>
      <c r="H119" s="577"/>
      <c r="I119" s="578"/>
      <c r="J119" s="577"/>
      <c r="K119" s="577"/>
    </row>
    <row r="120" spans="1:11">
      <c r="A120" s="577"/>
      <c r="B120" s="577"/>
      <c r="C120" s="577"/>
      <c r="D120" s="577"/>
      <c r="E120" s="577"/>
      <c r="F120" s="912"/>
      <c r="G120" s="577"/>
      <c r="H120" s="577"/>
      <c r="I120" s="578"/>
      <c r="J120" s="577"/>
      <c r="K120" s="577"/>
    </row>
    <row r="121" spans="1:11">
      <c r="A121" s="577"/>
      <c r="B121" s="577"/>
      <c r="C121" s="577"/>
      <c r="D121" s="577"/>
      <c r="E121" s="577"/>
      <c r="F121" s="912"/>
      <c r="G121" s="577"/>
      <c r="H121" s="577"/>
      <c r="I121" s="578"/>
      <c r="J121" s="577"/>
      <c r="K121" s="577"/>
    </row>
    <row r="122" spans="1:11">
      <c r="A122" s="577"/>
      <c r="B122" s="577"/>
      <c r="C122" s="577"/>
      <c r="D122" s="577"/>
      <c r="E122" s="577"/>
      <c r="F122" s="912"/>
      <c r="G122" s="577"/>
      <c r="H122" s="577"/>
      <c r="I122" s="578"/>
      <c r="J122" s="577"/>
      <c r="K122" s="577"/>
    </row>
    <row r="123" spans="1:11">
      <c r="A123" s="577"/>
      <c r="B123" s="577"/>
      <c r="C123" s="577"/>
      <c r="D123" s="577"/>
      <c r="E123" s="577"/>
      <c r="F123" s="912"/>
      <c r="G123" s="577"/>
      <c r="H123" s="577"/>
      <c r="I123" s="578"/>
      <c r="J123" s="577"/>
      <c r="K123" s="577"/>
    </row>
    <row r="124" spans="1:11">
      <c r="A124" s="577"/>
      <c r="B124" s="577"/>
      <c r="C124" s="577"/>
      <c r="D124" s="577"/>
      <c r="E124" s="577"/>
      <c r="F124" s="912"/>
      <c r="G124" s="577"/>
      <c r="H124" s="577"/>
      <c r="I124" s="578"/>
      <c r="J124" s="577"/>
      <c r="K124" s="577"/>
    </row>
    <row r="125" spans="1:11">
      <c r="A125" s="577"/>
      <c r="B125" s="577"/>
      <c r="C125" s="577"/>
      <c r="D125" s="577"/>
      <c r="E125" s="577"/>
      <c r="F125" s="912"/>
      <c r="G125" s="577"/>
      <c r="H125" s="577"/>
      <c r="I125" s="578"/>
      <c r="J125" s="577"/>
      <c r="K125" s="577"/>
    </row>
    <row r="126" spans="1:11">
      <c r="A126" s="577"/>
      <c r="B126" s="577"/>
      <c r="C126" s="577"/>
      <c r="D126" s="577"/>
      <c r="E126" s="577"/>
      <c r="F126" s="912"/>
      <c r="G126" s="577"/>
      <c r="H126" s="577"/>
      <c r="I126" s="578"/>
      <c r="J126" s="577"/>
      <c r="K126" s="577"/>
    </row>
    <row r="127" spans="1:11">
      <c r="A127" s="577"/>
      <c r="B127" s="577"/>
      <c r="C127" s="577"/>
      <c r="D127" s="577"/>
      <c r="E127" s="577"/>
      <c r="F127" s="912"/>
      <c r="G127" s="577"/>
      <c r="H127" s="577"/>
      <c r="I127" s="578"/>
      <c r="J127" s="577"/>
      <c r="K127" s="577"/>
    </row>
    <row r="128" spans="1:11">
      <c r="A128" s="577"/>
      <c r="B128" s="577"/>
      <c r="C128" s="577"/>
      <c r="D128" s="577"/>
      <c r="E128" s="577"/>
      <c r="F128" s="912"/>
      <c r="G128" s="577"/>
      <c r="H128" s="577"/>
      <c r="I128" s="578"/>
      <c r="J128" s="577"/>
      <c r="K128" s="577"/>
    </row>
    <row r="129" spans="1:11">
      <c r="A129" s="577"/>
      <c r="B129" s="577"/>
      <c r="C129" s="577"/>
      <c r="D129" s="577"/>
      <c r="E129" s="577"/>
      <c r="F129" s="912"/>
      <c r="G129" s="577"/>
      <c r="H129" s="577"/>
      <c r="I129" s="578"/>
      <c r="J129" s="577"/>
      <c r="K129" s="577"/>
    </row>
    <row r="130" spans="1:11">
      <c r="A130" s="577"/>
      <c r="B130" s="577"/>
      <c r="C130" s="577"/>
      <c r="D130" s="577"/>
      <c r="E130" s="577"/>
      <c r="F130" s="912"/>
      <c r="G130" s="577"/>
      <c r="H130" s="577"/>
      <c r="I130" s="578"/>
      <c r="J130" s="577"/>
      <c r="K130" s="577"/>
    </row>
    <row r="131" spans="1:11">
      <c r="A131" s="577"/>
      <c r="B131" s="577"/>
      <c r="C131" s="577"/>
      <c r="D131" s="577"/>
      <c r="E131" s="577"/>
      <c r="F131" s="912"/>
      <c r="G131" s="577"/>
      <c r="H131" s="577"/>
      <c r="I131" s="578"/>
      <c r="J131" s="577"/>
      <c r="K131" s="577"/>
    </row>
    <row r="132" spans="1:11">
      <c r="A132" s="577"/>
      <c r="B132" s="577"/>
      <c r="C132" s="577"/>
      <c r="D132" s="577"/>
      <c r="E132" s="577"/>
      <c r="F132" s="912"/>
      <c r="G132" s="577"/>
      <c r="H132" s="577"/>
      <c r="I132" s="578"/>
      <c r="J132" s="577"/>
      <c r="K132" s="577"/>
    </row>
    <row r="133" spans="1:11">
      <c r="A133" s="577"/>
      <c r="B133" s="577"/>
      <c r="C133" s="577"/>
      <c r="D133" s="577"/>
      <c r="E133" s="577"/>
      <c r="F133" s="912"/>
      <c r="G133" s="577"/>
      <c r="H133" s="577"/>
      <c r="I133" s="578"/>
      <c r="J133" s="577"/>
      <c r="K133" s="577"/>
    </row>
    <row r="134" spans="1:11">
      <c r="A134" s="577"/>
      <c r="B134" s="577"/>
      <c r="C134" s="577"/>
      <c r="D134" s="577"/>
      <c r="E134" s="577"/>
      <c r="F134" s="912"/>
      <c r="G134" s="577"/>
      <c r="H134" s="577"/>
      <c r="I134" s="578"/>
      <c r="J134" s="577"/>
      <c r="K134" s="577"/>
    </row>
    <row r="135" spans="1:11">
      <c r="A135" s="577"/>
      <c r="B135" s="577"/>
      <c r="C135" s="577"/>
      <c r="D135" s="577"/>
      <c r="E135" s="577"/>
      <c r="F135" s="912"/>
      <c r="G135" s="577"/>
      <c r="H135" s="577"/>
      <c r="I135" s="578"/>
      <c r="J135" s="577"/>
      <c r="K135" s="577"/>
    </row>
    <row r="136" spans="1:11">
      <c r="A136" s="577"/>
      <c r="B136" s="577"/>
      <c r="C136" s="577"/>
      <c r="D136" s="577"/>
      <c r="E136" s="577"/>
      <c r="F136" s="912"/>
      <c r="G136" s="577"/>
      <c r="H136" s="577"/>
      <c r="I136" s="578"/>
      <c r="J136" s="577"/>
      <c r="K136" s="577"/>
    </row>
    <row r="137" spans="1:11">
      <c r="A137" s="577"/>
      <c r="B137" s="577"/>
      <c r="C137" s="577"/>
      <c r="D137" s="577"/>
      <c r="E137" s="577"/>
      <c r="F137" s="912"/>
      <c r="G137" s="577"/>
      <c r="H137" s="577"/>
      <c r="I137" s="578"/>
      <c r="J137" s="577"/>
      <c r="K137" s="577"/>
    </row>
    <row r="138" spans="1:11">
      <c r="A138" s="577"/>
      <c r="B138" s="577"/>
      <c r="C138" s="577"/>
      <c r="D138" s="577"/>
      <c r="E138" s="577"/>
      <c r="F138" s="912"/>
      <c r="G138" s="577"/>
      <c r="H138" s="577"/>
      <c r="I138" s="578"/>
      <c r="J138" s="577"/>
      <c r="K138" s="577"/>
    </row>
    <row r="139" spans="1:11">
      <c r="A139" s="577"/>
      <c r="B139" s="577"/>
      <c r="C139" s="577"/>
      <c r="D139" s="577"/>
      <c r="E139" s="577"/>
      <c r="F139" s="912"/>
      <c r="G139" s="577"/>
      <c r="H139" s="577"/>
      <c r="I139" s="578"/>
      <c r="J139" s="578"/>
      <c r="K139" s="578"/>
    </row>
    <row r="140" spans="1:11">
      <c r="A140" s="577"/>
      <c r="B140" s="577"/>
      <c r="C140" s="577"/>
      <c r="D140" s="577"/>
      <c r="E140" s="577"/>
      <c r="F140" s="912"/>
      <c r="G140" s="577"/>
      <c r="H140" s="577"/>
      <c r="I140" s="578"/>
      <c r="J140" s="578"/>
      <c r="K140" s="578"/>
    </row>
    <row r="141" spans="1:11">
      <c r="A141" s="577"/>
      <c r="B141" s="577"/>
      <c r="C141" s="577"/>
      <c r="D141" s="577"/>
      <c r="E141" s="577"/>
      <c r="F141" s="912"/>
      <c r="G141" s="577"/>
      <c r="H141" s="577"/>
      <c r="I141" s="578"/>
      <c r="J141" s="578"/>
      <c r="K141" s="578"/>
    </row>
    <row r="142" spans="1:11">
      <c r="A142" s="577"/>
      <c r="B142" s="577"/>
      <c r="C142" s="577"/>
      <c r="D142" s="577"/>
      <c r="E142" s="577"/>
      <c r="F142" s="912"/>
      <c r="G142" s="577"/>
      <c r="H142" s="577"/>
      <c r="I142" s="578"/>
      <c r="J142" s="578"/>
      <c r="K142" s="578"/>
    </row>
    <row r="143" spans="1:11">
      <c r="A143" s="577"/>
      <c r="B143" s="577"/>
      <c r="C143" s="577"/>
      <c r="D143" s="577"/>
      <c r="E143" s="577"/>
      <c r="F143" s="912"/>
      <c r="G143" s="577"/>
      <c r="H143" s="577"/>
      <c r="I143" s="578"/>
      <c r="J143" s="578"/>
      <c r="K143" s="578"/>
    </row>
    <row r="144" spans="1:11">
      <c r="A144" s="577"/>
      <c r="B144" s="577"/>
      <c r="C144" s="577"/>
      <c r="D144" s="577"/>
      <c r="E144" s="577"/>
      <c r="F144" s="912"/>
      <c r="G144" s="577"/>
      <c r="H144" s="577"/>
      <c r="I144" s="578"/>
      <c r="J144" s="578"/>
      <c r="K144" s="578"/>
    </row>
    <row r="145" spans="1:11">
      <c r="A145" s="577"/>
      <c r="B145" s="577"/>
      <c r="C145" s="577"/>
      <c r="D145" s="577"/>
      <c r="E145" s="577"/>
      <c r="F145" s="912"/>
      <c r="G145" s="577"/>
      <c r="H145" s="577"/>
      <c r="I145" s="578"/>
      <c r="J145" s="578"/>
      <c r="K145" s="578"/>
    </row>
    <row r="146" spans="1:11">
      <c r="A146" s="577"/>
      <c r="B146" s="577"/>
      <c r="C146" s="577"/>
      <c r="D146" s="577"/>
      <c r="E146" s="577"/>
      <c r="F146" s="912"/>
      <c r="G146" s="577"/>
      <c r="H146" s="577"/>
      <c r="I146" s="578"/>
      <c r="J146" s="578"/>
      <c r="K146" s="578"/>
    </row>
    <row r="147" spans="1:11">
      <c r="A147" s="577"/>
      <c r="B147" s="577"/>
      <c r="C147" s="577"/>
      <c r="D147" s="577"/>
      <c r="E147" s="577"/>
      <c r="F147" s="912"/>
      <c r="G147" s="577"/>
      <c r="H147" s="577"/>
      <c r="I147" s="578"/>
      <c r="J147" s="578"/>
      <c r="K147" s="578"/>
    </row>
    <row r="148" spans="1:11">
      <c r="A148" s="577"/>
      <c r="B148" s="577"/>
      <c r="C148" s="577"/>
      <c r="D148" s="577"/>
      <c r="E148" s="577"/>
      <c r="F148" s="912"/>
      <c r="G148" s="577"/>
      <c r="H148" s="577"/>
      <c r="I148" s="578"/>
      <c r="J148" s="578"/>
      <c r="K148" s="578"/>
    </row>
    <row r="149" spans="1:11">
      <c r="A149" s="577"/>
      <c r="B149" s="577"/>
      <c r="C149" s="577"/>
      <c r="D149" s="577"/>
      <c r="E149" s="577"/>
      <c r="F149" s="912"/>
      <c r="G149" s="577"/>
      <c r="H149" s="577"/>
      <c r="I149" s="578"/>
      <c r="J149" s="578"/>
      <c r="K149" s="578"/>
    </row>
    <row r="150" spans="1:11">
      <c r="A150" s="577"/>
      <c r="B150" s="577"/>
      <c r="C150" s="577"/>
      <c r="D150" s="577"/>
      <c r="E150" s="577"/>
      <c r="F150" s="912"/>
      <c r="G150" s="577"/>
      <c r="H150" s="577"/>
      <c r="I150" s="578"/>
      <c r="J150" s="578"/>
      <c r="K150" s="578"/>
    </row>
    <row r="151" spans="1:11">
      <c r="A151" s="577"/>
      <c r="B151" s="577"/>
      <c r="C151" s="577"/>
      <c r="D151" s="577"/>
      <c r="E151" s="577"/>
      <c r="F151" s="912"/>
      <c r="G151" s="577"/>
      <c r="H151" s="577"/>
      <c r="I151" s="578"/>
      <c r="J151" s="578"/>
      <c r="K151" s="578"/>
    </row>
    <row r="152" spans="1:11">
      <c r="A152" s="577"/>
      <c r="B152" s="577"/>
      <c r="C152" s="577"/>
      <c r="D152" s="577"/>
      <c r="E152" s="577"/>
      <c r="F152" s="912"/>
      <c r="G152" s="577"/>
      <c r="H152" s="577"/>
      <c r="I152" s="578"/>
      <c r="J152" s="578"/>
      <c r="K152" s="578"/>
    </row>
    <row r="153" spans="1:11">
      <c r="A153" s="577"/>
      <c r="B153" s="577"/>
      <c r="C153" s="577"/>
      <c r="D153" s="577"/>
      <c r="E153" s="577"/>
      <c r="F153" s="912"/>
      <c r="G153" s="577"/>
      <c r="H153" s="577"/>
      <c r="I153" s="578"/>
      <c r="J153" s="578"/>
      <c r="K153" s="578"/>
    </row>
    <row r="154" spans="1:11">
      <c r="A154" s="577"/>
      <c r="B154" s="577"/>
      <c r="C154" s="577"/>
      <c r="D154" s="577"/>
      <c r="E154" s="577"/>
      <c r="F154" s="912"/>
      <c r="G154" s="577"/>
      <c r="H154" s="577"/>
      <c r="I154" s="578"/>
      <c r="J154" s="578"/>
      <c r="K154" s="578"/>
    </row>
    <row r="155" spans="1:11">
      <c r="A155" s="577"/>
      <c r="B155" s="577"/>
      <c r="C155" s="577"/>
      <c r="D155" s="577"/>
      <c r="E155" s="577"/>
      <c r="F155" s="912"/>
      <c r="G155" s="577"/>
      <c r="H155" s="577"/>
      <c r="I155" s="578"/>
      <c r="J155" s="578"/>
      <c r="K155" s="578"/>
    </row>
    <row r="156" spans="1:11">
      <c r="A156" s="577"/>
      <c r="B156" s="577"/>
      <c r="C156" s="577"/>
      <c r="D156" s="577"/>
      <c r="E156" s="577"/>
      <c r="F156" s="912"/>
      <c r="G156" s="577"/>
      <c r="H156" s="577"/>
      <c r="I156" s="578"/>
      <c r="J156" s="578"/>
      <c r="K156" s="578"/>
    </row>
  </sheetData>
  <sheetProtection algorithmName="SHA-512" hashValue="hUWKSEvcado2u+4Dk9rNLXbqCDjRzacXt6MPcPPxbq1r66EIa+/Wovj2a1/A7em6WQSaFI/ZHHNFgGJkEFaeRw==" saltValue="XfLiNnSGG8xktnhyJ72vAg==" spinCount="100000" sheet="1" formatColumns="0" formatRows="0"/>
  <customSheetViews>
    <customSheetView guid="{9154002C-6C58-44C9-AE93-0E761C3D01FD}" scale="85" printArea="1" hiddenColumns="1" state="hidden" view="pageBreakPreview">
      <selection activeCell="M17" sqref="M17"/>
      <pageMargins left="0" right="0" top="0" bottom="0" header="0" footer="0"/>
      <printOptions horizontalCentered="1"/>
      <pageSetup paperSize="9" scale="76" fitToHeight="2" orientation="portrait" r:id="rId1"/>
      <headerFooter alignWithMargins="0">
        <oddFooter>&amp;R&amp;"Book Antiqua,Bold"&amp;10Schedule-2/ Page &amp;P of &amp;N</oddFooter>
      </headerFooter>
    </customSheetView>
    <customSheetView guid="{B835C05C-B615-4DCB-982D-4519616B3CD8}" printArea="1" hiddenRows="1" hiddenColumns="1" view="pageBreakPreview" topLeftCell="A21">
      <selection activeCell="E21" sqref="E21"/>
      <pageMargins left="0" right="0" top="0" bottom="0" header="0" footer="0"/>
      <printOptions horizontalCentered="1"/>
      <pageSetup paperSize="9" fitToHeight="2" orientation="landscape" r:id="rId2"/>
      <headerFooter alignWithMargins="0">
        <oddFooter>&amp;R&amp;"Book Antiqua,Bold"&amp;10Schedule-2/ Page &amp;P of &amp;N</oddFooter>
      </headerFooter>
    </customSheetView>
    <customSheetView guid="{E97134B6-5E8D-4951-8DA0-73D065532361}" fitToPage="1" printArea="1" hiddenRows="1" hiddenColumns="1" view="pageBreakPreview" topLeftCell="A4">
      <selection activeCell="E20" sqref="E20"/>
      <pageMargins left="0" right="0" top="0" bottom="0" header="0" footer="0"/>
      <printOptions horizontalCentered="1"/>
      <pageSetup paperSize="9" scale="42" fitToHeight="2" orientation="portrait" r:id="rId3"/>
      <headerFooter alignWithMargins="0">
        <oddFooter>&amp;R&amp;"Book Antiqua,Bold"&amp;10Schedule-2/ Page &amp;P of &amp;N</oddFooter>
      </headerFooter>
    </customSheetView>
    <customSheetView guid="{D0757F9E-DF41-4B40-A5E5-F4F8FDD8D61D}" fitToPage="1" printArea="1" hiddenRows="1" hiddenColumns="1" view="pageBreakPreview" topLeftCell="B19">
      <selection activeCell="E26" sqref="E26"/>
      <pageMargins left="0" right="0" top="0" bottom="0" header="0" footer="0"/>
      <printOptions horizontalCentered="1"/>
      <pageSetup paperSize="9" scale="77" fitToHeight="2" orientation="portrait" r:id="rId4"/>
      <headerFooter alignWithMargins="0">
        <oddFooter>&amp;R&amp;"Book Antiqua,Bold"&amp;10Schedule-2/ Page &amp;P of &amp;N</oddFooter>
      </headerFooter>
    </customSheetView>
    <customSheetView guid="{EE46BCD1-F715-4FA9-A5FC-1B125AD601E0}" scale="90" printArea="1" hiddenRows="1" hiddenColumns="1" view="pageBreakPreview" topLeftCell="A17">
      <selection activeCell="E17" sqref="E17"/>
      <pageMargins left="0" right="0" top="0" bottom="0" header="0" footer="0"/>
      <printOptions horizontalCentered="1"/>
      <pageSetup paperSize="9" orientation="landscape" r:id="rId5"/>
      <headerFooter alignWithMargins="0">
        <oddFooter>&amp;R&amp;"Book Antiqua,Bold"&amp;10Schedule-2/ Page &amp;P of &amp;N</oddFooter>
      </headerFooter>
    </customSheetView>
    <customSheetView guid="{4AA1107B-A795-4744-B566-827168772C7A}" printArea="1" hiddenRows="1" hiddenColumns="1" view="pageBreakPreview" topLeftCell="A44">
      <selection activeCell="E51" sqref="E51"/>
      <pageMargins left="0" right="0" top="0" bottom="0" header="0" footer="0"/>
      <printOptions horizontalCentered="1"/>
      <pageSetup paperSize="9" orientation="landscape" r:id="rId6"/>
      <headerFooter alignWithMargins="0">
        <oddFooter>&amp;R&amp;"Book Antiqua,Bold"&amp;10Schedule-2/ Page &amp;P of &amp;N</oddFooter>
      </headerFooter>
    </customSheetView>
    <customSheetView guid="{B23AD343-29DA-4CE0-BD10-47BF44F3782F}" printArea="1" hiddenRows="1" hiddenColumns="1" view="pageBreakPreview" topLeftCell="A45">
      <selection activeCell="E19" sqref="E19"/>
      <pageMargins left="0" right="0" top="0" bottom="0" header="0" footer="0"/>
      <printOptions horizontalCentered="1"/>
      <pageSetup paperSize="9" orientation="landscape" horizontalDpi="300" verticalDpi="300" r:id="rId7"/>
      <headerFooter alignWithMargins="0">
        <oddFooter>&amp;R&amp;"Book Antiqua,Bold"&amp;10Schedule-2/ Page &amp;P of &amp;N</oddFooter>
      </headerFooter>
    </customSheetView>
    <customSheetView guid="{ECE9294F-C910-4036-88BC-B1F2176FB06B}" printArea="1" hiddenRows="1" hiddenColumns="1">
      <selection activeCell="E18" sqref="E18"/>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Antiqua,Bold"&amp;10Schedule-2/ Page &amp;P of &amp;N</oddFooter>
      </headerFooter>
    </customSheetView>
    <customSheetView guid="{4F65FF32-EC61-4022-A399-2986D7B6B8B3}" hiddenRows="1" hiddenColumns="1" showRuler="0" topLeftCell="A16">
      <selection activeCell="E18" sqref="E18"/>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Antiqua,Bold"&amp;10Schedule-2/ Page &amp;P of &amp;N</oddFooter>
      </headerFooter>
    </customSheetView>
    <customSheetView guid="{01ACF2E1-8E61-4459-ABC1-B6C183DEED61}" showRuler="0">
      <selection activeCell="E27" sqref="E27"/>
      <rowBreaks count="1" manualBreakCount="1">
        <brk id="32" max="5" man="1"/>
      </rowBreaks>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Antiqua,Bold"&amp;10Schedule-2/ Page &amp;P of &amp;N</oddFooter>
      </headerFooter>
    </customSheetView>
    <customSheetView guid="{14D7F02E-BCCA-4517-ABC7-537FF4AEB67A}" hiddenColumns="1">
      <selection activeCell="E101" sqref="E101:E110"/>
      <rowBreaks count="2" manualBreakCount="2">
        <brk id="28" max="5" man="1"/>
        <brk id="46" max="5" man="1"/>
      </rowBreaks>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Antiqua,Bold"&amp;10Schedule-2/ Page &amp;P of &amp;N</oddFooter>
      </headerFooter>
    </customSheetView>
    <customSheetView guid="{27A45B7A-04F2-4516-B80B-5ED0825D4ED3}" showPageBreaks="1" printArea="1" hiddenColumns="1" view="pageBreakPreview" topLeftCell="A65">
      <selection activeCell="E100" sqref="E100"/>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Antiqua,Bold"&amp;10Schedule-2/ Page &amp;P of &amp;N</oddFooter>
      </headerFooter>
    </customSheetView>
    <customSheetView guid="{E9F4E142-7D26-464D-BECA-4F3806DB1FE1}" printArea="1" hiddenRows="1" hiddenColumns="1" view="pageBreakPreview" topLeftCell="A45">
      <selection activeCell="E19" sqref="E19"/>
      <pageMargins left="0" right="0" top="0" bottom="0" header="0" footer="0"/>
      <printOptions horizontalCentered="1"/>
      <pageSetup paperSize="9" orientation="landscape" horizontalDpi="300" verticalDpi="300" r:id="rId13"/>
      <headerFooter alignWithMargins="0">
        <oddFooter>&amp;R&amp;"Book Antiqua,Bold"&amp;10Schedule-2/ Page &amp;P of &amp;N</oddFooter>
      </headerFooter>
    </customSheetView>
    <customSheetView guid="{A7DBDDEF-9245-44C6-9EBF-032DB6E1C0A2}" printArea="1" hiddenRows="1" hiddenColumns="1" view="pageBreakPreview" topLeftCell="A42">
      <selection activeCell="E26" sqref="E25:E26"/>
      <pageMargins left="0" right="0" top="0" bottom="0" header="0" footer="0"/>
      <printOptions horizontalCentered="1"/>
      <pageSetup paperSize="9" orientation="landscape" r:id="rId14"/>
      <headerFooter alignWithMargins="0">
        <oddFooter>&amp;R&amp;"Book Antiqua,Bold"&amp;10Schedule-2/ Page &amp;P of &amp;N</oddFooter>
      </headerFooter>
    </customSheetView>
    <customSheetView guid="{7487ED9F-BBED-4B2A-9631-22F1A430946B}" printArea="1" hiddenRows="1" hiddenColumns="1" view="pageBreakPreview">
      <selection activeCell="E51" sqref="E51"/>
      <pageMargins left="0" right="0" top="0" bottom="0" header="0" footer="0"/>
      <printOptions horizontalCentered="1"/>
      <pageSetup paperSize="9" orientation="landscape" r:id="rId15"/>
      <headerFooter alignWithMargins="0">
        <oddFooter>&amp;R&amp;"Book Antiqua,Bold"&amp;10Schedule-2/ Page &amp;P of &amp;N</oddFooter>
      </headerFooter>
    </customSheetView>
    <customSheetView guid="{B3CE7B10-A914-4559-A6DA-AED8C22AFD6D}" scale="90" printArea="1" hiddenRows="1" hiddenColumns="1" view="pageBreakPreview" topLeftCell="A11">
      <selection activeCell="E32" sqref="E32"/>
      <pageMargins left="0" right="0" top="0" bottom="0" header="0" footer="0"/>
      <printOptions horizontalCentered="1"/>
      <pageSetup paperSize="9" scale="67" orientation="landscape" r:id="rId16"/>
      <headerFooter alignWithMargins="0">
        <oddFooter>&amp;R&amp;"Book Antiqua,Bold"&amp;10Schedule-2/ Page &amp;P of &amp;N</oddFooter>
      </headerFooter>
    </customSheetView>
    <customSheetView guid="{D53177B2-31EC-4222-B97A-A37DCFD9E45B}" fitToPage="1" printArea="1" hiddenRows="1" hiddenColumns="1" view="pageBreakPreview" topLeftCell="A130">
      <selection activeCell="E151" sqref="E151"/>
      <pageMargins left="0" right="0" top="0" bottom="0" header="0" footer="0"/>
      <printOptions horizontalCentered="1"/>
      <pageSetup paperSize="9" scale="42" fitToHeight="2" orientation="portrait" r:id="rId17"/>
      <headerFooter alignWithMargins="0">
        <oddFooter>&amp;R&amp;"Book Antiqua,Bold"&amp;10Schedule-2/ Page &amp;P of &amp;N</oddFooter>
      </headerFooter>
    </customSheetView>
    <customSheetView guid="{223BC0FC-814D-40F0-9795-CE82A16FF3A5}" fitToPage="1" printArea="1" hiddenRows="1" hiddenColumns="1" view="pageBreakPreview" topLeftCell="A19">
      <selection activeCell="E19" sqref="E19"/>
      <pageMargins left="0" right="0" top="0" bottom="0" header="0" footer="0"/>
      <printOptions horizontalCentered="1"/>
      <pageSetup paperSize="9" scale="30" fitToHeight="2" orientation="portrait" r:id="rId18"/>
      <headerFooter alignWithMargins="0">
        <oddFooter>&amp;R&amp;"Book Antiqua,Bold"&amp;10Schedule-2/ Page &amp;P of &amp;N</oddFooter>
      </headerFooter>
    </customSheetView>
    <customSheetView guid="{E81F0721-C35D-4189-B675-E46A21339863}" scale="85" printArea="1" view="pageBreakPreview" topLeftCell="A28">
      <selection activeCell="C20" sqref="C20"/>
      <pageMargins left="0" right="0" top="0" bottom="0" header="0" footer="0"/>
      <printOptions horizontalCentered="1"/>
      <pageSetup paperSize="9" scale="76" fitToHeight="2" orientation="landscape" r:id="rId19"/>
      <headerFooter alignWithMargins="0">
        <oddFooter>&amp;R&amp;"Book Antiqua,Bold"&amp;10Schedule-2/ Page &amp;P of &amp;N</oddFooter>
      </headerFooter>
    </customSheetView>
    <customSheetView guid="{17F5C48B-526E-48D2-9F97-823D578F9893}" scale="85" printArea="1" hiddenColumns="1" view="pageBreakPreview" topLeftCell="A10">
      <selection activeCell="I20" sqref="I20"/>
      <pageMargins left="0" right="0" top="0" bottom="0" header="0" footer="0"/>
      <printOptions horizontalCentered="1"/>
      <pageSetup paperSize="9" scale="76" fitToHeight="2" orientation="landscape" r:id="rId20"/>
      <headerFooter alignWithMargins="0">
        <oddFooter>&amp;R&amp;"Book Antiqua,Bold"&amp;10Schedule-2/ Page &amp;P of &amp;N</oddFooter>
      </headerFooter>
    </customSheetView>
    <customSheetView guid="{9AABADBB-0C61-4F6E-8EBA-FB1F391DCDF7}" scale="85" printArea="1" hiddenColumns="1" state="hidden" view="pageBreakPreview">
      <selection activeCell="M17" sqref="M17"/>
      <pageMargins left="0" right="0" top="0" bottom="0" header="0" footer="0"/>
      <printOptions horizontalCentered="1"/>
      <pageSetup paperSize="9" scale="76" fitToHeight="2" orientation="portrait" r:id="rId21"/>
      <headerFooter alignWithMargins="0">
        <oddFooter>&amp;R&amp;"Book Antiqua,Bold"&amp;10Schedule-2/ Page &amp;P of &amp;N</oddFooter>
      </headerFooter>
    </customSheetView>
  </customSheetViews>
  <mergeCells count="16">
    <mergeCell ref="B73:J73"/>
    <mergeCell ref="C11:E11"/>
    <mergeCell ref="C12:E12"/>
    <mergeCell ref="C10:E10"/>
    <mergeCell ref="I14:J14"/>
    <mergeCell ref="A13:J13"/>
    <mergeCell ref="I10:J10"/>
    <mergeCell ref="I11:J11"/>
    <mergeCell ref="I12:J12"/>
    <mergeCell ref="A4:J4"/>
    <mergeCell ref="S4:T4"/>
    <mergeCell ref="A5:J5"/>
    <mergeCell ref="A8:H8"/>
    <mergeCell ref="C9:E9"/>
    <mergeCell ref="I8:J8"/>
    <mergeCell ref="I9:J9"/>
  </mergeCells>
  <phoneticPr fontId="4" type="noConversion"/>
  <conditionalFormatting sqref="E19:E22 E46 E57:E59">
    <cfRule type="expression" dxfId="20" priority="167" stopIfTrue="1">
      <formula>D19&gt;0</formula>
    </cfRule>
  </conditionalFormatting>
  <conditionalFormatting sqref="E31:E35">
    <cfRule type="expression" dxfId="19" priority="68" stopIfTrue="1">
      <formula>D31&gt;0</formula>
    </cfRule>
  </conditionalFormatting>
  <conditionalFormatting sqref="E37">
    <cfRule type="expression" dxfId="18" priority="67" stopIfTrue="1">
      <formula>D37&gt;0</formula>
    </cfRule>
  </conditionalFormatting>
  <conditionalFormatting sqref="E40:E42">
    <cfRule type="expression" dxfId="17" priority="63" stopIfTrue="1">
      <formula>D40&gt;0</formula>
    </cfRule>
  </conditionalFormatting>
  <conditionalFormatting sqref="E44">
    <cfRule type="expression" dxfId="16" priority="61" stopIfTrue="1">
      <formula>D44&gt;0</formula>
    </cfRule>
  </conditionalFormatting>
  <conditionalFormatting sqref="E48">
    <cfRule type="expression" dxfId="15" priority="57" stopIfTrue="1">
      <formula>D48&gt;0</formula>
    </cfRule>
  </conditionalFormatting>
  <conditionalFormatting sqref="E54:E55">
    <cfRule type="expression" dxfId="14" priority="11" stopIfTrue="1">
      <formula>D54&gt;0</formula>
    </cfRule>
  </conditionalFormatting>
  <conditionalFormatting sqref="E62:E65">
    <cfRule type="expression" dxfId="13" priority="43" stopIfTrue="1">
      <formula>D62&gt;0</formula>
    </cfRule>
  </conditionalFormatting>
  <conditionalFormatting sqref="I18:I71 C19:C70 E26:E28 E51:E52 E67:E70">
    <cfRule type="expression" dxfId="12" priority="1" stopIfTrue="1">
      <formula>B18&gt;0</formula>
    </cfRule>
  </conditionalFormatting>
  <dataValidations count="4">
    <dataValidation operator="greaterThan" allowBlank="1" showInputMessage="1" showErrorMessage="1" error="Enter only Numeric Value greater than zero or leave the cell blank !" sqref="E15 E23:E25 C23:C25 C15 E29:E30 C29:C30 E43 E36 C36 C43 C45 E45 E49:E50 E47 C49:C50 C47 C53 E53 E66 C66 E56 C56 C60:C61 E60:E61 C38:C39 E38:E39" xr:uid="{00000000-0002-0000-0600-000001000000}"/>
    <dataValidation type="whole" operator="greaterThan" allowBlank="1" showInputMessage="1" showErrorMessage="1" error="Enter only Numeric Value greater than zero or leave the cell blank !" sqref="C31:C35 C37 C44 C40:C42 C48 C54:C55 C19:C22 C51:C52 C26:C28 C46 C57:C70" xr:uid="{00000000-0002-0000-0600-000002000000}">
      <formula1>1</formula1>
    </dataValidation>
    <dataValidation type="list" operator="greaterThan" allowBlank="1" showInputMessage="1" showErrorMessage="1" error="Enter only Numeric Value greater than zero or leave the cell blank !" sqref="E31:E35 E37 E44 E40:E42 E48 E54:E55 E19:E22 E51:E52 E26:E28 E46 E57:E70" xr:uid="{00000000-0002-0000-0600-000003000000}">
      <formula1>"0%,5%,12%,18%,28%"</formula1>
    </dataValidation>
    <dataValidation type="decimal" operator="greaterThan" allowBlank="1" showInputMessage="1" showErrorMessage="1" error="Enter only Numeric Value greater than zero or leave the cell blank !" sqref="I18:I71" xr:uid="{00000000-0002-0000-0600-000000000000}">
      <formula1>0</formula1>
    </dataValidation>
  </dataValidations>
  <printOptions horizontalCentered="1"/>
  <pageMargins left="0.24" right="0.23" top="0.53" bottom="0.44" header="0.41" footer="0.24"/>
  <pageSetup paperSize="9" scale="61" fitToWidth="0" fitToHeight="0" orientation="landscape" r:id="rId22"/>
  <headerFooter alignWithMargins="0">
    <oddHeader>&amp;C&amp;"Aptos"&amp;12&amp;KFF0000 डेटा वर्गीकरण : नियंत्रित/CONTROLLED&amp;1#_x000D_&amp;G</oddHeader>
    <oddFooter>&amp;R&amp;"Book Antiqua,Bold"&amp;10Schedule-2/ Page &amp;P of &amp;N</oddFooter>
  </headerFooter>
  <drawing r:id="rId23"/>
  <legacyDrawingHF r:id="rId2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indexed="53"/>
  </sheetPr>
  <dimension ref="A1:AO140"/>
  <sheetViews>
    <sheetView topLeftCell="A34" zoomScale="80" zoomScaleNormal="80" zoomScaleSheetLayoutView="100" workbookViewId="0">
      <selection activeCell="F56" sqref="F56"/>
    </sheetView>
  </sheetViews>
  <sheetFormatPr defaultColWidth="9" defaultRowHeight="16.5"/>
  <cols>
    <col min="1" max="1" width="11.375" style="352" customWidth="1"/>
    <col min="2" max="2" width="32.625" style="345" customWidth="1"/>
    <col min="3" max="3" width="7.625" style="344" customWidth="1"/>
    <col min="4" max="4" width="9.625" style="344" customWidth="1"/>
    <col min="5" max="6" width="17.625" style="344" customWidth="1"/>
    <col min="7" max="7" width="9" style="176"/>
    <col min="8" max="10" width="9" style="306"/>
    <col min="11" max="11" width="9" style="306" hidden="1" customWidth="1"/>
    <col min="12" max="13" width="17.625" style="306" hidden="1" customWidth="1"/>
    <col min="14" max="14" width="9" style="307" hidden="1" customWidth="1"/>
    <col min="15" max="15" width="15.625" style="306" hidden="1" customWidth="1"/>
    <col min="16" max="16" width="17.125" style="306" hidden="1" customWidth="1"/>
    <col min="17" max="17" width="9" style="306" hidden="1" customWidth="1"/>
    <col min="18" max="37" width="9" style="78"/>
    <col min="38" max="16384" width="9" style="306"/>
  </cols>
  <sheetData>
    <row r="1" spans="1:41" s="307" customFormat="1" ht="18" customHeight="1">
      <c r="A1" s="58" t="str">
        <f>Cover!B3</f>
        <v>Ref. No:  SRTS-II/C&amp;M/WC-4777/2026
SPECIFICATION No.: SR2/NT/W-AIS/DOM/C00/26/04775</v>
      </c>
      <c r="B1" s="59"/>
      <c r="C1" s="60"/>
      <c r="D1" s="60"/>
      <c r="E1" s="6"/>
      <c r="F1" s="7" t="s">
        <v>222</v>
      </c>
      <c r="G1" s="176"/>
      <c r="H1" s="1"/>
      <c r="I1" s="1"/>
      <c r="J1" s="1"/>
      <c r="K1" s="1"/>
      <c r="L1" s="1"/>
      <c r="M1" s="1"/>
      <c r="N1" s="1"/>
      <c r="O1" s="1"/>
      <c r="P1" s="1"/>
      <c r="Q1" s="1"/>
      <c r="R1" s="176"/>
      <c r="S1" s="176"/>
      <c r="T1" s="176"/>
      <c r="U1" s="176"/>
      <c r="V1" s="176"/>
      <c r="W1" s="176"/>
      <c r="X1" s="176"/>
      <c r="Y1" s="176"/>
      <c r="Z1" s="176"/>
      <c r="AA1" s="176"/>
      <c r="AB1" s="176"/>
      <c r="AC1" s="176"/>
      <c r="AD1" s="176"/>
      <c r="AE1" s="176"/>
      <c r="AF1" s="176"/>
      <c r="AG1" s="176"/>
      <c r="AH1" s="176"/>
      <c r="AI1" s="176"/>
      <c r="AJ1" s="176"/>
      <c r="AK1" s="176"/>
      <c r="AL1" s="1"/>
      <c r="AM1" s="1"/>
      <c r="AN1" s="1"/>
      <c r="AO1" s="1"/>
    </row>
    <row r="2" spans="1:41" s="307" customFormat="1" ht="15" customHeight="1">
      <c r="A2" s="3"/>
      <c r="B2" s="12"/>
      <c r="C2" s="5"/>
      <c r="D2" s="5"/>
      <c r="E2" s="1"/>
      <c r="F2" s="1"/>
      <c r="G2" s="176"/>
      <c r="H2" s="1"/>
      <c r="I2" s="1"/>
      <c r="J2" s="1"/>
      <c r="K2" s="1"/>
      <c r="L2" s="1"/>
      <c r="M2" s="1"/>
      <c r="N2" s="1"/>
      <c r="O2" s="1"/>
      <c r="P2" s="1"/>
      <c r="Q2" s="1"/>
      <c r="R2" s="176"/>
      <c r="S2" s="176"/>
      <c r="T2" s="176"/>
      <c r="U2" s="176"/>
      <c r="V2" s="176"/>
      <c r="W2" s="176"/>
      <c r="X2" s="176"/>
      <c r="Y2" s="176"/>
      <c r="Z2" s="176"/>
      <c r="AA2" s="176"/>
      <c r="AB2" s="176"/>
      <c r="AC2" s="176"/>
      <c r="AD2" s="176"/>
      <c r="AE2" s="176"/>
      <c r="AF2" s="176"/>
      <c r="AG2" s="176"/>
      <c r="AH2" s="176"/>
      <c r="AI2" s="176"/>
      <c r="AJ2" s="176"/>
      <c r="AK2" s="176"/>
      <c r="AL2" s="1"/>
      <c r="AM2" s="1"/>
      <c r="AN2" s="1"/>
      <c r="AO2" s="1"/>
    </row>
    <row r="3" spans="1:41" s="307" customFormat="1" ht="50.25" customHeight="1">
      <c r="A3" s="1117" t="str">
        <f>Cover!$B$2</f>
        <v>“Construction of Two nos. of 230kV bays for TANTRANSCO at 400kV Pugalur HVAC POWERGRID S/S” under consultancy services to TANTRANSCO”</v>
      </c>
      <c r="B3" s="1117"/>
      <c r="C3" s="1117"/>
      <c r="D3" s="1117"/>
      <c r="E3" s="1117"/>
      <c r="F3" s="1117"/>
      <c r="G3" s="343"/>
      <c r="H3" s="353"/>
      <c r="I3" s="238"/>
      <c r="J3" s="176"/>
      <c r="K3" s="176" t="s">
        <v>184</v>
      </c>
      <c r="L3" s="176"/>
      <c r="M3" s="176">
        <f>IF(ISERROR(#REF!/('Sch-6'!D15+'Sch-6'!D17+'Sch-6'!D19)),0,#REF!/( 'Sch-6'!D15+'Sch-6'!D17+'Sch-6'!D19))</f>
        <v>0</v>
      </c>
      <c r="N3" s="176"/>
      <c r="O3" s="181"/>
      <c r="P3" s="182"/>
      <c r="Q3" s="182"/>
      <c r="R3" s="182"/>
      <c r="S3" s="176"/>
      <c r="T3" s="181"/>
      <c r="U3" s="176"/>
      <c r="V3" s="176"/>
      <c r="W3" s="1144"/>
      <c r="X3" s="1144"/>
      <c r="Y3" s="176"/>
      <c r="Z3" s="176"/>
      <c r="AA3" s="176"/>
      <c r="AB3" s="176"/>
      <c r="AC3" s="176"/>
      <c r="AD3" s="176"/>
      <c r="AE3" s="176"/>
      <c r="AF3" s="176"/>
      <c r="AG3" s="176"/>
      <c r="AH3" s="176"/>
      <c r="AI3" s="176"/>
      <c r="AJ3" s="176"/>
      <c r="AK3" s="176"/>
      <c r="AL3" s="176"/>
      <c r="AM3" s="176"/>
      <c r="AN3" s="176"/>
      <c r="AO3" s="176"/>
    </row>
    <row r="4" spans="1:41" s="307" customFormat="1" ht="21.95" customHeight="1">
      <c r="A4" s="1118" t="s">
        <v>223</v>
      </c>
      <c r="B4" s="1118"/>
      <c r="C4" s="1118"/>
      <c r="D4" s="1118"/>
      <c r="E4" s="1118"/>
      <c r="F4" s="1118"/>
      <c r="G4" s="183"/>
      <c r="H4" s="1"/>
      <c r="I4" s="1"/>
      <c r="J4" s="1"/>
      <c r="K4" s="3" t="s">
        <v>186</v>
      </c>
      <c r="L4" s="1"/>
      <c r="M4" s="289" t="e">
        <f>#REF!</f>
        <v>#REF!</v>
      </c>
      <c r="N4" s="1"/>
      <c r="O4" s="1"/>
      <c r="P4" s="1"/>
      <c r="Q4" s="1"/>
      <c r="R4" s="176"/>
      <c r="S4" s="176"/>
      <c r="T4" s="176"/>
      <c r="U4" s="176"/>
      <c r="V4" s="176"/>
      <c r="W4" s="176"/>
      <c r="X4" s="176"/>
      <c r="Y4" s="176"/>
      <c r="Z4" s="176"/>
      <c r="AA4" s="176"/>
      <c r="AB4" s="176"/>
      <c r="AC4" s="176"/>
      <c r="AD4" s="176"/>
      <c r="AE4" s="176"/>
      <c r="AF4" s="176"/>
      <c r="AG4" s="176"/>
      <c r="AH4" s="176"/>
      <c r="AI4" s="176"/>
      <c r="AJ4" s="176"/>
      <c r="AK4" s="176"/>
      <c r="AL4" s="1"/>
      <c r="AM4" s="1"/>
      <c r="AN4" s="1"/>
      <c r="AO4" s="1"/>
    </row>
    <row r="5" spans="1:41" s="307" customFormat="1" ht="15" customHeight="1">
      <c r="A5" s="863"/>
      <c r="B5" s="864"/>
      <c r="C5" s="865"/>
      <c r="D5" s="865"/>
      <c r="E5" s="865"/>
      <c r="F5" s="1"/>
      <c r="G5" s="176"/>
      <c r="H5" s="1"/>
      <c r="I5" s="1"/>
      <c r="J5" s="1"/>
      <c r="K5" s="3" t="s">
        <v>224</v>
      </c>
      <c r="L5" s="1"/>
      <c r="M5" s="289">
        <f>IF(ISERROR(#REF!/#REF!),0,#REF! /#REF!)</f>
        <v>0</v>
      </c>
      <c r="N5" s="1"/>
      <c r="O5" s="1"/>
      <c r="P5" s="1"/>
      <c r="Q5" s="1"/>
      <c r="R5" s="176"/>
      <c r="S5" s="176"/>
      <c r="T5" s="176"/>
      <c r="U5" s="176"/>
      <c r="V5" s="176"/>
      <c r="W5" s="176"/>
      <c r="X5" s="176"/>
      <c r="Y5" s="176"/>
      <c r="Z5" s="176"/>
      <c r="AA5" s="176"/>
      <c r="AB5" s="176"/>
      <c r="AC5" s="176"/>
      <c r="AD5" s="176"/>
      <c r="AE5" s="176"/>
      <c r="AF5" s="176"/>
      <c r="AG5" s="176"/>
      <c r="AH5" s="176"/>
      <c r="AI5" s="176"/>
      <c r="AJ5" s="176"/>
      <c r="AK5" s="176"/>
      <c r="AL5" s="1"/>
      <c r="AM5" s="1"/>
      <c r="AN5" s="1"/>
      <c r="AO5" s="1"/>
    </row>
    <row r="6" spans="1:41" s="307" customFormat="1" ht="18" customHeight="1">
      <c r="A6" s="31" t="str">
        <f>'Sch-1.'!A7</f>
        <v>Bidder’s Name and Address (Lead Partner) :</v>
      </c>
      <c r="B6" s="32"/>
      <c r="C6" s="32"/>
      <c r="D6" s="32"/>
      <c r="E6" s="66" t="s">
        <v>81</v>
      </c>
      <c r="F6" s="1"/>
      <c r="G6" s="184"/>
      <c r="H6" s="1"/>
      <c r="I6" s="1"/>
      <c r="J6" s="1"/>
      <c r="K6" s="3" t="s">
        <v>225</v>
      </c>
      <c r="L6" s="1"/>
      <c r="M6" s="289" t="e">
        <f>#REF!</f>
        <v>#REF!</v>
      </c>
      <c r="N6" s="1"/>
      <c r="O6" s="1"/>
      <c r="P6" s="1"/>
      <c r="Q6" s="1"/>
      <c r="R6" s="176"/>
      <c r="S6" s="176"/>
      <c r="T6" s="176"/>
      <c r="U6" s="176"/>
      <c r="V6" s="176"/>
      <c r="W6" s="176"/>
      <c r="X6" s="176"/>
      <c r="Y6" s="176"/>
      <c r="Z6" s="176"/>
      <c r="AA6" s="176"/>
      <c r="AB6" s="176"/>
      <c r="AC6" s="176"/>
      <c r="AD6" s="176"/>
      <c r="AE6" s="176"/>
      <c r="AF6" s="176"/>
      <c r="AG6" s="176"/>
      <c r="AH6" s="176"/>
      <c r="AI6" s="176"/>
      <c r="AJ6" s="176"/>
      <c r="AK6" s="176"/>
      <c r="AL6" s="1"/>
      <c r="AM6" s="1"/>
      <c r="AN6" s="1"/>
      <c r="AO6" s="1"/>
    </row>
    <row r="7" spans="1:41" s="307" customFormat="1" ht="36" customHeight="1">
      <c r="A7" s="1145" t="str">
        <f>'Sch-1.'!A9</f>
        <v/>
      </c>
      <c r="B7" s="1145"/>
      <c r="C7" s="1145"/>
      <c r="D7" s="1145"/>
      <c r="E7" s="288" t="str">
        <f>'Sch-1.'!I9</f>
        <v>C&amp;M Department</v>
      </c>
      <c r="F7" s="1"/>
      <c r="G7" s="184"/>
      <c r="H7" s="1"/>
      <c r="I7" s="1"/>
      <c r="J7" s="1"/>
      <c r="K7" s="3" t="s">
        <v>190</v>
      </c>
      <c r="L7" s="1"/>
      <c r="M7" s="289" t="e">
        <f>SUM(M3:M6)</f>
        <v>#REF!</v>
      </c>
      <c r="N7" s="1"/>
      <c r="O7" s="1"/>
      <c r="P7" s="1"/>
      <c r="Q7" s="1"/>
      <c r="R7" s="176"/>
      <c r="S7" s="176"/>
      <c r="T7" s="176"/>
      <c r="U7" s="176"/>
      <c r="V7" s="176"/>
      <c r="W7" s="176"/>
      <c r="X7" s="176"/>
      <c r="Y7" s="176"/>
      <c r="Z7" s="176"/>
      <c r="AA7" s="176"/>
      <c r="AB7" s="176"/>
      <c r="AC7" s="176"/>
      <c r="AD7" s="176"/>
      <c r="AE7" s="176"/>
      <c r="AF7" s="176"/>
      <c r="AG7" s="176"/>
      <c r="AH7" s="176"/>
      <c r="AI7" s="176"/>
      <c r="AJ7" s="176"/>
      <c r="AK7" s="176"/>
      <c r="AL7" s="1"/>
      <c r="AM7" s="1"/>
      <c r="AN7" s="1"/>
      <c r="AO7" s="1"/>
    </row>
    <row r="8" spans="1:41" s="307" customFormat="1" ht="18" customHeight="1">
      <c r="A8" s="31" t="s">
        <v>84</v>
      </c>
      <c r="B8" s="1146" t="str">
        <f>IF('Sch-1.'!C10=0, "", 'Sch-1.'!C10)</f>
        <v xml:space="preserve">  </v>
      </c>
      <c r="C8" s="1146"/>
      <c r="D8" s="1146"/>
      <c r="E8" s="288" t="str">
        <f>'Sch-1.'!I10</f>
        <v>Power Grid Corporation of India Ltd.,</v>
      </c>
      <c r="F8" s="1"/>
      <c r="G8" s="184"/>
      <c r="H8" s="1"/>
      <c r="I8" s="1"/>
      <c r="J8" s="1"/>
      <c r="K8" s="1"/>
      <c r="L8" s="1"/>
      <c r="M8" s="1"/>
      <c r="N8" s="1"/>
      <c r="O8" s="1"/>
      <c r="P8" s="1"/>
      <c r="Q8" s="1"/>
      <c r="R8" s="176"/>
      <c r="S8" s="176"/>
      <c r="T8" s="176"/>
      <c r="U8" s="176"/>
      <c r="V8" s="176"/>
      <c r="W8" s="176"/>
      <c r="X8" s="176"/>
      <c r="Y8" s="176"/>
      <c r="Z8" s="176"/>
      <c r="AA8" s="176"/>
      <c r="AB8" s="176"/>
      <c r="AC8" s="176"/>
      <c r="AD8" s="176"/>
      <c r="AE8" s="176"/>
      <c r="AF8" s="176"/>
      <c r="AG8" s="176"/>
      <c r="AH8" s="176"/>
      <c r="AI8" s="176"/>
      <c r="AJ8" s="176"/>
      <c r="AK8" s="176"/>
      <c r="AL8" s="1"/>
      <c r="AM8" s="1"/>
      <c r="AN8" s="1"/>
      <c r="AO8" s="1"/>
    </row>
    <row r="9" spans="1:41" s="307" customFormat="1" ht="18" customHeight="1">
      <c r="A9" s="31" t="s">
        <v>86</v>
      </c>
      <c r="B9" s="1146" t="str">
        <f>IF('Sch-1.'!C11=0, "", 'Sch-1.'!C11)</f>
        <v/>
      </c>
      <c r="C9" s="1146"/>
      <c r="D9" s="1146"/>
      <c r="E9" s="288" t="str">
        <f>'Sch-1.'!I11</f>
        <v>SR-II,RHQ</v>
      </c>
      <c r="F9" s="1"/>
      <c r="G9" s="184"/>
      <c r="H9" s="1"/>
      <c r="I9" s="1"/>
      <c r="J9" s="1"/>
      <c r="K9" s="1"/>
      <c r="L9" s="1"/>
      <c r="M9" s="1"/>
      <c r="N9" s="1"/>
      <c r="O9" s="1"/>
      <c r="P9" s="1"/>
      <c r="Q9" s="1"/>
      <c r="R9" s="176"/>
      <c r="S9" s="176"/>
      <c r="T9" s="176"/>
      <c r="U9" s="176"/>
      <c r="V9" s="176"/>
      <c r="W9" s="176"/>
      <c r="X9" s="176"/>
      <c r="Y9" s="176"/>
      <c r="Z9" s="176"/>
      <c r="AA9" s="176"/>
      <c r="AB9" s="176"/>
      <c r="AC9" s="176"/>
      <c r="AD9" s="176"/>
      <c r="AE9" s="176"/>
      <c r="AF9" s="176"/>
      <c r="AG9" s="176"/>
      <c r="AH9" s="176"/>
      <c r="AI9" s="176"/>
      <c r="AJ9" s="176"/>
      <c r="AK9" s="176"/>
      <c r="AL9" s="1"/>
      <c r="AM9" s="1"/>
      <c r="AN9" s="1"/>
      <c r="AO9" s="1"/>
    </row>
    <row r="10" spans="1:41" s="307" customFormat="1" ht="18" customHeight="1">
      <c r="A10" s="32"/>
      <c r="B10" s="1146" t="str">
        <f>IF('Sch-1.'!C12=0, "", 'Sch-1.'!C12)</f>
        <v/>
      </c>
      <c r="C10" s="1146"/>
      <c r="D10" s="1146"/>
      <c r="E10" s="288" t="str">
        <f>'Sch-1.'!I12</f>
        <v>Singanayakanahalli,Yelahanka</v>
      </c>
      <c r="F10" s="1"/>
      <c r="G10" s="184"/>
      <c r="H10" s="1"/>
      <c r="I10" s="1"/>
      <c r="J10" s="1"/>
      <c r="K10" s="3" t="s">
        <v>226</v>
      </c>
      <c r="L10" s="1"/>
      <c r="M10" s="289" t="e">
        <f>'Sch-1.'!#REF!</f>
        <v>#REF!</v>
      </c>
      <c r="N10" s="1"/>
      <c r="O10" s="1"/>
      <c r="P10" s="1"/>
      <c r="Q10" s="1"/>
      <c r="R10" s="176"/>
      <c r="S10" s="176"/>
      <c r="T10" s="176"/>
      <c r="U10" s="176"/>
      <c r="V10" s="176"/>
      <c r="W10" s="176"/>
      <c r="X10" s="176"/>
      <c r="Y10" s="176"/>
      <c r="Z10" s="176"/>
      <c r="AA10" s="176"/>
      <c r="AB10" s="176"/>
      <c r="AC10" s="176"/>
      <c r="AD10" s="176"/>
      <c r="AE10" s="176"/>
      <c r="AF10" s="176"/>
      <c r="AG10" s="176"/>
      <c r="AH10" s="176"/>
      <c r="AI10" s="176"/>
      <c r="AJ10" s="176"/>
      <c r="AK10" s="176"/>
      <c r="AL10" s="1"/>
      <c r="AM10" s="1"/>
      <c r="AN10" s="1"/>
      <c r="AO10" s="1"/>
    </row>
    <row r="11" spans="1:41" s="307" customFormat="1" ht="18" customHeight="1">
      <c r="A11" s="32"/>
      <c r="B11" s="1146" t="str">
        <f>IF('Sch-1.'!C13=0, "", 'Sch-1.'!C13)</f>
        <v/>
      </c>
      <c r="C11" s="1146"/>
      <c r="D11" s="1146"/>
      <c r="E11" s="288" t="str">
        <f>'Sch-1.'!I13</f>
        <v>Bangalore -560064</v>
      </c>
      <c r="F11" s="1"/>
      <c r="G11" s="184"/>
      <c r="H11" s="1"/>
      <c r="I11" s="1"/>
      <c r="J11" s="1"/>
      <c r="K11" s="3"/>
      <c r="L11" s="1"/>
      <c r="M11" s="289"/>
      <c r="N11" s="1"/>
      <c r="O11" s="1"/>
      <c r="P11" s="1"/>
      <c r="Q11" s="1"/>
      <c r="R11" s="176"/>
      <c r="S11" s="176"/>
      <c r="T11" s="176"/>
      <c r="U11" s="176"/>
      <c r="V11" s="176"/>
      <c r="W11" s="176"/>
      <c r="X11" s="176"/>
      <c r="Y11" s="176"/>
      <c r="Z11" s="176"/>
      <c r="AA11" s="176"/>
      <c r="AB11" s="176"/>
      <c r="AC11" s="176"/>
      <c r="AD11" s="176"/>
      <c r="AE11" s="176"/>
      <c r="AF11" s="176"/>
      <c r="AG11" s="176"/>
      <c r="AH11" s="176"/>
      <c r="AI11" s="176"/>
      <c r="AJ11" s="176"/>
      <c r="AK11" s="176"/>
      <c r="AL11" s="1"/>
      <c r="AM11" s="1"/>
      <c r="AN11" s="1"/>
      <c r="AO11" s="1"/>
    </row>
    <row r="12" spans="1:41" s="307" customFormat="1" ht="18" customHeight="1">
      <c r="A12" s="32"/>
      <c r="B12" s="857"/>
      <c r="C12" s="857"/>
      <c r="D12" s="857"/>
      <c r="E12" s="288"/>
      <c r="F12" s="1"/>
      <c r="G12" s="184"/>
      <c r="H12" s="1"/>
      <c r="I12" s="1"/>
      <c r="J12" s="1"/>
      <c r="K12" s="3"/>
      <c r="L12" s="1"/>
      <c r="M12" s="289"/>
      <c r="N12" s="1"/>
      <c r="O12" s="1"/>
      <c r="P12" s="1"/>
      <c r="Q12" s="1"/>
      <c r="R12" s="176"/>
      <c r="S12" s="176"/>
      <c r="T12" s="176"/>
      <c r="U12" s="176"/>
      <c r="V12" s="176"/>
      <c r="W12" s="176"/>
      <c r="X12" s="176"/>
      <c r="Y12" s="176"/>
      <c r="Z12" s="176"/>
      <c r="AA12" s="176"/>
      <c r="AB12" s="176"/>
      <c r="AC12" s="176"/>
      <c r="AD12" s="176"/>
      <c r="AE12" s="176"/>
      <c r="AF12" s="176"/>
      <c r="AG12" s="176"/>
      <c r="AH12" s="176"/>
      <c r="AI12" s="176"/>
      <c r="AJ12" s="176"/>
      <c r="AK12" s="176"/>
      <c r="AL12" s="1"/>
      <c r="AM12" s="1"/>
      <c r="AN12" s="1"/>
      <c r="AO12" s="1"/>
    </row>
    <row r="13" spans="1:41" s="307" customFormat="1" ht="18" customHeight="1">
      <c r="A13" s="32"/>
      <c r="B13" s="31"/>
      <c r="C13" s="31"/>
      <c r="D13" s="31"/>
      <c r="E13" s="31"/>
      <c r="F13" s="7" t="s">
        <v>91</v>
      </c>
      <c r="G13" s="185"/>
      <c r="H13" s="1"/>
      <c r="I13" s="1"/>
      <c r="J13" s="1"/>
      <c r="K13" s="1"/>
      <c r="L13" s="1106" t="s">
        <v>192</v>
      </c>
      <c r="M13" s="1106"/>
      <c r="N13" s="5" t="s">
        <v>182</v>
      </c>
      <c r="O13" s="1106" t="s">
        <v>193</v>
      </c>
      <c r="P13" s="1106"/>
      <c r="Q13" s="1"/>
      <c r="R13" s="176"/>
      <c r="S13" s="176"/>
      <c r="T13" s="176"/>
      <c r="U13" s="176"/>
      <c r="V13" s="176"/>
      <c r="W13" s="176"/>
      <c r="X13" s="176"/>
      <c r="Y13" s="176"/>
      <c r="Z13" s="176"/>
      <c r="AA13" s="176"/>
      <c r="AB13" s="176"/>
      <c r="AC13" s="176"/>
      <c r="AD13" s="176"/>
      <c r="AE13" s="176"/>
      <c r="AF13" s="176"/>
      <c r="AG13" s="176"/>
      <c r="AH13" s="176"/>
      <c r="AI13" s="176"/>
      <c r="AJ13" s="176"/>
      <c r="AK13" s="176"/>
      <c r="AL13" s="1"/>
      <c r="AM13" s="1"/>
      <c r="AN13" s="1"/>
      <c r="AO13" s="1"/>
    </row>
    <row r="14" spans="1:41" s="307" customFormat="1" ht="43.5" customHeight="1">
      <c r="A14" s="13" t="s">
        <v>92</v>
      </c>
      <c r="B14" s="13" t="s">
        <v>196</v>
      </c>
      <c r="C14" s="70" t="s">
        <v>98</v>
      </c>
      <c r="D14" s="70" t="s">
        <v>197</v>
      </c>
      <c r="E14" s="71" t="s">
        <v>227</v>
      </c>
      <c r="F14" s="71" t="s">
        <v>228</v>
      </c>
      <c r="G14" s="176"/>
      <c r="H14" s="1"/>
      <c r="I14" s="1"/>
      <c r="J14" s="1"/>
      <c r="K14" s="1"/>
      <c r="L14" s="287" t="s">
        <v>227</v>
      </c>
      <c r="M14" s="287" t="s">
        <v>228</v>
      </c>
      <c r="N14" s="5"/>
      <c r="O14" s="287" t="s">
        <v>227</v>
      </c>
      <c r="P14" s="287" t="s">
        <v>228</v>
      </c>
      <c r="Q14" s="1"/>
      <c r="R14" s="176"/>
      <c r="S14" s="176"/>
      <c r="T14" s="176"/>
      <c r="U14" s="176"/>
      <c r="V14" s="176"/>
      <c r="W14" s="176"/>
      <c r="X14" s="176"/>
      <c r="Y14" s="176"/>
      <c r="Z14" s="176"/>
      <c r="AA14" s="176"/>
      <c r="AB14" s="176"/>
      <c r="AC14" s="176"/>
      <c r="AD14" s="176"/>
      <c r="AE14" s="176"/>
      <c r="AF14" s="176"/>
      <c r="AG14" s="176"/>
      <c r="AH14" s="176"/>
      <c r="AI14" s="176"/>
      <c r="AJ14" s="176"/>
      <c r="AK14" s="176"/>
      <c r="AL14" s="1"/>
      <c r="AM14" s="1"/>
      <c r="AN14" s="1"/>
      <c r="AO14" s="1"/>
    </row>
    <row r="15" spans="1:41" s="307" customFormat="1" ht="18" customHeight="1">
      <c r="A15" s="8">
        <v>1</v>
      </c>
      <c r="B15" s="8">
        <v>2</v>
      </c>
      <c r="C15" s="8">
        <v>3</v>
      </c>
      <c r="D15" s="8">
        <v>4</v>
      </c>
      <c r="E15" s="8">
        <v>5</v>
      </c>
      <c r="F15" s="8" t="s">
        <v>175</v>
      </c>
      <c r="G15" s="187"/>
      <c r="H15" s="1"/>
      <c r="I15" s="1"/>
      <c r="J15" s="1"/>
      <c r="K15" s="1"/>
      <c r="L15" s="180">
        <v>5</v>
      </c>
      <c r="M15" s="180" t="s">
        <v>175</v>
      </c>
      <c r="N15" s="5"/>
      <c r="O15" s="180">
        <v>5</v>
      </c>
      <c r="P15" s="180" t="s">
        <v>175</v>
      </c>
      <c r="Q15" s="1"/>
      <c r="R15" s="176"/>
      <c r="S15" s="176"/>
      <c r="T15" s="176"/>
      <c r="U15" s="176"/>
      <c r="V15" s="176"/>
      <c r="W15" s="176"/>
      <c r="X15" s="176"/>
      <c r="Y15" s="176"/>
      <c r="Z15" s="176"/>
      <c r="AA15" s="176"/>
      <c r="AB15" s="176"/>
      <c r="AC15" s="176"/>
      <c r="AD15" s="176"/>
      <c r="AE15" s="176"/>
      <c r="AF15" s="176"/>
      <c r="AG15" s="176"/>
      <c r="AH15" s="176"/>
      <c r="AI15" s="176"/>
      <c r="AJ15" s="176"/>
      <c r="AK15" s="176"/>
      <c r="AL15" s="1"/>
      <c r="AM15" s="1"/>
      <c r="AN15" s="1"/>
      <c r="AO15" s="1"/>
    </row>
    <row r="16" spans="1:41" s="399" customFormat="1">
      <c r="A16" s="478" t="e">
        <f>'Sch-2'!#REF!</f>
        <v>#REF!</v>
      </c>
      <c r="B16" s="478" t="e">
        <f>'Sch-2'!#REF!</f>
        <v>#REF!</v>
      </c>
      <c r="C16" s="478"/>
      <c r="D16" s="478"/>
      <c r="E16" s="363"/>
      <c r="F16" s="363"/>
      <c r="G16" s="401"/>
    </row>
    <row r="17" spans="1:7" s="400" customFormat="1" ht="21" customHeight="1">
      <c r="A17" s="478" t="e">
        <f>'Sch-2'!#REF!</f>
        <v>#REF!</v>
      </c>
      <c r="B17" s="478" t="e">
        <f>'Sch-2'!#REF!</f>
        <v>#REF!</v>
      </c>
      <c r="C17" s="478" t="e">
        <f>'Sch-2'!#REF!</f>
        <v>#REF!</v>
      </c>
      <c r="D17" s="478" t="e">
        <f>'Sch-2'!#REF!</f>
        <v>#REF!</v>
      </c>
      <c r="E17" s="363" t="e">
        <f>'Sch-2'!#REF!</f>
        <v>#REF!</v>
      </c>
      <c r="F17" s="363" t="e">
        <f t="shared" ref="F17:F54" si="0">IF(E17=0, "Included", IF(ISERROR(D17*E17), E17, D17*E17))</f>
        <v>#REF!</v>
      </c>
      <c r="G17" s="402"/>
    </row>
    <row r="18" spans="1:7" s="400" customFormat="1" ht="21" customHeight="1">
      <c r="A18" s="478"/>
      <c r="B18" s="478"/>
      <c r="C18" s="478"/>
      <c r="D18" s="478"/>
      <c r="E18" s="363"/>
      <c r="F18" s="363"/>
      <c r="G18" s="402"/>
    </row>
    <row r="19" spans="1:7" s="400" customFormat="1" ht="21" customHeight="1">
      <c r="A19" s="478" t="e">
        <f>'Sch-2'!#REF!</f>
        <v>#REF!</v>
      </c>
      <c r="B19" s="478" t="e">
        <f>'Sch-2'!#REF!</f>
        <v>#REF!</v>
      </c>
      <c r="C19" s="478" t="e">
        <f>'Sch-2'!#REF!</f>
        <v>#REF!</v>
      </c>
      <c r="D19" s="478" t="e">
        <f>'Sch-2'!#REF!</f>
        <v>#REF!</v>
      </c>
      <c r="E19" s="363" t="e">
        <f>'Sch-2'!#REF!</f>
        <v>#REF!</v>
      </c>
      <c r="F19" s="363" t="e">
        <f t="shared" si="0"/>
        <v>#REF!</v>
      </c>
      <c r="G19" s="402"/>
    </row>
    <row r="20" spans="1:7" s="399" customFormat="1" ht="67.5" customHeight="1">
      <c r="A20" s="478"/>
      <c r="B20" s="478"/>
      <c r="C20" s="478"/>
      <c r="D20" s="478"/>
      <c r="E20" s="363"/>
      <c r="F20" s="363"/>
      <c r="G20" s="401"/>
    </row>
    <row r="21" spans="1:7" s="400" customFormat="1" ht="21" customHeight="1">
      <c r="A21" s="478" t="e">
        <f>'Sch-2'!#REF!</f>
        <v>#REF!</v>
      </c>
      <c r="B21" s="478" t="e">
        <f>'Sch-2'!#REF!</f>
        <v>#REF!</v>
      </c>
      <c r="C21" s="478"/>
      <c r="D21" s="478"/>
      <c r="E21" s="363"/>
      <c r="F21" s="363"/>
      <c r="G21" s="402"/>
    </row>
    <row r="22" spans="1:7" s="400" customFormat="1" ht="21" customHeight="1">
      <c r="A22" s="478" t="e">
        <f>'Sch-2'!#REF!</f>
        <v>#REF!</v>
      </c>
      <c r="B22" s="478" t="e">
        <f>'Sch-2'!#REF!</f>
        <v>#REF!</v>
      </c>
      <c r="C22" s="478" t="e">
        <f>'Sch-2'!#REF!</f>
        <v>#REF!</v>
      </c>
      <c r="D22" s="478" t="e">
        <f>'Sch-2'!#REF!</f>
        <v>#REF!</v>
      </c>
      <c r="E22" s="363" t="e">
        <f>'Sch-2'!#REF!</f>
        <v>#REF!</v>
      </c>
      <c r="F22" s="363" t="e">
        <f t="shared" si="0"/>
        <v>#REF!</v>
      </c>
      <c r="G22" s="402"/>
    </row>
    <row r="23" spans="1:7" s="400" customFormat="1" ht="21" customHeight="1">
      <c r="A23" s="478" t="e">
        <f>'Sch-2'!#REF!</f>
        <v>#REF!</v>
      </c>
      <c r="B23" s="478" t="e">
        <f>'Sch-2'!#REF!</f>
        <v>#REF!</v>
      </c>
      <c r="C23" s="478" t="e">
        <f>'Sch-2'!#REF!</f>
        <v>#REF!</v>
      </c>
      <c r="D23" s="478" t="e">
        <f>'Sch-2'!#REF!</f>
        <v>#REF!</v>
      </c>
      <c r="E23" s="363" t="e">
        <f>'Sch-2'!#REF!</f>
        <v>#REF!</v>
      </c>
      <c r="F23" s="363" t="e">
        <f t="shared" si="0"/>
        <v>#REF!</v>
      </c>
      <c r="G23" s="402"/>
    </row>
    <row r="24" spans="1:7" s="399" customFormat="1">
      <c r="A24" s="478"/>
      <c r="B24" s="478"/>
      <c r="C24" s="478"/>
      <c r="D24" s="478"/>
      <c r="E24" s="363"/>
      <c r="F24" s="363"/>
      <c r="G24" s="401"/>
    </row>
    <row r="25" spans="1:7" s="400" customFormat="1" ht="19.5" customHeight="1">
      <c r="A25" s="478" t="e">
        <f>'Sch-2'!#REF!</f>
        <v>#REF!</v>
      </c>
      <c r="B25" s="478" t="e">
        <f>'Sch-2'!#REF!</f>
        <v>#REF!</v>
      </c>
      <c r="C25" s="478"/>
      <c r="D25" s="478"/>
      <c r="E25" s="363"/>
      <c r="F25" s="363"/>
      <c r="G25" s="402"/>
    </row>
    <row r="26" spans="1:7" s="400" customFormat="1" ht="18.75" customHeight="1">
      <c r="A26" s="478" t="e">
        <f>'Sch-2'!#REF!</f>
        <v>#REF!</v>
      </c>
      <c r="B26" s="478" t="e">
        <f>'Sch-2'!#REF!</f>
        <v>#REF!</v>
      </c>
      <c r="C26" s="478" t="e">
        <f>'Sch-2'!#REF!</f>
        <v>#REF!</v>
      </c>
      <c r="D26" s="478" t="e">
        <f>'Sch-2'!#REF!</f>
        <v>#REF!</v>
      </c>
      <c r="E26" s="363" t="e">
        <f>'Sch-2'!#REF!</f>
        <v>#REF!</v>
      </c>
      <c r="F26" s="363" t="e">
        <f t="shared" si="0"/>
        <v>#REF!</v>
      </c>
      <c r="G26" s="402"/>
    </row>
    <row r="27" spans="1:7" s="399" customFormat="1" ht="21.75" customHeight="1">
      <c r="A27" s="478" t="e">
        <f>'Sch-2'!#REF!</f>
        <v>#REF!</v>
      </c>
      <c r="B27" s="478" t="e">
        <f>'Sch-2'!#REF!</f>
        <v>#REF!</v>
      </c>
      <c r="C27" s="478" t="e">
        <f>'Sch-2'!#REF!</f>
        <v>#REF!</v>
      </c>
      <c r="D27" s="478" t="e">
        <f>'Sch-2'!#REF!</f>
        <v>#REF!</v>
      </c>
      <c r="E27" s="363" t="e">
        <f>'Sch-2'!#REF!</f>
        <v>#REF!</v>
      </c>
      <c r="F27" s="363" t="e">
        <f t="shared" si="0"/>
        <v>#REF!</v>
      </c>
      <c r="G27" s="401"/>
    </row>
    <row r="28" spans="1:7" s="400" customFormat="1" ht="17.25" customHeight="1">
      <c r="A28" s="478" t="e">
        <f>'Sch-2'!#REF!</f>
        <v>#REF!</v>
      </c>
      <c r="B28" s="478" t="e">
        <f>'Sch-2'!#REF!</f>
        <v>#REF!</v>
      </c>
      <c r="C28" s="478" t="e">
        <f>'Sch-2'!#REF!</f>
        <v>#REF!</v>
      </c>
      <c r="D28" s="478" t="e">
        <f>'Sch-2'!#REF!</f>
        <v>#REF!</v>
      </c>
      <c r="E28" s="363" t="e">
        <f>'Sch-2'!#REF!</f>
        <v>#REF!</v>
      </c>
      <c r="F28" s="363" t="e">
        <f t="shared" si="0"/>
        <v>#REF!</v>
      </c>
      <c r="G28" s="402"/>
    </row>
    <row r="29" spans="1:7" s="400" customFormat="1" ht="17.25" customHeight="1">
      <c r="A29" s="478" t="e">
        <f>'Sch-2'!#REF!</f>
        <v>#REF!</v>
      </c>
      <c r="B29" s="478" t="e">
        <f>'Sch-2'!#REF!</f>
        <v>#REF!</v>
      </c>
      <c r="C29" s="478" t="e">
        <f>'Sch-2'!#REF!</f>
        <v>#REF!</v>
      </c>
      <c r="D29" s="478" t="e">
        <f>'Sch-2'!#REF!</f>
        <v>#REF!</v>
      </c>
      <c r="E29" s="363" t="e">
        <f>'Sch-2'!#REF!</f>
        <v>#REF!</v>
      </c>
      <c r="F29" s="363" t="e">
        <f t="shared" si="0"/>
        <v>#REF!</v>
      </c>
      <c r="G29" s="402"/>
    </row>
    <row r="30" spans="1:7" s="400" customFormat="1" ht="17.25" customHeight="1">
      <c r="A30" s="478" t="e">
        <f>'Sch-2'!#REF!</f>
        <v>#REF!</v>
      </c>
      <c r="B30" s="478" t="e">
        <f>'Sch-2'!#REF!</f>
        <v>#REF!</v>
      </c>
      <c r="C30" s="478" t="e">
        <f>'Sch-2'!#REF!</f>
        <v>#REF!</v>
      </c>
      <c r="D30" s="478" t="e">
        <f>'Sch-2'!#REF!</f>
        <v>#REF!</v>
      </c>
      <c r="E30" s="363" t="e">
        <f>'Sch-2'!#REF!</f>
        <v>#REF!</v>
      </c>
      <c r="F30" s="363" t="e">
        <f t="shared" si="0"/>
        <v>#REF!</v>
      </c>
      <c r="G30" s="402"/>
    </row>
    <row r="31" spans="1:7" s="400" customFormat="1" ht="17.25" customHeight="1">
      <c r="A31" s="478" t="e">
        <f>'Sch-2'!#REF!</f>
        <v>#REF!</v>
      </c>
      <c r="B31" s="478" t="e">
        <f>'Sch-2'!#REF!</f>
        <v>#REF!</v>
      </c>
      <c r="C31" s="478" t="e">
        <f>'Sch-2'!#REF!</f>
        <v>#REF!</v>
      </c>
      <c r="D31" s="478" t="e">
        <f>'Sch-2'!#REF!</f>
        <v>#REF!</v>
      </c>
      <c r="E31" s="363" t="e">
        <f>'Sch-2'!#REF!</f>
        <v>#REF!</v>
      </c>
      <c r="F31" s="363" t="e">
        <f t="shared" si="0"/>
        <v>#REF!</v>
      </c>
      <c r="G31" s="402"/>
    </row>
    <row r="32" spans="1:7" s="400" customFormat="1" ht="17.25" customHeight="1">
      <c r="A32" s="478"/>
      <c r="B32" s="478"/>
      <c r="C32" s="478"/>
      <c r="D32" s="478"/>
      <c r="E32" s="363"/>
      <c r="F32" s="363"/>
      <c r="G32" s="402"/>
    </row>
    <row r="33" spans="1:7" s="400" customFormat="1" ht="17.25" customHeight="1">
      <c r="A33" s="478" t="e">
        <f>'Sch-2'!#REF!</f>
        <v>#REF!</v>
      </c>
      <c r="B33" s="478" t="e">
        <f>'Sch-2'!#REF!</f>
        <v>#REF!</v>
      </c>
      <c r="C33" s="478"/>
      <c r="D33" s="478"/>
      <c r="E33" s="363"/>
      <c r="F33" s="363"/>
      <c r="G33" s="402"/>
    </row>
    <row r="34" spans="1:7" s="400" customFormat="1" ht="17.25" customHeight="1">
      <c r="A34" s="478" t="e">
        <f>'Sch-2'!#REF!</f>
        <v>#REF!</v>
      </c>
      <c r="B34" s="478" t="e">
        <f>'Sch-2'!#REF!</f>
        <v>#REF!</v>
      </c>
      <c r="C34" s="478" t="e">
        <f>'Sch-2'!#REF!</f>
        <v>#REF!</v>
      </c>
      <c r="D34" s="478" t="e">
        <f>'Sch-2'!#REF!</f>
        <v>#REF!</v>
      </c>
      <c r="E34" s="363" t="e">
        <f>'Sch-2'!#REF!</f>
        <v>#REF!</v>
      </c>
      <c r="F34" s="363" t="e">
        <f t="shared" si="0"/>
        <v>#REF!</v>
      </c>
      <c r="G34" s="402"/>
    </row>
    <row r="35" spans="1:7" s="400" customFormat="1" ht="17.25" customHeight="1">
      <c r="A35" s="478"/>
      <c r="B35" s="478"/>
      <c r="C35" s="478"/>
      <c r="D35" s="478"/>
      <c r="E35" s="363"/>
      <c r="F35" s="363"/>
      <c r="G35" s="402"/>
    </row>
    <row r="36" spans="1:7" s="400" customFormat="1" ht="17.25" customHeight="1">
      <c r="A36" s="478" t="e">
        <f>'Sch-2'!#REF!</f>
        <v>#REF!</v>
      </c>
      <c r="B36" s="478" t="e">
        <f>'Sch-2'!#REF!</f>
        <v>#REF!</v>
      </c>
      <c r="C36" s="478"/>
      <c r="D36" s="478"/>
      <c r="E36" s="363"/>
      <c r="F36" s="363"/>
      <c r="G36" s="402"/>
    </row>
    <row r="37" spans="1:7" s="400" customFormat="1" ht="17.25" customHeight="1">
      <c r="A37" s="478" t="e">
        <f>'Sch-2'!#REF!</f>
        <v>#REF!</v>
      </c>
      <c r="B37" s="478" t="e">
        <f>'Sch-2'!#REF!</f>
        <v>#REF!</v>
      </c>
      <c r="C37" s="478" t="e">
        <f>'Sch-2'!#REF!</f>
        <v>#REF!</v>
      </c>
      <c r="D37" s="478" t="e">
        <f>'Sch-2'!#REF!</f>
        <v>#REF!</v>
      </c>
      <c r="E37" s="363" t="e">
        <f>'Sch-2'!#REF!</f>
        <v>#REF!</v>
      </c>
      <c r="F37" s="363" t="e">
        <f t="shared" si="0"/>
        <v>#REF!</v>
      </c>
      <c r="G37" s="402"/>
    </row>
    <row r="38" spans="1:7" s="400" customFormat="1" ht="17.25" customHeight="1">
      <c r="A38" s="478" t="e">
        <f>'Sch-2'!#REF!</f>
        <v>#REF!</v>
      </c>
      <c r="B38" s="478" t="e">
        <f>'Sch-2'!#REF!</f>
        <v>#REF!</v>
      </c>
      <c r="C38" s="478" t="e">
        <f>'Sch-2'!#REF!</f>
        <v>#REF!</v>
      </c>
      <c r="D38" s="478" t="e">
        <f>'Sch-2'!#REF!</f>
        <v>#REF!</v>
      </c>
      <c r="E38" s="363" t="e">
        <f>'Sch-2'!#REF!</f>
        <v>#REF!</v>
      </c>
      <c r="F38" s="363" t="e">
        <f t="shared" si="0"/>
        <v>#REF!</v>
      </c>
      <c r="G38" s="402"/>
    </row>
    <row r="39" spans="1:7" s="400" customFormat="1" ht="17.25" customHeight="1">
      <c r="A39" s="478" t="e">
        <f>'Sch-2'!#REF!</f>
        <v>#REF!</v>
      </c>
      <c r="B39" s="478" t="e">
        <f>'Sch-2'!#REF!</f>
        <v>#REF!</v>
      </c>
      <c r="C39" s="478" t="e">
        <f>'Sch-2'!#REF!</f>
        <v>#REF!</v>
      </c>
      <c r="D39" s="478" t="e">
        <f>'Sch-2'!#REF!</f>
        <v>#REF!</v>
      </c>
      <c r="E39" s="363" t="e">
        <f>'Sch-2'!#REF!</f>
        <v>#REF!</v>
      </c>
      <c r="F39" s="363" t="e">
        <f t="shared" si="0"/>
        <v>#REF!</v>
      </c>
      <c r="G39" s="402"/>
    </row>
    <row r="40" spans="1:7" s="400" customFormat="1" ht="17.25" customHeight="1">
      <c r="A40" s="478" t="e">
        <f>'Sch-2'!#REF!</f>
        <v>#REF!</v>
      </c>
      <c r="B40" s="478" t="e">
        <f>'Sch-2'!#REF!</f>
        <v>#REF!</v>
      </c>
      <c r="C40" s="478" t="e">
        <f>'Sch-2'!#REF!</f>
        <v>#REF!</v>
      </c>
      <c r="D40" s="478" t="e">
        <f>'Sch-2'!#REF!</f>
        <v>#REF!</v>
      </c>
      <c r="E40" s="363" t="e">
        <f>'Sch-2'!#REF!</f>
        <v>#REF!</v>
      </c>
      <c r="F40" s="363" t="e">
        <f t="shared" si="0"/>
        <v>#REF!</v>
      </c>
      <c r="G40" s="402"/>
    </row>
    <row r="41" spans="1:7" s="400" customFormat="1" ht="17.25" customHeight="1">
      <c r="A41" s="478"/>
      <c r="B41" s="478"/>
      <c r="C41" s="478"/>
      <c r="D41" s="478"/>
      <c r="E41" s="363"/>
      <c r="F41" s="363"/>
      <c r="G41" s="402"/>
    </row>
    <row r="42" spans="1:7" s="400" customFormat="1" ht="17.25" customHeight="1">
      <c r="A42" s="478" t="e">
        <f>'Sch-2'!#REF!</f>
        <v>#REF!</v>
      </c>
      <c r="B42" s="478" t="e">
        <f>'Sch-2'!#REF!</f>
        <v>#REF!</v>
      </c>
      <c r="C42" s="478"/>
      <c r="D42" s="478"/>
      <c r="E42" s="363"/>
      <c r="F42" s="363"/>
      <c r="G42" s="402"/>
    </row>
    <row r="43" spans="1:7" s="400" customFormat="1" ht="17.25" customHeight="1">
      <c r="A43" s="478" t="e">
        <f>'Sch-2'!#REF!</f>
        <v>#REF!</v>
      </c>
      <c r="B43" s="478" t="e">
        <f>'Sch-2'!#REF!</f>
        <v>#REF!</v>
      </c>
      <c r="C43" s="478" t="e">
        <f>'Sch-2'!#REF!</f>
        <v>#REF!</v>
      </c>
      <c r="D43" s="478" t="e">
        <f>'Sch-2'!#REF!</f>
        <v>#REF!</v>
      </c>
      <c r="E43" s="363" t="e">
        <f>'Sch-2'!#REF!</f>
        <v>#REF!</v>
      </c>
      <c r="F43" s="363" t="e">
        <f t="shared" si="0"/>
        <v>#REF!</v>
      </c>
      <c r="G43" s="402"/>
    </row>
    <row r="44" spans="1:7" s="400" customFormat="1" ht="17.25" customHeight="1">
      <c r="A44" s="478" t="e">
        <f>'Sch-2'!#REF!</f>
        <v>#REF!</v>
      </c>
      <c r="B44" s="478" t="e">
        <f>'Sch-2'!#REF!</f>
        <v>#REF!</v>
      </c>
      <c r="C44" s="478" t="e">
        <f>'Sch-2'!#REF!</f>
        <v>#REF!</v>
      </c>
      <c r="D44" s="478" t="e">
        <f>'Sch-2'!#REF!</f>
        <v>#REF!</v>
      </c>
      <c r="E44" s="363" t="e">
        <f>'Sch-2'!#REF!</f>
        <v>#REF!</v>
      </c>
      <c r="F44" s="363" t="e">
        <f t="shared" si="0"/>
        <v>#REF!</v>
      </c>
      <c r="G44" s="402"/>
    </row>
    <row r="45" spans="1:7" s="400" customFormat="1" ht="17.25" customHeight="1">
      <c r="A45" s="478" t="e">
        <f>'Sch-2'!#REF!</f>
        <v>#REF!</v>
      </c>
      <c r="B45" s="478" t="e">
        <f>'Sch-2'!#REF!</f>
        <v>#REF!</v>
      </c>
      <c r="C45" s="478" t="e">
        <f>'Sch-2'!#REF!</f>
        <v>#REF!</v>
      </c>
      <c r="D45" s="478" t="e">
        <f>'Sch-2'!#REF!</f>
        <v>#REF!</v>
      </c>
      <c r="E45" s="363" t="e">
        <f>'Sch-2'!#REF!</f>
        <v>#REF!</v>
      </c>
      <c r="F45" s="363" t="e">
        <f t="shared" si="0"/>
        <v>#REF!</v>
      </c>
      <c r="G45" s="402"/>
    </row>
    <row r="46" spans="1:7" s="400" customFormat="1" ht="17.25" customHeight="1">
      <c r="A46" s="478" t="e">
        <f>'Sch-2'!#REF!</f>
        <v>#REF!</v>
      </c>
      <c r="B46" s="478" t="e">
        <f>'Sch-2'!#REF!</f>
        <v>#REF!</v>
      </c>
      <c r="C46" s="478" t="e">
        <f>'Sch-2'!#REF!</f>
        <v>#REF!</v>
      </c>
      <c r="D46" s="478" t="e">
        <f>'Sch-2'!#REF!</f>
        <v>#REF!</v>
      </c>
      <c r="E46" s="363" t="e">
        <f>'Sch-2'!#REF!</f>
        <v>#REF!</v>
      </c>
      <c r="F46" s="363" t="e">
        <f t="shared" si="0"/>
        <v>#REF!</v>
      </c>
      <c r="G46" s="402"/>
    </row>
    <row r="47" spans="1:7" s="400" customFormat="1" ht="17.25" customHeight="1">
      <c r="A47" s="478" t="e">
        <f>'Sch-2'!#REF!</f>
        <v>#REF!</v>
      </c>
      <c r="B47" s="478" t="e">
        <f>'Sch-2'!#REF!</f>
        <v>#REF!</v>
      </c>
      <c r="C47" s="478" t="e">
        <f>'Sch-2'!#REF!</f>
        <v>#REF!</v>
      </c>
      <c r="D47" s="478" t="e">
        <f>'Sch-2'!#REF!</f>
        <v>#REF!</v>
      </c>
      <c r="E47" s="363" t="e">
        <f>'Sch-2'!#REF!</f>
        <v>#REF!</v>
      </c>
      <c r="F47" s="363" t="e">
        <f t="shared" si="0"/>
        <v>#REF!</v>
      </c>
      <c r="G47" s="402"/>
    </row>
    <row r="48" spans="1:7" s="400" customFormat="1" ht="17.25" customHeight="1">
      <c r="A48" s="478" t="e">
        <f>'Sch-2'!#REF!</f>
        <v>#REF!</v>
      </c>
      <c r="B48" s="478" t="e">
        <f>'Sch-2'!#REF!</f>
        <v>#REF!</v>
      </c>
      <c r="C48" s="478" t="e">
        <f>'Sch-2'!#REF!</f>
        <v>#REF!</v>
      </c>
      <c r="D48" s="478" t="e">
        <f>'Sch-2'!#REF!</f>
        <v>#REF!</v>
      </c>
      <c r="E48" s="363" t="e">
        <f>'Sch-2'!#REF!</f>
        <v>#REF!</v>
      </c>
      <c r="F48" s="363" t="e">
        <f t="shared" si="0"/>
        <v>#REF!</v>
      </c>
      <c r="G48" s="402"/>
    </row>
    <row r="49" spans="1:7" s="400" customFormat="1" ht="17.25" customHeight="1">
      <c r="A49" s="478" t="e">
        <f>'Sch-2'!#REF!</f>
        <v>#REF!</v>
      </c>
      <c r="B49" s="478" t="e">
        <f>'Sch-2'!#REF!</f>
        <v>#REF!</v>
      </c>
      <c r="C49" s="478" t="e">
        <f>'Sch-2'!#REF!</f>
        <v>#REF!</v>
      </c>
      <c r="D49" s="478" t="e">
        <f>'Sch-2'!#REF!</f>
        <v>#REF!</v>
      </c>
      <c r="E49" s="363" t="e">
        <f>'Sch-2'!#REF!</f>
        <v>#REF!</v>
      </c>
      <c r="F49" s="363" t="e">
        <f t="shared" si="0"/>
        <v>#REF!</v>
      </c>
      <c r="G49" s="402"/>
    </row>
    <row r="50" spans="1:7" s="400" customFormat="1" ht="17.25" customHeight="1">
      <c r="A50" s="478" t="e">
        <f>'Sch-2'!#REF!</f>
        <v>#REF!</v>
      </c>
      <c r="B50" s="478" t="e">
        <f>'Sch-2'!#REF!</f>
        <v>#REF!</v>
      </c>
      <c r="C50" s="478" t="e">
        <f>'Sch-2'!#REF!</f>
        <v>#REF!</v>
      </c>
      <c r="D50" s="478" t="e">
        <f>'Sch-2'!#REF!</f>
        <v>#REF!</v>
      </c>
      <c r="E50" s="363" t="e">
        <f>'Sch-2'!#REF!</f>
        <v>#REF!</v>
      </c>
      <c r="F50" s="363" t="e">
        <f t="shared" si="0"/>
        <v>#REF!</v>
      </c>
      <c r="G50" s="402"/>
    </row>
    <row r="51" spans="1:7" s="400" customFormat="1" ht="17.25" customHeight="1">
      <c r="A51" s="478"/>
      <c r="B51" s="478"/>
      <c r="C51" s="478"/>
      <c r="D51" s="478"/>
      <c r="E51" s="363"/>
      <c r="F51" s="363"/>
      <c r="G51" s="402"/>
    </row>
    <row r="52" spans="1:7" s="400" customFormat="1" ht="17.25" customHeight="1">
      <c r="A52" s="478" t="e">
        <f>'Sch-2'!#REF!</f>
        <v>#REF!</v>
      </c>
      <c r="B52" s="478" t="e">
        <f>'Sch-2'!#REF!</f>
        <v>#REF!</v>
      </c>
      <c r="C52" s="478"/>
      <c r="D52" s="478"/>
      <c r="E52" s="363"/>
      <c r="F52" s="363"/>
      <c r="G52" s="402"/>
    </row>
    <row r="53" spans="1:7" s="400" customFormat="1" ht="17.25" customHeight="1">
      <c r="A53" s="478"/>
      <c r="B53" s="478" t="e">
        <f>'Sch-2'!#REF!</f>
        <v>#REF!</v>
      </c>
      <c r="C53" s="478" t="e">
        <f>'Sch-2'!#REF!</f>
        <v>#REF!</v>
      </c>
      <c r="D53" s="478" t="e">
        <f>'Sch-2'!#REF!</f>
        <v>#REF!</v>
      </c>
      <c r="E53" s="363" t="e">
        <f>'Sch-2'!#REF!</f>
        <v>#REF!</v>
      </c>
      <c r="F53" s="363" t="e">
        <f>IF(E53=0, "Included", IF(ISERROR(D53*E53), E53, D53*E53))</f>
        <v>#REF!</v>
      </c>
      <c r="G53" s="402"/>
    </row>
    <row r="54" spans="1:7" s="400" customFormat="1" ht="17.25" customHeight="1">
      <c r="A54" s="478" t="e">
        <f>'Sch-2'!#REF!</f>
        <v>#REF!</v>
      </c>
      <c r="B54" s="478" t="e">
        <f>'Sch-2'!#REF!</f>
        <v>#REF!</v>
      </c>
      <c r="C54" s="478" t="e">
        <f>'Sch-2'!#REF!</f>
        <v>#REF!</v>
      </c>
      <c r="D54" s="478" t="e">
        <f>'Sch-2'!#REF!</f>
        <v>#REF!</v>
      </c>
      <c r="E54" s="363" t="e">
        <f>'Sch-2'!#REF!</f>
        <v>#REF!</v>
      </c>
      <c r="F54" s="363" t="e">
        <f t="shared" si="0"/>
        <v>#REF!</v>
      </c>
      <c r="G54" s="402"/>
    </row>
    <row r="55" spans="1:7" s="400" customFormat="1" ht="17.25" customHeight="1">
      <c r="A55" s="478" t="e">
        <f>'Sch-2'!#REF!</f>
        <v>#REF!</v>
      </c>
      <c r="B55" s="478" t="e">
        <f>'Sch-2'!#REF!</f>
        <v>#REF!</v>
      </c>
      <c r="C55" s="478" t="e">
        <f>'Sch-2'!#REF!</f>
        <v>#REF!</v>
      </c>
      <c r="D55" s="478" t="e">
        <f>'Sch-2'!#REF!</f>
        <v>#REF!</v>
      </c>
      <c r="E55" s="363" t="e">
        <f>'Sch-2'!#REF!</f>
        <v>#REF!</v>
      </c>
      <c r="F55" s="363" t="e">
        <f>IF(E55=0, "Included", IF(ISERROR(D55*E55), E55, D55*E55))</f>
        <v>#REF!</v>
      </c>
      <c r="G55" s="402"/>
    </row>
    <row r="56" spans="1:7" ht="27.95" customHeight="1">
      <c r="A56" s="866"/>
      <c r="B56" s="364" t="s">
        <v>220</v>
      </c>
      <c r="C56" s="364"/>
      <c r="D56" s="364"/>
      <c r="E56" s="361"/>
      <c r="F56" s="361" t="e">
        <f>SUM(F16:F55)</f>
        <v>#REF!</v>
      </c>
    </row>
    <row r="57" spans="1:7" ht="27.95" customHeight="1">
      <c r="A57" s="867"/>
      <c r="B57" s="354"/>
      <c r="C57" s="354"/>
      <c r="D57" s="354"/>
      <c r="E57" s="355"/>
      <c r="F57" s="355"/>
    </row>
    <row r="58" spans="1:7" ht="27.95" customHeight="1">
      <c r="A58" s="863"/>
      <c r="B58" s="864"/>
      <c r="C58" s="865"/>
      <c r="D58" s="865"/>
      <c r="E58" s="865"/>
      <c r="F58" s="865"/>
    </row>
    <row r="59" spans="1:7" ht="27.95" customHeight="1">
      <c r="A59" s="35" t="s">
        <v>157</v>
      </c>
      <c r="B59" s="106" t="str">
        <f>'Sch-1.'!B57</f>
        <v>--2025</v>
      </c>
      <c r="C59" s="11"/>
      <c r="D59" s="36"/>
      <c r="E59" s="1"/>
      <c r="F59" s="1"/>
    </row>
    <row r="60" spans="1:7" ht="27.95" customHeight="1">
      <c r="A60" s="35" t="s">
        <v>158</v>
      </c>
      <c r="B60" s="106" t="str">
        <f>'Sch-1.'!B58</f>
        <v xml:space="preserve"> </v>
      </c>
      <c r="C60" s="1"/>
      <c r="D60" s="36" t="s">
        <v>159</v>
      </c>
      <c r="E60" s="179" t="str">
        <f>'Sch-1.'!I58</f>
        <v xml:space="preserve"> </v>
      </c>
      <c r="F60" s="1"/>
    </row>
    <row r="61" spans="1:7" ht="27.95" customHeight="1">
      <c r="A61" s="191"/>
      <c r="B61" s="190"/>
      <c r="C61" s="185"/>
      <c r="D61" s="36" t="s">
        <v>160</v>
      </c>
      <c r="E61" s="179" t="str">
        <f>'Sch-1.'!I59</f>
        <v/>
      </c>
      <c r="F61" s="185"/>
    </row>
    <row r="62" spans="1:7" ht="27.95" customHeight="1">
      <c r="A62" s="35"/>
      <c r="B62" s="106"/>
      <c r="C62" s="11"/>
      <c r="D62" s="36"/>
      <c r="E62" s="1"/>
      <c r="F62" s="1"/>
    </row>
    <row r="100" spans="1:41" s="176" customFormat="1">
      <c r="A100" s="868"/>
      <c r="B100" s="868"/>
      <c r="C100" s="868"/>
      <c r="D100" s="868"/>
      <c r="E100" s="868"/>
      <c r="F100" s="868"/>
      <c r="H100" s="37"/>
      <c r="I100" s="37"/>
      <c r="J100" s="37"/>
      <c r="K100" s="37"/>
      <c r="L100" s="37"/>
      <c r="M100" s="37"/>
      <c r="N100" s="1"/>
      <c r="O100" s="37"/>
      <c r="P100" s="37"/>
      <c r="Q100" s="37"/>
      <c r="R100" s="78"/>
      <c r="S100" s="78"/>
      <c r="T100" s="78"/>
      <c r="U100" s="78"/>
      <c r="V100" s="78"/>
      <c r="W100" s="78"/>
      <c r="X100" s="78"/>
      <c r="Y100" s="78"/>
      <c r="Z100" s="78"/>
      <c r="AA100" s="78"/>
      <c r="AB100" s="78"/>
      <c r="AC100" s="78"/>
      <c r="AD100" s="78"/>
      <c r="AE100" s="78"/>
      <c r="AF100" s="78"/>
      <c r="AG100" s="78"/>
      <c r="AH100" s="78"/>
      <c r="AI100" s="78"/>
      <c r="AJ100" s="78"/>
      <c r="AK100" s="78"/>
      <c r="AL100" s="37"/>
      <c r="AM100" s="37"/>
      <c r="AN100" s="37"/>
      <c r="AO100" s="37"/>
    </row>
    <row r="101" spans="1:41" s="176" customFormat="1">
      <c r="A101" s="868"/>
      <c r="B101" s="868"/>
      <c r="C101" s="868"/>
      <c r="D101" s="868"/>
      <c r="E101" s="868"/>
      <c r="F101" s="868"/>
      <c r="H101" s="37"/>
      <c r="I101" s="37"/>
      <c r="J101" s="37"/>
      <c r="K101" s="37"/>
      <c r="L101" s="37"/>
      <c r="M101" s="37"/>
      <c r="N101" s="1"/>
      <c r="O101" s="37"/>
      <c r="P101" s="37"/>
      <c r="Q101" s="37"/>
      <c r="R101" s="78"/>
      <c r="S101" s="78"/>
      <c r="T101" s="78"/>
      <c r="U101" s="78"/>
      <c r="V101" s="78"/>
      <c r="W101" s="78"/>
      <c r="X101" s="78"/>
      <c r="Y101" s="78"/>
      <c r="Z101" s="78"/>
      <c r="AA101" s="78"/>
      <c r="AB101" s="78"/>
      <c r="AC101" s="78"/>
      <c r="AD101" s="78"/>
      <c r="AE101" s="78"/>
      <c r="AF101" s="78"/>
      <c r="AG101" s="78"/>
      <c r="AH101" s="78"/>
      <c r="AI101" s="78"/>
      <c r="AJ101" s="78"/>
      <c r="AK101" s="78"/>
      <c r="AL101" s="37"/>
      <c r="AM101" s="37"/>
      <c r="AN101" s="37"/>
      <c r="AO101" s="37"/>
    </row>
    <row r="102" spans="1:41" s="176" customFormat="1">
      <c r="A102" s="868"/>
      <c r="B102" s="868"/>
      <c r="C102" s="868"/>
      <c r="D102" s="868"/>
      <c r="E102" s="868"/>
      <c r="F102" s="868"/>
      <c r="H102" s="37"/>
      <c r="I102" s="37"/>
      <c r="J102" s="37"/>
      <c r="K102" s="37"/>
      <c r="L102" s="37"/>
      <c r="M102" s="37"/>
      <c r="N102" s="1"/>
      <c r="O102" s="37"/>
      <c r="P102" s="37"/>
      <c r="Q102" s="37"/>
      <c r="R102" s="78"/>
      <c r="S102" s="78"/>
      <c r="T102" s="78"/>
      <c r="U102" s="78"/>
      <c r="V102" s="78"/>
      <c r="W102" s="78"/>
      <c r="X102" s="78"/>
      <c r="Y102" s="78"/>
      <c r="Z102" s="78"/>
      <c r="AA102" s="78"/>
      <c r="AB102" s="78"/>
      <c r="AC102" s="78"/>
      <c r="AD102" s="78"/>
      <c r="AE102" s="78"/>
      <c r="AF102" s="78"/>
      <c r="AG102" s="78"/>
      <c r="AH102" s="78"/>
      <c r="AI102" s="78"/>
      <c r="AJ102" s="78"/>
      <c r="AK102" s="78"/>
      <c r="AL102" s="37"/>
      <c r="AM102" s="37"/>
      <c r="AN102" s="37"/>
      <c r="AO102" s="37"/>
    </row>
    <row r="103" spans="1:41" s="176" customFormat="1">
      <c r="A103" s="868"/>
      <c r="B103" s="868"/>
      <c r="C103" s="868"/>
      <c r="D103" s="868"/>
      <c r="E103" s="868"/>
      <c r="F103" s="868"/>
      <c r="H103" s="37"/>
      <c r="I103" s="37"/>
      <c r="J103" s="37"/>
      <c r="K103" s="37"/>
      <c r="L103" s="37"/>
      <c r="M103" s="37"/>
      <c r="N103" s="1"/>
      <c r="O103" s="37"/>
      <c r="P103" s="37"/>
      <c r="Q103" s="37"/>
      <c r="R103" s="78"/>
      <c r="S103" s="78"/>
      <c r="T103" s="78"/>
      <c r="U103" s="78"/>
      <c r="V103" s="78"/>
      <c r="W103" s="78"/>
      <c r="X103" s="78"/>
      <c r="Y103" s="78"/>
      <c r="Z103" s="78"/>
      <c r="AA103" s="78"/>
      <c r="AB103" s="78"/>
      <c r="AC103" s="78"/>
      <c r="AD103" s="78"/>
      <c r="AE103" s="78"/>
      <c r="AF103" s="78"/>
      <c r="AG103" s="78"/>
      <c r="AH103" s="78"/>
      <c r="AI103" s="78"/>
      <c r="AJ103" s="78"/>
      <c r="AK103" s="78"/>
      <c r="AL103" s="37"/>
      <c r="AM103" s="37"/>
      <c r="AN103" s="37"/>
      <c r="AO103" s="37"/>
    </row>
    <row r="104" spans="1:41" s="176" customFormat="1">
      <c r="A104" s="868"/>
      <c r="B104" s="868"/>
      <c r="C104" s="868"/>
      <c r="D104" s="868"/>
      <c r="E104" s="868"/>
      <c r="F104" s="868"/>
      <c r="H104" s="37"/>
      <c r="I104" s="37"/>
      <c r="J104" s="37"/>
      <c r="K104" s="37"/>
      <c r="L104" s="37"/>
      <c r="M104" s="37"/>
      <c r="N104" s="1"/>
      <c r="O104" s="37"/>
      <c r="P104" s="37"/>
      <c r="Q104" s="37"/>
      <c r="R104" s="78"/>
      <c r="S104" s="78"/>
      <c r="T104" s="78"/>
      <c r="U104" s="78"/>
      <c r="V104" s="78"/>
      <c r="W104" s="78"/>
      <c r="X104" s="78"/>
      <c r="Y104" s="78"/>
      <c r="Z104" s="78"/>
      <c r="AA104" s="78"/>
      <c r="AB104" s="78"/>
      <c r="AC104" s="78"/>
      <c r="AD104" s="78"/>
      <c r="AE104" s="78"/>
      <c r="AF104" s="78"/>
      <c r="AG104" s="78"/>
      <c r="AH104" s="78"/>
      <c r="AI104" s="78"/>
      <c r="AJ104" s="78"/>
      <c r="AK104" s="78"/>
      <c r="AL104" s="37"/>
      <c r="AM104" s="37"/>
      <c r="AN104" s="37"/>
      <c r="AO104" s="37"/>
    </row>
    <row r="105" spans="1:41" s="176" customFormat="1">
      <c r="A105" s="868"/>
      <c r="B105" s="868"/>
      <c r="C105" s="868"/>
      <c r="D105" s="868"/>
      <c r="E105" s="868"/>
      <c r="F105" s="868"/>
      <c r="H105" s="37"/>
      <c r="I105" s="37"/>
      <c r="J105" s="37"/>
      <c r="K105" s="37"/>
      <c r="L105" s="37"/>
      <c r="M105" s="37"/>
      <c r="N105" s="1"/>
      <c r="O105" s="37"/>
      <c r="P105" s="37"/>
      <c r="Q105" s="37"/>
      <c r="R105" s="78"/>
      <c r="S105" s="78"/>
      <c r="T105" s="78"/>
      <c r="U105" s="78"/>
      <c r="V105" s="78"/>
      <c r="W105" s="78"/>
      <c r="X105" s="78"/>
      <c r="Y105" s="78"/>
      <c r="Z105" s="78"/>
      <c r="AA105" s="78"/>
      <c r="AB105" s="78"/>
      <c r="AC105" s="78"/>
      <c r="AD105" s="78"/>
      <c r="AE105" s="78"/>
      <c r="AF105" s="78"/>
      <c r="AG105" s="78"/>
      <c r="AH105" s="78"/>
      <c r="AI105" s="78"/>
      <c r="AJ105" s="78"/>
      <c r="AK105" s="78"/>
      <c r="AL105" s="37"/>
      <c r="AM105" s="37"/>
      <c r="AN105" s="37"/>
      <c r="AO105" s="37"/>
    </row>
    <row r="106" spans="1:41" s="176" customFormat="1">
      <c r="A106" s="868"/>
      <c r="B106" s="868"/>
      <c r="C106" s="868"/>
      <c r="D106" s="868"/>
      <c r="E106" s="868"/>
      <c r="F106" s="868"/>
      <c r="H106" s="37"/>
      <c r="I106" s="37"/>
      <c r="J106" s="37"/>
      <c r="K106" s="37"/>
      <c r="L106" s="37"/>
      <c r="M106" s="37"/>
      <c r="N106" s="1"/>
      <c r="O106" s="37"/>
      <c r="P106" s="37"/>
      <c r="Q106" s="37"/>
      <c r="R106" s="78"/>
      <c r="S106" s="78"/>
      <c r="T106" s="78"/>
      <c r="U106" s="78"/>
      <c r="V106" s="78"/>
      <c r="W106" s="78"/>
      <c r="X106" s="78"/>
      <c r="Y106" s="78"/>
      <c r="Z106" s="78"/>
      <c r="AA106" s="78"/>
      <c r="AB106" s="78"/>
      <c r="AC106" s="78"/>
      <c r="AD106" s="78"/>
      <c r="AE106" s="78"/>
      <c r="AF106" s="78"/>
      <c r="AG106" s="78"/>
      <c r="AH106" s="78"/>
      <c r="AI106" s="78"/>
      <c r="AJ106" s="78"/>
      <c r="AK106" s="78"/>
      <c r="AL106" s="37"/>
      <c r="AM106" s="37"/>
      <c r="AN106" s="37"/>
      <c r="AO106" s="37"/>
    </row>
    <row r="107" spans="1:41" s="176" customFormat="1">
      <c r="A107" s="868"/>
      <c r="B107" s="868"/>
      <c r="C107" s="868"/>
      <c r="D107" s="868"/>
      <c r="E107" s="868"/>
      <c r="F107" s="868"/>
      <c r="H107" s="37"/>
      <c r="I107" s="37"/>
      <c r="J107" s="37"/>
      <c r="K107" s="37"/>
      <c r="L107" s="37"/>
      <c r="M107" s="37"/>
      <c r="N107" s="1"/>
      <c r="O107" s="37"/>
      <c r="P107" s="37"/>
      <c r="Q107" s="37"/>
      <c r="R107" s="78"/>
      <c r="S107" s="78"/>
      <c r="T107" s="78"/>
      <c r="U107" s="78"/>
      <c r="V107" s="78"/>
      <c r="W107" s="78"/>
      <c r="X107" s="78"/>
      <c r="Y107" s="78"/>
      <c r="Z107" s="78"/>
      <c r="AA107" s="78"/>
      <c r="AB107" s="78"/>
      <c r="AC107" s="78"/>
      <c r="AD107" s="78"/>
      <c r="AE107" s="78"/>
      <c r="AF107" s="78"/>
      <c r="AG107" s="78"/>
      <c r="AH107" s="78"/>
      <c r="AI107" s="78"/>
      <c r="AJ107" s="78"/>
      <c r="AK107" s="78"/>
      <c r="AL107" s="37"/>
      <c r="AM107" s="37"/>
      <c r="AN107" s="37"/>
      <c r="AO107" s="37"/>
    </row>
    <row r="108" spans="1:41" s="176" customFormat="1">
      <c r="A108" s="868"/>
      <c r="B108" s="868"/>
      <c r="C108" s="868"/>
      <c r="D108" s="868"/>
      <c r="E108" s="868"/>
      <c r="F108" s="868"/>
      <c r="H108" s="37"/>
      <c r="I108" s="37"/>
      <c r="J108" s="37"/>
      <c r="K108" s="37"/>
      <c r="L108" s="37"/>
      <c r="M108" s="37"/>
      <c r="N108" s="1"/>
      <c r="O108" s="37"/>
      <c r="P108" s="37"/>
      <c r="Q108" s="37"/>
      <c r="R108" s="78"/>
      <c r="S108" s="78"/>
      <c r="T108" s="78"/>
      <c r="U108" s="78"/>
      <c r="V108" s="78"/>
      <c r="W108" s="78"/>
      <c r="X108" s="78"/>
      <c r="Y108" s="78"/>
      <c r="Z108" s="78"/>
      <c r="AA108" s="78"/>
      <c r="AB108" s="78"/>
      <c r="AC108" s="78"/>
      <c r="AD108" s="78"/>
      <c r="AE108" s="78"/>
      <c r="AF108" s="78"/>
      <c r="AG108" s="78"/>
      <c r="AH108" s="78"/>
      <c r="AI108" s="78"/>
      <c r="AJ108" s="78"/>
      <c r="AK108" s="78"/>
      <c r="AL108" s="37"/>
      <c r="AM108" s="37"/>
      <c r="AN108" s="37"/>
      <c r="AO108" s="37"/>
    </row>
    <row r="109" spans="1:41" s="176" customFormat="1">
      <c r="A109" s="868"/>
      <c r="B109" s="868"/>
      <c r="C109" s="868"/>
      <c r="D109" s="868"/>
      <c r="E109" s="868"/>
      <c r="F109" s="868"/>
      <c r="H109" s="37"/>
      <c r="I109" s="37"/>
      <c r="J109" s="37"/>
      <c r="K109" s="37"/>
      <c r="L109" s="37"/>
      <c r="M109" s="37"/>
      <c r="N109" s="1"/>
      <c r="O109" s="37"/>
      <c r="P109" s="37"/>
      <c r="Q109" s="37"/>
      <c r="R109" s="78"/>
      <c r="S109" s="78"/>
      <c r="T109" s="78"/>
      <c r="U109" s="78"/>
      <c r="V109" s="78"/>
      <c r="W109" s="78"/>
      <c r="X109" s="78"/>
      <c r="Y109" s="78"/>
      <c r="Z109" s="78"/>
      <c r="AA109" s="78"/>
      <c r="AB109" s="78"/>
      <c r="AC109" s="78"/>
      <c r="AD109" s="78"/>
      <c r="AE109" s="78"/>
      <c r="AF109" s="78"/>
      <c r="AG109" s="78"/>
      <c r="AH109" s="78"/>
      <c r="AI109" s="78"/>
      <c r="AJ109" s="78"/>
      <c r="AK109" s="78"/>
      <c r="AL109" s="37"/>
      <c r="AM109" s="37"/>
      <c r="AN109" s="37"/>
      <c r="AO109" s="37"/>
    </row>
    <row r="110" spans="1:41" s="176" customFormat="1">
      <c r="A110" s="868"/>
      <c r="B110" s="868"/>
      <c r="C110" s="868"/>
      <c r="D110" s="868"/>
      <c r="E110" s="868"/>
      <c r="F110" s="868"/>
      <c r="H110" s="37"/>
      <c r="I110" s="37"/>
      <c r="J110" s="37"/>
      <c r="K110" s="37"/>
      <c r="L110" s="37"/>
      <c r="M110" s="37"/>
      <c r="N110" s="1"/>
      <c r="O110" s="37"/>
      <c r="P110" s="37"/>
      <c r="Q110" s="37"/>
      <c r="R110" s="78"/>
      <c r="S110" s="78"/>
      <c r="T110" s="78"/>
      <c r="U110" s="78"/>
      <c r="V110" s="78"/>
      <c r="W110" s="78"/>
      <c r="X110" s="78"/>
      <c r="Y110" s="78"/>
      <c r="Z110" s="78"/>
      <c r="AA110" s="78"/>
      <c r="AB110" s="78"/>
      <c r="AC110" s="78"/>
      <c r="AD110" s="78"/>
      <c r="AE110" s="78"/>
      <c r="AF110" s="78"/>
      <c r="AG110" s="78"/>
      <c r="AH110" s="78"/>
      <c r="AI110" s="78"/>
      <c r="AJ110" s="78"/>
      <c r="AK110" s="78"/>
      <c r="AL110" s="37"/>
      <c r="AM110" s="37"/>
      <c r="AN110" s="37"/>
      <c r="AO110" s="37"/>
    </row>
    <row r="111" spans="1:41" s="176" customFormat="1">
      <c r="A111" s="868"/>
      <c r="B111" s="868"/>
      <c r="C111" s="868"/>
      <c r="D111" s="868"/>
      <c r="E111" s="868"/>
      <c r="F111" s="868"/>
      <c r="H111" s="37"/>
      <c r="I111" s="37"/>
      <c r="J111" s="37"/>
      <c r="K111" s="37"/>
      <c r="L111" s="37"/>
      <c r="M111" s="37"/>
      <c r="N111" s="1"/>
      <c r="O111" s="37"/>
      <c r="P111" s="37"/>
      <c r="Q111" s="37"/>
      <c r="R111" s="78"/>
      <c r="S111" s="78"/>
      <c r="T111" s="78"/>
      <c r="U111" s="78"/>
      <c r="V111" s="78"/>
      <c r="W111" s="78"/>
      <c r="X111" s="78"/>
      <c r="Y111" s="78"/>
      <c r="Z111" s="78"/>
      <c r="AA111" s="78"/>
      <c r="AB111" s="78"/>
      <c r="AC111" s="78"/>
      <c r="AD111" s="78"/>
      <c r="AE111" s="78"/>
      <c r="AF111" s="78"/>
      <c r="AG111" s="78"/>
      <c r="AH111" s="78"/>
      <c r="AI111" s="78"/>
      <c r="AJ111" s="78"/>
      <c r="AK111" s="78"/>
      <c r="AL111" s="37"/>
      <c r="AM111" s="37"/>
      <c r="AN111" s="37"/>
      <c r="AO111" s="37"/>
    </row>
    <row r="112" spans="1:41" s="176" customFormat="1">
      <c r="A112" s="868"/>
      <c r="B112" s="868"/>
      <c r="C112" s="868"/>
      <c r="D112" s="868"/>
      <c r="E112" s="868"/>
      <c r="F112" s="868"/>
      <c r="H112" s="37"/>
      <c r="I112" s="37"/>
      <c r="J112" s="37"/>
      <c r="K112" s="37"/>
      <c r="L112" s="37"/>
      <c r="M112" s="37"/>
      <c r="N112" s="1"/>
      <c r="O112" s="37"/>
      <c r="P112" s="37"/>
      <c r="Q112" s="37"/>
      <c r="R112" s="78"/>
      <c r="S112" s="78"/>
      <c r="T112" s="78"/>
      <c r="U112" s="78"/>
      <c r="V112" s="78"/>
      <c r="W112" s="78"/>
      <c r="X112" s="78"/>
      <c r="Y112" s="78"/>
      <c r="Z112" s="78"/>
      <c r="AA112" s="78"/>
      <c r="AB112" s="78"/>
      <c r="AC112" s="78"/>
      <c r="AD112" s="78"/>
      <c r="AE112" s="78"/>
      <c r="AF112" s="78"/>
      <c r="AG112" s="78"/>
      <c r="AH112" s="78"/>
      <c r="AI112" s="78"/>
      <c r="AJ112" s="78"/>
      <c r="AK112" s="78"/>
      <c r="AL112" s="37"/>
      <c r="AM112" s="37"/>
      <c r="AN112" s="37"/>
      <c r="AO112" s="37"/>
    </row>
    <row r="113" spans="1:41" s="176" customFormat="1">
      <c r="A113" s="868"/>
      <c r="B113" s="868"/>
      <c r="C113" s="868"/>
      <c r="D113" s="868"/>
      <c r="E113" s="868"/>
      <c r="F113" s="868"/>
      <c r="H113" s="37"/>
      <c r="I113" s="37"/>
      <c r="J113" s="37"/>
      <c r="K113" s="37"/>
      <c r="L113" s="37"/>
      <c r="M113" s="37"/>
      <c r="N113" s="1"/>
      <c r="O113" s="37"/>
      <c r="P113" s="37"/>
      <c r="Q113" s="37"/>
      <c r="R113" s="78"/>
      <c r="S113" s="78"/>
      <c r="T113" s="78"/>
      <c r="U113" s="78"/>
      <c r="V113" s="78"/>
      <c r="W113" s="78"/>
      <c r="X113" s="78"/>
      <c r="Y113" s="78"/>
      <c r="Z113" s="78"/>
      <c r="AA113" s="78"/>
      <c r="AB113" s="78"/>
      <c r="AC113" s="78"/>
      <c r="AD113" s="78"/>
      <c r="AE113" s="78"/>
      <c r="AF113" s="78"/>
      <c r="AG113" s="78"/>
      <c r="AH113" s="78"/>
      <c r="AI113" s="78"/>
      <c r="AJ113" s="78"/>
      <c r="AK113" s="78"/>
      <c r="AL113" s="37"/>
      <c r="AM113" s="37"/>
      <c r="AN113" s="37"/>
      <c r="AO113" s="37"/>
    </row>
    <row r="114" spans="1:41" s="176" customFormat="1">
      <c r="A114" s="868"/>
      <c r="B114" s="868"/>
      <c r="C114" s="868"/>
      <c r="D114" s="868"/>
      <c r="E114" s="868"/>
      <c r="F114" s="868"/>
      <c r="H114" s="37"/>
      <c r="I114" s="37"/>
      <c r="J114" s="37"/>
      <c r="K114" s="37"/>
      <c r="L114" s="37"/>
      <c r="M114" s="37"/>
      <c r="N114" s="1"/>
      <c r="O114" s="37"/>
      <c r="P114" s="37"/>
      <c r="Q114" s="37"/>
      <c r="R114" s="78"/>
      <c r="S114" s="78"/>
      <c r="T114" s="78"/>
      <c r="U114" s="78"/>
      <c r="V114" s="78"/>
      <c r="W114" s="78"/>
      <c r="X114" s="78"/>
      <c r="Y114" s="78"/>
      <c r="Z114" s="78"/>
      <c r="AA114" s="78"/>
      <c r="AB114" s="78"/>
      <c r="AC114" s="78"/>
      <c r="AD114" s="78"/>
      <c r="AE114" s="78"/>
      <c r="AF114" s="78"/>
      <c r="AG114" s="78"/>
      <c r="AH114" s="78"/>
      <c r="AI114" s="78"/>
      <c r="AJ114" s="78"/>
      <c r="AK114" s="78"/>
      <c r="AL114" s="37"/>
      <c r="AM114" s="37"/>
      <c r="AN114" s="37"/>
      <c r="AO114" s="37"/>
    </row>
    <row r="115" spans="1:41" s="176" customFormat="1">
      <c r="A115" s="868"/>
      <c r="B115" s="868"/>
      <c r="C115" s="868"/>
      <c r="D115" s="868"/>
      <c r="E115" s="868"/>
      <c r="F115" s="868"/>
      <c r="H115" s="37"/>
      <c r="I115" s="37"/>
      <c r="J115" s="37"/>
      <c r="K115" s="37"/>
      <c r="L115" s="37"/>
      <c r="M115" s="37"/>
      <c r="N115" s="1"/>
      <c r="O115" s="37"/>
      <c r="P115" s="37"/>
      <c r="Q115" s="37"/>
      <c r="R115" s="78"/>
      <c r="S115" s="78"/>
      <c r="T115" s="78"/>
      <c r="U115" s="78"/>
      <c r="V115" s="78"/>
      <c r="W115" s="78"/>
      <c r="X115" s="78"/>
      <c r="Y115" s="78"/>
      <c r="Z115" s="78"/>
      <c r="AA115" s="78"/>
      <c r="AB115" s="78"/>
      <c r="AC115" s="78"/>
      <c r="AD115" s="78"/>
      <c r="AE115" s="78"/>
      <c r="AF115" s="78"/>
      <c r="AG115" s="78"/>
      <c r="AH115" s="78"/>
      <c r="AI115" s="78"/>
      <c r="AJ115" s="78"/>
      <c r="AK115" s="78"/>
      <c r="AL115" s="37"/>
      <c r="AM115" s="37"/>
      <c r="AN115" s="37"/>
      <c r="AO115" s="37"/>
    </row>
    <row r="116" spans="1:41" s="176" customFormat="1">
      <c r="A116" s="868"/>
      <c r="B116" s="868"/>
      <c r="C116" s="868"/>
      <c r="D116" s="868"/>
      <c r="E116" s="868"/>
      <c r="F116" s="868"/>
      <c r="H116" s="37"/>
      <c r="I116" s="37"/>
      <c r="J116" s="37"/>
      <c r="K116" s="37"/>
      <c r="L116" s="37"/>
      <c r="M116" s="37"/>
      <c r="N116" s="1"/>
      <c r="O116" s="37"/>
      <c r="P116" s="37"/>
      <c r="Q116" s="37"/>
      <c r="R116" s="78"/>
      <c r="S116" s="78"/>
      <c r="T116" s="78"/>
      <c r="U116" s="78"/>
      <c r="V116" s="78"/>
      <c r="W116" s="78"/>
      <c r="X116" s="78"/>
      <c r="Y116" s="78"/>
      <c r="Z116" s="78"/>
      <c r="AA116" s="78"/>
      <c r="AB116" s="78"/>
      <c r="AC116" s="78"/>
      <c r="AD116" s="78"/>
      <c r="AE116" s="78"/>
      <c r="AF116" s="78"/>
      <c r="AG116" s="78"/>
      <c r="AH116" s="78"/>
      <c r="AI116" s="78"/>
      <c r="AJ116" s="78"/>
      <c r="AK116" s="78"/>
      <c r="AL116" s="37"/>
      <c r="AM116" s="37"/>
      <c r="AN116" s="37"/>
      <c r="AO116" s="37"/>
    </row>
    <row r="117" spans="1:41" s="176" customFormat="1">
      <c r="A117" s="868"/>
      <c r="B117" s="868"/>
      <c r="C117" s="868"/>
      <c r="D117" s="868"/>
      <c r="E117" s="868"/>
      <c r="F117" s="868"/>
      <c r="H117" s="37"/>
      <c r="I117" s="37"/>
      <c r="J117" s="37"/>
      <c r="K117" s="37"/>
      <c r="L117" s="37"/>
      <c r="M117" s="37"/>
      <c r="N117" s="1"/>
      <c r="O117" s="37"/>
      <c r="P117" s="37"/>
      <c r="Q117" s="37"/>
      <c r="R117" s="78"/>
      <c r="S117" s="78"/>
      <c r="T117" s="78"/>
      <c r="U117" s="78"/>
      <c r="V117" s="78"/>
      <c r="W117" s="78"/>
      <c r="X117" s="78"/>
      <c r="Y117" s="78"/>
      <c r="Z117" s="78"/>
      <c r="AA117" s="78"/>
      <c r="AB117" s="78"/>
      <c r="AC117" s="78"/>
      <c r="AD117" s="78"/>
      <c r="AE117" s="78"/>
      <c r="AF117" s="78"/>
      <c r="AG117" s="78"/>
      <c r="AH117" s="78"/>
      <c r="AI117" s="78"/>
      <c r="AJ117" s="78"/>
      <c r="AK117" s="78"/>
      <c r="AL117" s="37"/>
      <c r="AM117" s="37"/>
      <c r="AN117" s="37"/>
      <c r="AO117" s="37"/>
    </row>
    <row r="118" spans="1:41" s="176" customFormat="1">
      <c r="A118" s="868"/>
      <c r="B118" s="868"/>
      <c r="C118" s="868"/>
      <c r="D118" s="868"/>
      <c r="E118" s="868"/>
      <c r="F118" s="868"/>
      <c r="H118" s="37"/>
      <c r="I118" s="37"/>
      <c r="J118" s="37"/>
      <c r="K118" s="37"/>
      <c r="L118" s="37"/>
      <c r="M118" s="37"/>
      <c r="N118" s="1"/>
      <c r="O118" s="37"/>
      <c r="P118" s="37"/>
      <c r="Q118" s="37"/>
      <c r="R118" s="78"/>
      <c r="S118" s="78"/>
      <c r="T118" s="78"/>
      <c r="U118" s="78"/>
      <c r="V118" s="78"/>
      <c r="W118" s="78"/>
      <c r="X118" s="78"/>
      <c r="Y118" s="78"/>
      <c r="Z118" s="78"/>
      <c r="AA118" s="78"/>
      <c r="AB118" s="78"/>
      <c r="AC118" s="78"/>
      <c r="AD118" s="78"/>
      <c r="AE118" s="78"/>
      <c r="AF118" s="78"/>
      <c r="AG118" s="78"/>
      <c r="AH118" s="78"/>
      <c r="AI118" s="78"/>
      <c r="AJ118" s="78"/>
      <c r="AK118" s="78"/>
      <c r="AL118" s="37"/>
      <c r="AM118" s="37"/>
      <c r="AN118" s="37"/>
      <c r="AO118" s="37"/>
    </row>
    <row r="119" spans="1:41" s="176" customFormat="1">
      <c r="A119" s="868"/>
      <c r="B119" s="868"/>
      <c r="C119" s="868"/>
      <c r="D119" s="868"/>
      <c r="E119" s="868"/>
      <c r="F119" s="868"/>
      <c r="H119" s="37"/>
      <c r="I119" s="37"/>
      <c r="J119" s="37"/>
      <c r="K119" s="37"/>
      <c r="L119" s="37"/>
      <c r="M119" s="37"/>
      <c r="N119" s="1"/>
      <c r="O119" s="37"/>
      <c r="P119" s="37"/>
      <c r="Q119" s="37"/>
      <c r="R119" s="78"/>
      <c r="S119" s="78"/>
      <c r="T119" s="78"/>
      <c r="U119" s="78"/>
      <c r="V119" s="78"/>
      <c r="W119" s="78"/>
      <c r="X119" s="78"/>
      <c r="Y119" s="78"/>
      <c r="Z119" s="78"/>
      <c r="AA119" s="78"/>
      <c r="AB119" s="78"/>
      <c r="AC119" s="78"/>
      <c r="AD119" s="78"/>
      <c r="AE119" s="78"/>
      <c r="AF119" s="78"/>
      <c r="AG119" s="78"/>
      <c r="AH119" s="78"/>
      <c r="AI119" s="78"/>
      <c r="AJ119" s="78"/>
      <c r="AK119" s="78"/>
      <c r="AL119" s="37"/>
      <c r="AM119" s="37"/>
      <c r="AN119" s="37"/>
      <c r="AO119" s="37"/>
    </row>
    <row r="120" spans="1:41" s="176" customFormat="1">
      <c r="A120" s="868"/>
      <c r="B120" s="868"/>
      <c r="C120" s="868"/>
      <c r="D120" s="868"/>
      <c r="E120" s="868"/>
      <c r="F120" s="868"/>
      <c r="H120" s="37"/>
      <c r="I120" s="37"/>
      <c r="J120" s="37"/>
      <c r="K120" s="37"/>
      <c r="L120" s="37"/>
      <c r="M120" s="37"/>
      <c r="N120" s="1"/>
      <c r="O120" s="37"/>
      <c r="P120" s="37"/>
      <c r="Q120" s="37"/>
      <c r="R120" s="78"/>
      <c r="S120" s="78"/>
      <c r="T120" s="78"/>
      <c r="U120" s="78"/>
      <c r="V120" s="78"/>
      <c r="W120" s="78"/>
      <c r="X120" s="78"/>
      <c r="Y120" s="78"/>
      <c r="Z120" s="78"/>
      <c r="AA120" s="78"/>
      <c r="AB120" s="78"/>
      <c r="AC120" s="78"/>
      <c r="AD120" s="78"/>
      <c r="AE120" s="78"/>
      <c r="AF120" s="78"/>
      <c r="AG120" s="78"/>
      <c r="AH120" s="78"/>
      <c r="AI120" s="78"/>
      <c r="AJ120" s="78"/>
      <c r="AK120" s="78"/>
      <c r="AL120" s="37"/>
      <c r="AM120" s="37"/>
      <c r="AN120" s="37"/>
      <c r="AO120" s="37"/>
    </row>
    <row r="121" spans="1:41" s="176" customFormat="1">
      <c r="A121" s="868"/>
      <c r="B121" s="868"/>
      <c r="C121" s="868"/>
      <c r="D121" s="868"/>
      <c r="E121" s="868"/>
      <c r="F121" s="868"/>
      <c r="H121" s="37"/>
      <c r="I121" s="37"/>
      <c r="J121" s="37"/>
      <c r="K121" s="37"/>
      <c r="L121" s="37"/>
      <c r="M121" s="37"/>
      <c r="N121" s="1"/>
      <c r="O121" s="37"/>
      <c r="P121" s="37"/>
      <c r="Q121" s="37"/>
      <c r="R121" s="78"/>
      <c r="S121" s="78"/>
      <c r="T121" s="78"/>
      <c r="U121" s="78"/>
      <c r="V121" s="78"/>
      <c r="W121" s="78"/>
      <c r="X121" s="78"/>
      <c r="Y121" s="78"/>
      <c r="Z121" s="78"/>
      <c r="AA121" s="78"/>
      <c r="AB121" s="78"/>
      <c r="AC121" s="78"/>
      <c r="AD121" s="78"/>
      <c r="AE121" s="78"/>
      <c r="AF121" s="78"/>
      <c r="AG121" s="78"/>
      <c r="AH121" s="78"/>
      <c r="AI121" s="78"/>
      <c r="AJ121" s="78"/>
      <c r="AK121" s="78"/>
      <c r="AL121" s="37"/>
      <c r="AM121" s="37"/>
      <c r="AN121" s="37"/>
      <c r="AO121" s="37"/>
    </row>
    <row r="122" spans="1:41" s="176" customFormat="1">
      <c r="A122" s="868"/>
      <c r="B122" s="868"/>
      <c r="C122" s="868"/>
      <c r="D122" s="868"/>
      <c r="E122" s="868"/>
      <c r="F122" s="868"/>
      <c r="H122" s="37"/>
      <c r="I122" s="37"/>
      <c r="J122" s="37"/>
      <c r="K122" s="37"/>
      <c r="L122" s="37"/>
      <c r="M122" s="37"/>
      <c r="N122" s="1"/>
      <c r="O122" s="37"/>
      <c r="P122" s="37"/>
      <c r="Q122" s="37"/>
      <c r="R122" s="78"/>
      <c r="S122" s="78"/>
      <c r="T122" s="78"/>
      <c r="U122" s="78"/>
      <c r="V122" s="78"/>
      <c r="W122" s="78"/>
      <c r="X122" s="78"/>
      <c r="Y122" s="78"/>
      <c r="Z122" s="78"/>
      <c r="AA122" s="78"/>
      <c r="AB122" s="78"/>
      <c r="AC122" s="78"/>
      <c r="AD122" s="78"/>
      <c r="AE122" s="78"/>
      <c r="AF122" s="78"/>
      <c r="AG122" s="78"/>
      <c r="AH122" s="78"/>
      <c r="AI122" s="78"/>
      <c r="AJ122" s="78"/>
      <c r="AK122" s="78"/>
      <c r="AL122" s="37"/>
      <c r="AM122" s="37"/>
      <c r="AN122" s="37"/>
      <c r="AO122" s="37"/>
    </row>
    <row r="123" spans="1:41" s="176" customFormat="1">
      <c r="A123" s="868"/>
      <c r="B123" s="89"/>
      <c r="C123" s="88"/>
      <c r="D123" s="88"/>
      <c r="E123" s="88"/>
      <c r="F123" s="88"/>
      <c r="H123" s="37"/>
      <c r="I123" s="37"/>
      <c r="J123" s="37"/>
      <c r="K123" s="37"/>
      <c r="L123" s="37"/>
      <c r="M123" s="37"/>
      <c r="N123" s="1"/>
      <c r="O123" s="37"/>
      <c r="P123" s="37"/>
      <c r="Q123" s="37"/>
      <c r="R123" s="78"/>
      <c r="S123" s="78"/>
      <c r="T123" s="78"/>
      <c r="U123" s="78"/>
      <c r="V123" s="78"/>
      <c r="W123" s="78"/>
      <c r="X123" s="78"/>
      <c r="Y123" s="78"/>
      <c r="Z123" s="78"/>
      <c r="AA123" s="78"/>
      <c r="AB123" s="78"/>
      <c r="AC123" s="78"/>
      <c r="AD123" s="78"/>
      <c r="AE123" s="78"/>
      <c r="AF123" s="78"/>
      <c r="AG123" s="78"/>
      <c r="AH123" s="78"/>
      <c r="AI123" s="78"/>
      <c r="AJ123" s="78"/>
      <c r="AK123" s="78"/>
      <c r="AL123" s="37"/>
      <c r="AM123" s="37"/>
      <c r="AN123" s="37"/>
      <c r="AO123" s="37"/>
    </row>
    <row r="124" spans="1:41" s="176" customFormat="1">
      <c r="A124" s="868"/>
      <c r="B124" s="89"/>
      <c r="C124" s="88"/>
      <c r="D124" s="88"/>
      <c r="E124" s="88"/>
      <c r="F124" s="88"/>
      <c r="H124" s="37"/>
      <c r="I124" s="37"/>
      <c r="J124" s="37"/>
      <c r="K124" s="37"/>
      <c r="L124" s="37"/>
      <c r="M124" s="37"/>
      <c r="N124" s="1"/>
      <c r="O124" s="37"/>
      <c r="P124" s="37"/>
      <c r="Q124" s="37"/>
      <c r="R124" s="78"/>
      <c r="S124" s="78"/>
      <c r="T124" s="78"/>
      <c r="U124" s="78"/>
      <c r="V124" s="78"/>
      <c r="W124" s="78"/>
      <c r="X124" s="78"/>
      <c r="Y124" s="78"/>
      <c r="Z124" s="78"/>
      <c r="AA124" s="78"/>
      <c r="AB124" s="78"/>
      <c r="AC124" s="78"/>
      <c r="AD124" s="78"/>
      <c r="AE124" s="78"/>
      <c r="AF124" s="78"/>
      <c r="AG124" s="78"/>
      <c r="AH124" s="78"/>
      <c r="AI124" s="78"/>
      <c r="AJ124" s="78"/>
      <c r="AK124" s="78"/>
      <c r="AL124" s="37"/>
      <c r="AM124" s="37"/>
      <c r="AN124" s="37"/>
      <c r="AO124" s="37"/>
    </row>
    <row r="125" spans="1:41" s="176" customFormat="1">
      <c r="A125" s="868"/>
      <c r="B125" s="89"/>
      <c r="C125" s="88"/>
      <c r="D125" s="88"/>
      <c r="E125" s="88"/>
      <c r="F125" s="88"/>
      <c r="H125" s="37"/>
      <c r="I125" s="37"/>
      <c r="J125" s="37"/>
      <c r="K125" s="37"/>
      <c r="L125" s="37"/>
      <c r="M125" s="37"/>
      <c r="N125" s="1"/>
      <c r="O125" s="37"/>
      <c r="P125" s="37"/>
      <c r="Q125" s="37"/>
      <c r="R125" s="78"/>
      <c r="S125" s="78"/>
      <c r="T125" s="78"/>
      <c r="U125" s="78"/>
      <c r="V125" s="78"/>
      <c r="W125" s="78"/>
      <c r="X125" s="78"/>
      <c r="Y125" s="78"/>
      <c r="Z125" s="78"/>
      <c r="AA125" s="78"/>
      <c r="AB125" s="78"/>
      <c r="AC125" s="78"/>
      <c r="AD125" s="78"/>
      <c r="AE125" s="78"/>
      <c r="AF125" s="78"/>
      <c r="AG125" s="78"/>
      <c r="AH125" s="78"/>
      <c r="AI125" s="78"/>
      <c r="AJ125" s="78"/>
      <c r="AK125" s="78"/>
      <c r="AL125" s="37"/>
      <c r="AM125" s="37"/>
      <c r="AN125" s="37"/>
      <c r="AO125" s="37"/>
    </row>
    <row r="126" spans="1:41" s="176" customFormat="1">
      <c r="A126" s="868"/>
      <c r="B126" s="89"/>
      <c r="C126" s="88"/>
      <c r="D126" s="88"/>
      <c r="E126" s="88"/>
      <c r="F126" s="88"/>
      <c r="H126" s="37"/>
      <c r="I126" s="37"/>
      <c r="J126" s="37"/>
      <c r="K126" s="37"/>
      <c r="L126" s="37"/>
      <c r="M126" s="37"/>
      <c r="N126" s="1"/>
      <c r="O126" s="37"/>
      <c r="P126" s="37"/>
      <c r="Q126" s="37"/>
      <c r="R126" s="78"/>
      <c r="S126" s="78"/>
      <c r="T126" s="78"/>
      <c r="U126" s="78"/>
      <c r="V126" s="78"/>
      <c r="W126" s="78"/>
      <c r="X126" s="78"/>
      <c r="Y126" s="78"/>
      <c r="Z126" s="78"/>
      <c r="AA126" s="78"/>
      <c r="AB126" s="78"/>
      <c r="AC126" s="78"/>
      <c r="AD126" s="78"/>
      <c r="AE126" s="78"/>
      <c r="AF126" s="78"/>
      <c r="AG126" s="78"/>
      <c r="AH126" s="78"/>
      <c r="AI126" s="78"/>
      <c r="AJ126" s="78"/>
      <c r="AK126" s="78"/>
      <c r="AL126" s="37"/>
      <c r="AM126" s="37"/>
      <c r="AN126" s="37"/>
      <c r="AO126" s="37"/>
    </row>
    <row r="127" spans="1:41" s="176" customFormat="1">
      <c r="A127" s="868"/>
      <c r="B127" s="89"/>
      <c r="C127" s="88"/>
      <c r="D127" s="88"/>
      <c r="E127" s="88"/>
      <c r="F127" s="88"/>
      <c r="H127" s="37"/>
      <c r="I127" s="37"/>
      <c r="J127" s="37"/>
      <c r="K127" s="37"/>
      <c r="L127" s="37"/>
      <c r="M127" s="37"/>
      <c r="N127" s="1"/>
      <c r="O127" s="37"/>
      <c r="P127" s="37"/>
      <c r="Q127" s="37"/>
      <c r="R127" s="78"/>
      <c r="S127" s="78"/>
      <c r="T127" s="78"/>
      <c r="U127" s="78"/>
      <c r="V127" s="78"/>
      <c r="W127" s="78"/>
      <c r="X127" s="78"/>
      <c r="Y127" s="78"/>
      <c r="Z127" s="78"/>
      <c r="AA127" s="78"/>
      <c r="AB127" s="78"/>
      <c r="AC127" s="78"/>
      <c r="AD127" s="78"/>
      <c r="AE127" s="78"/>
      <c r="AF127" s="78"/>
      <c r="AG127" s="78"/>
      <c r="AH127" s="78"/>
      <c r="AI127" s="78"/>
      <c r="AJ127" s="78"/>
      <c r="AK127" s="78"/>
      <c r="AL127" s="37"/>
      <c r="AM127" s="37"/>
      <c r="AN127" s="37"/>
      <c r="AO127" s="37"/>
    </row>
    <row r="128" spans="1:41" s="176" customFormat="1">
      <c r="A128" s="868"/>
      <c r="B128" s="89"/>
      <c r="C128" s="88"/>
      <c r="D128" s="88"/>
      <c r="E128" s="88"/>
      <c r="F128" s="88"/>
      <c r="H128" s="37"/>
      <c r="I128" s="37"/>
      <c r="J128" s="37"/>
      <c r="K128" s="37"/>
      <c r="L128" s="37"/>
      <c r="M128" s="37"/>
      <c r="N128" s="1"/>
      <c r="O128" s="37"/>
      <c r="P128" s="37"/>
      <c r="Q128" s="37"/>
      <c r="R128" s="78"/>
      <c r="S128" s="78"/>
      <c r="T128" s="78"/>
      <c r="U128" s="78"/>
      <c r="V128" s="78"/>
      <c r="W128" s="78"/>
      <c r="X128" s="78"/>
      <c r="Y128" s="78"/>
      <c r="Z128" s="78"/>
      <c r="AA128" s="78"/>
      <c r="AB128" s="78"/>
      <c r="AC128" s="78"/>
      <c r="AD128" s="78"/>
      <c r="AE128" s="78"/>
      <c r="AF128" s="78"/>
      <c r="AG128" s="78"/>
      <c r="AH128" s="78"/>
      <c r="AI128" s="78"/>
      <c r="AJ128" s="78"/>
      <c r="AK128" s="78"/>
      <c r="AL128" s="37"/>
      <c r="AM128" s="37"/>
      <c r="AN128" s="37"/>
      <c r="AO128" s="37"/>
    </row>
    <row r="129" spans="1:41" s="176" customFormat="1">
      <c r="A129" s="868"/>
      <c r="B129" s="89"/>
      <c r="C129" s="88"/>
      <c r="D129" s="88"/>
      <c r="E129" s="88"/>
      <c r="F129" s="88"/>
      <c r="H129" s="37"/>
      <c r="I129" s="37"/>
      <c r="J129" s="37"/>
      <c r="K129" s="37"/>
      <c r="L129" s="37"/>
      <c r="M129" s="37"/>
      <c r="N129" s="1"/>
      <c r="O129" s="37"/>
      <c r="P129" s="37"/>
      <c r="Q129" s="37"/>
      <c r="R129" s="78"/>
      <c r="S129" s="78"/>
      <c r="T129" s="78"/>
      <c r="U129" s="78"/>
      <c r="V129" s="78"/>
      <c r="W129" s="78"/>
      <c r="X129" s="78"/>
      <c r="Y129" s="78"/>
      <c r="Z129" s="78"/>
      <c r="AA129" s="78"/>
      <c r="AB129" s="78"/>
      <c r="AC129" s="78"/>
      <c r="AD129" s="78"/>
      <c r="AE129" s="78"/>
      <c r="AF129" s="78"/>
      <c r="AG129" s="78"/>
      <c r="AH129" s="78"/>
      <c r="AI129" s="78"/>
      <c r="AJ129" s="78"/>
      <c r="AK129" s="78"/>
      <c r="AL129" s="37"/>
      <c r="AM129" s="37"/>
      <c r="AN129" s="37"/>
      <c r="AO129" s="37"/>
    </row>
    <row r="130" spans="1:41" s="176" customFormat="1">
      <c r="A130" s="868"/>
      <c r="B130" s="89"/>
      <c r="C130" s="88"/>
      <c r="D130" s="88"/>
      <c r="E130" s="88"/>
      <c r="F130" s="88"/>
      <c r="H130" s="37"/>
      <c r="I130" s="37"/>
      <c r="J130" s="37"/>
      <c r="K130" s="37"/>
      <c r="L130" s="37"/>
      <c r="M130" s="37"/>
      <c r="N130" s="1"/>
      <c r="O130" s="37"/>
      <c r="P130" s="37"/>
      <c r="Q130" s="37"/>
      <c r="R130" s="78"/>
      <c r="S130" s="78"/>
      <c r="T130" s="78"/>
      <c r="U130" s="78"/>
      <c r="V130" s="78"/>
      <c r="W130" s="78"/>
      <c r="X130" s="78"/>
      <c r="Y130" s="78"/>
      <c r="Z130" s="78"/>
      <c r="AA130" s="78"/>
      <c r="AB130" s="78"/>
      <c r="AC130" s="78"/>
      <c r="AD130" s="78"/>
      <c r="AE130" s="78"/>
      <c r="AF130" s="78"/>
      <c r="AG130" s="78"/>
      <c r="AH130" s="78"/>
      <c r="AI130" s="78"/>
      <c r="AJ130" s="78"/>
      <c r="AK130" s="78"/>
      <c r="AL130" s="37"/>
      <c r="AM130" s="37"/>
      <c r="AN130" s="37"/>
      <c r="AO130" s="37"/>
    </row>
    <row r="131" spans="1:41" s="176" customFormat="1">
      <c r="A131" s="868"/>
      <c r="B131" s="89"/>
      <c r="C131" s="88"/>
      <c r="D131" s="88"/>
      <c r="E131" s="88"/>
      <c r="F131" s="88"/>
      <c r="H131" s="37"/>
      <c r="I131" s="37"/>
      <c r="J131" s="37"/>
      <c r="K131" s="37"/>
      <c r="L131" s="37"/>
      <c r="M131" s="37"/>
      <c r="N131" s="1"/>
      <c r="O131" s="37"/>
      <c r="P131" s="37"/>
      <c r="Q131" s="37"/>
      <c r="R131" s="78"/>
      <c r="S131" s="78"/>
      <c r="T131" s="78"/>
      <c r="U131" s="78"/>
      <c r="V131" s="78"/>
      <c r="W131" s="78"/>
      <c r="X131" s="78"/>
      <c r="Y131" s="78"/>
      <c r="Z131" s="78"/>
      <c r="AA131" s="78"/>
      <c r="AB131" s="78"/>
      <c r="AC131" s="78"/>
      <c r="AD131" s="78"/>
      <c r="AE131" s="78"/>
      <c r="AF131" s="78"/>
      <c r="AG131" s="78"/>
      <c r="AH131" s="78"/>
      <c r="AI131" s="78"/>
      <c r="AJ131" s="78"/>
      <c r="AK131" s="78"/>
      <c r="AL131" s="37"/>
      <c r="AM131" s="37"/>
      <c r="AN131" s="37"/>
      <c r="AO131" s="37"/>
    </row>
    <row r="132" spans="1:41" s="176" customFormat="1">
      <c r="A132" s="868"/>
      <c r="B132" s="89"/>
      <c r="C132" s="88"/>
      <c r="D132" s="88"/>
      <c r="E132" s="88"/>
      <c r="F132" s="88"/>
      <c r="H132" s="37"/>
      <c r="I132" s="37"/>
      <c r="J132" s="37"/>
      <c r="K132" s="37"/>
      <c r="L132" s="37"/>
      <c r="M132" s="37"/>
      <c r="N132" s="1"/>
      <c r="O132" s="37"/>
      <c r="P132" s="37"/>
      <c r="Q132" s="37"/>
      <c r="R132" s="78"/>
      <c r="S132" s="78"/>
      <c r="T132" s="78"/>
      <c r="U132" s="78"/>
      <c r="V132" s="78"/>
      <c r="W132" s="78"/>
      <c r="X132" s="78"/>
      <c r="Y132" s="78"/>
      <c r="Z132" s="78"/>
      <c r="AA132" s="78"/>
      <c r="AB132" s="78"/>
      <c r="AC132" s="78"/>
      <c r="AD132" s="78"/>
      <c r="AE132" s="78"/>
      <c r="AF132" s="78"/>
      <c r="AG132" s="78"/>
      <c r="AH132" s="78"/>
      <c r="AI132" s="78"/>
      <c r="AJ132" s="78"/>
      <c r="AK132" s="78"/>
      <c r="AL132" s="37"/>
      <c r="AM132" s="37"/>
      <c r="AN132" s="37"/>
      <c r="AO132" s="37"/>
    </row>
    <row r="133" spans="1:41" s="176" customFormat="1">
      <c r="A133" s="868"/>
      <c r="B133" s="89"/>
      <c r="C133" s="88"/>
      <c r="D133" s="88"/>
      <c r="E133" s="88"/>
      <c r="F133" s="88"/>
      <c r="H133" s="37"/>
      <c r="I133" s="37"/>
      <c r="J133" s="37"/>
      <c r="K133" s="37"/>
      <c r="L133" s="37"/>
      <c r="M133" s="37"/>
      <c r="N133" s="1"/>
      <c r="O133" s="37"/>
      <c r="P133" s="37"/>
      <c r="Q133" s="37"/>
      <c r="R133" s="78"/>
      <c r="S133" s="78"/>
      <c r="T133" s="78"/>
      <c r="U133" s="78"/>
      <c r="V133" s="78"/>
      <c r="W133" s="78"/>
      <c r="X133" s="78"/>
      <c r="Y133" s="78"/>
      <c r="Z133" s="78"/>
      <c r="AA133" s="78"/>
      <c r="AB133" s="78"/>
      <c r="AC133" s="78"/>
      <c r="AD133" s="78"/>
      <c r="AE133" s="78"/>
      <c r="AF133" s="78"/>
      <c r="AG133" s="78"/>
      <c r="AH133" s="78"/>
      <c r="AI133" s="78"/>
      <c r="AJ133" s="78"/>
      <c r="AK133" s="78"/>
      <c r="AL133" s="37"/>
      <c r="AM133" s="37"/>
      <c r="AN133" s="37"/>
      <c r="AO133" s="37"/>
    </row>
    <row r="134" spans="1:41" s="176" customFormat="1">
      <c r="A134" s="868"/>
      <c r="B134" s="89"/>
      <c r="C134" s="88"/>
      <c r="D134" s="88"/>
      <c r="E134" s="88"/>
      <c r="F134" s="88"/>
      <c r="H134" s="37"/>
      <c r="I134" s="37"/>
      <c r="J134" s="37"/>
      <c r="K134" s="37"/>
      <c r="L134" s="37"/>
      <c r="M134" s="37"/>
      <c r="N134" s="1"/>
      <c r="O134" s="37"/>
      <c r="P134" s="37"/>
      <c r="Q134" s="37"/>
      <c r="R134" s="78"/>
      <c r="S134" s="78"/>
      <c r="T134" s="78"/>
      <c r="U134" s="78"/>
      <c r="V134" s="78"/>
      <c r="W134" s="78"/>
      <c r="X134" s="78"/>
      <c r="Y134" s="78"/>
      <c r="Z134" s="78"/>
      <c r="AA134" s="78"/>
      <c r="AB134" s="78"/>
      <c r="AC134" s="78"/>
      <c r="AD134" s="78"/>
      <c r="AE134" s="78"/>
      <c r="AF134" s="78"/>
      <c r="AG134" s="78"/>
      <c r="AH134" s="78"/>
      <c r="AI134" s="78"/>
      <c r="AJ134" s="78"/>
      <c r="AK134" s="78"/>
      <c r="AL134" s="37"/>
      <c r="AM134" s="37"/>
      <c r="AN134" s="37"/>
      <c r="AO134" s="37"/>
    </row>
    <row r="135" spans="1:41" s="176" customFormat="1">
      <c r="A135" s="868"/>
      <c r="B135" s="89"/>
      <c r="C135" s="88"/>
      <c r="D135" s="88"/>
      <c r="E135" s="88"/>
      <c r="F135" s="88"/>
      <c r="H135" s="37"/>
      <c r="I135" s="37"/>
      <c r="J135" s="37"/>
      <c r="K135" s="37"/>
      <c r="L135" s="37"/>
      <c r="M135" s="37"/>
      <c r="N135" s="1"/>
      <c r="O135" s="37"/>
      <c r="P135" s="37"/>
      <c r="Q135" s="37"/>
      <c r="R135" s="78"/>
      <c r="S135" s="78"/>
      <c r="T135" s="78"/>
      <c r="U135" s="78"/>
      <c r="V135" s="78"/>
      <c r="W135" s="78"/>
      <c r="X135" s="78"/>
      <c r="Y135" s="78"/>
      <c r="Z135" s="78"/>
      <c r="AA135" s="78"/>
      <c r="AB135" s="78"/>
      <c r="AC135" s="78"/>
      <c r="AD135" s="78"/>
      <c r="AE135" s="78"/>
      <c r="AF135" s="78"/>
      <c r="AG135" s="78"/>
      <c r="AH135" s="78"/>
      <c r="AI135" s="78"/>
      <c r="AJ135" s="78"/>
      <c r="AK135" s="78"/>
      <c r="AL135" s="37"/>
      <c r="AM135" s="37"/>
      <c r="AN135" s="37"/>
      <c r="AO135" s="37"/>
    </row>
    <row r="136" spans="1:41" s="176" customFormat="1">
      <c r="A136" s="868"/>
      <c r="B136" s="89"/>
      <c r="C136" s="88"/>
      <c r="D136" s="88"/>
      <c r="E136" s="88"/>
      <c r="F136" s="88"/>
      <c r="H136" s="37"/>
      <c r="I136" s="37"/>
      <c r="J136" s="37"/>
      <c r="K136" s="37"/>
      <c r="L136" s="37"/>
      <c r="M136" s="37"/>
      <c r="N136" s="1"/>
      <c r="O136" s="37"/>
      <c r="P136" s="37"/>
      <c r="Q136" s="37"/>
      <c r="R136" s="78"/>
      <c r="S136" s="78"/>
      <c r="T136" s="78"/>
      <c r="U136" s="78"/>
      <c r="V136" s="78"/>
      <c r="W136" s="78"/>
      <c r="X136" s="78"/>
      <c r="Y136" s="78"/>
      <c r="Z136" s="78"/>
      <c r="AA136" s="78"/>
      <c r="AB136" s="78"/>
      <c r="AC136" s="78"/>
      <c r="AD136" s="78"/>
      <c r="AE136" s="78"/>
      <c r="AF136" s="78"/>
      <c r="AG136" s="78"/>
      <c r="AH136" s="78"/>
      <c r="AI136" s="78"/>
      <c r="AJ136" s="78"/>
      <c r="AK136" s="78"/>
      <c r="AL136" s="37"/>
      <c r="AM136" s="37"/>
      <c r="AN136" s="37"/>
      <c r="AO136" s="37"/>
    </row>
    <row r="137" spans="1:41" s="176" customFormat="1">
      <c r="A137" s="868"/>
      <c r="B137" s="89"/>
      <c r="C137" s="88"/>
      <c r="D137" s="88"/>
      <c r="E137" s="88"/>
      <c r="F137" s="88"/>
      <c r="H137" s="37"/>
      <c r="I137" s="37"/>
      <c r="J137" s="37"/>
      <c r="K137" s="37"/>
      <c r="L137" s="37"/>
      <c r="M137" s="37"/>
      <c r="N137" s="1"/>
      <c r="O137" s="37"/>
      <c r="P137" s="37"/>
      <c r="Q137" s="37"/>
      <c r="R137" s="78"/>
      <c r="S137" s="78"/>
      <c r="T137" s="78"/>
      <c r="U137" s="78"/>
      <c r="V137" s="78"/>
      <c r="W137" s="78"/>
      <c r="X137" s="78"/>
      <c r="Y137" s="78"/>
      <c r="Z137" s="78"/>
      <c r="AA137" s="78"/>
      <c r="AB137" s="78"/>
      <c r="AC137" s="78"/>
      <c r="AD137" s="78"/>
      <c r="AE137" s="78"/>
      <c r="AF137" s="78"/>
      <c r="AG137" s="78"/>
      <c r="AH137" s="78"/>
      <c r="AI137" s="78"/>
      <c r="AJ137" s="78"/>
      <c r="AK137" s="78"/>
      <c r="AL137" s="37"/>
      <c r="AM137" s="37"/>
      <c r="AN137" s="37"/>
      <c r="AO137" s="37"/>
    </row>
    <row r="138" spans="1:41" s="176" customFormat="1">
      <c r="A138" s="868"/>
      <c r="B138" s="89"/>
      <c r="C138" s="88"/>
      <c r="D138" s="88"/>
      <c r="E138" s="88"/>
      <c r="F138" s="88"/>
      <c r="H138" s="37"/>
      <c r="I138" s="37"/>
      <c r="J138" s="37"/>
      <c r="K138" s="37"/>
      <c r="L138" s="37"/>
      <c r="M138" s="37"/>
      <c r="N138" s="1"/>
      <c r="O138" s="37"/>
      <c r="P138" s="37"/>
      <c r="Q138" s="37"/>
      <c r="R138" s="78"/>
      <c r="S138" s="78"/>
      <c r="T138" s="78"/>
      <c r="U138" s="78"/>
      <c r="V138" s="78"/>
      <c r="W138" s="78"/>
      <c r="X138" s="78"/>
      <c r="Y138" s="78"/>
      <c r="Z138" s="78"/>
      <c r="AA138" s="78"/>
      <c r="AB138" s="78"/>
      <c r="AC138" s="78"/>
      <c r="AD138" s="78"/>
      <c r="AE138" s="78"/>
      <c r="AF138" s="78"/>
      <c r="AG138" s="78"/>
      <c r="AH138" s="78"/>
      <c r="AI138" s="78"/>
      <c r="AJ138" s="78"/>
      <c r="AK138" s="78"/>
      <c r="AL138" s="37"/>
      <c r="AM138" s="37"/>
      <c r="AN138" s="37"/>
      <c r="AO138" s="37"/>
    </row>
    <row r="139" spans="1:41" s="176" customFormat="1">
      <c r="A139" s="868"/>
      <c r="B139" s="89"/>
      <c r="C139" s="88"/>
      <c r="D139" s="88"/>
      <c r="E139" s="88"/>
      <c r="F139" s="88"/>
      <c r="H139" s="37"/>
      <c r="I139" s="37"/>
      <c r="J139" s="37"/>
      <c r="K139" s="37"/>
      <c r="L139" s="37"/>
      <c r="M139" s="37"/>
      <c r="N139" s="1"/>
      <c r="O139" s="37"/>
      <c r="P139" s="37"/>
      <c r="Q139" s="37"/>
      <c r="R139" s="78"/>
      <c r="S139" s="78"/>
      <c r="T139" s="78"/>
      <c r="U139" s="78"/>
      <c r="V139" s="78"/>
      <c r="W139" s="78"/>
      <c r="X139" s="78"/>
      <c r="Y139" s="78"/>
      <c r="Z139" s="78"/>
      <c r="AA139" s="78"/>
      <c r="AB139" s="78"/>
      <c r="AC139" s="78"/>
      <c r="AD139" s="78"/>
      <c r="AE139" s="78"/>
      <c r="AF139" s="78"/>
      <c r="AG139" s="78"/>
      <c r="AH139" s="78"/>
      <c r="AI139" s="78"/>
      <c r="AJ139" s="78"/>
      <c r="AK139" s="78"/>
      <c r="AL139" s="37"/>
      <c r="AM139" s="37"/>
      <c r="AN139" s="37"/>
      <c r="AO139" s="37"/>
    </row>
    <row r="140" spans="1:41" s="176" customFormat="1">
      <c r="A140" s="868"/>
      <c r="B140" s="89"/>
      <c r="C140" s="88"/>
      <c r="D140" s="88"/>
      <c r="E140" s="88"/>
      <c r="F140" s="88"/>
      <c r="H140" s="37"/>
      <c r="I140" s="37"/>
      <c r="J140" s="37"/>
      <c r="K140" s="37"/>
      <c r="L140" s="37"/>
      <c r="M140" s="37"/>
      <c r="N140" s="1"/>
      <c r="O140" s="37"/>
      <c r="P140" s="37"/>
      <c r="Q140" s="37"/>
      <c r="R140" s="78"/>
      <c r="S140" s="78"/>
      <c r="T140" s="78"/>
      <c r="U140" s="78"/>
      <c r="V140" s="78"/>
      <c r="W140" s="78"/>
      <c r="X140" s="78"/>
      <c r="Y140" s="78"/>
      <c r="Z140" s="78"/>
      <c r="AA140" s="78"/>
      <c r="AB140" s="78"/>
      <c r="AC140" s="78"/>
      <c r="AD140" s="78"/>
      <c r="AE140" s="78"/>
      <c r="AF140" s="78"/>
      <c r="AG140" s="78"/>
      <c r="AH140" s="78"/>
      <c r="AI140" s="78"/>
      <c r="AJ140" s="78"/>
      <c r="AK140" s="78"/>
      <c r="AL140" s="37"/>
      <c r="AM140" s="37"/>
      <c r="AN140" s="37"/>
      <c r="AO140" s="37"/>
    </row>
  </sheetData>
  <sheetProtection sheet="1" objects="1" scenarios="1" formatColumns="0" formatRows="0" selectLockedCells="1"/>
  <customSheetViews>
    <customSheetView guid="{9154002C-6C58-44C9-AE93-0E761C3D01F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
      <headerFooter alignWithMargins="0">
        <oddFooter>&amp;R&amp;"Book Antiqua,Bold"&amp;10Schedule-2/ Page &amp;P of &amp;N</oddFooter>
      </headerFooter>
    </customSheetView>
    <customSheetView guid="{B835C05C-B615-4DCB-982D-4519616B3CD8}"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2"/>
      <headerFooter alignWithMargins="0">
        <oddFooter>&amp;R&amp;"Book Antiqua,Bold"&amp;10Schedule-2/ Page &amp;P of &amp;N</oddFooter>
      </headerFooter>
    </customSheetView>
    <customSheetView guid="{E97134B6-5E8D-4951-8DA0-73D06553236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3"/>
      <headerFooter alignWithMargins="0">
        <oddFooter>&amp;R&amp;"Book Antiqua,Bold"&amp;10Schedule-2/ Page &amp;P of &amp;N</oddFooter>
      </headerFooter>
    </customSheetView>
    <customSheetView guid="{D0757F9E-DF41-4B40-A5E5-F4F8FDD8D61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4"/>
      <headerFooter alignWithMargins="0">
        <oddFooter>&amp;R&amp;"Book Antiqua,Bold"&amp;10Schedule-2/ Page &amp;P of &amp;N</oddFooter>
      </headerFooter>
    </customSheetView>
    <customSheetView guid="{EE46BCD1-F715-4FA9-A5FC-1B125AD601E0}"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5"/>
      <headerFooter alignWithMargins="0">
        <oddFooter>&amp;R&amp;"Book Antiqua,Bold"&amp;10Schedule-2/ Page &amp;P of &amp;N</oddFooter>
      </headerFooter>
    </customSheetView>
    <customSheetView guid="{4AA1107B-A795-4744-B566-827168772C7A}"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6"/>
      <headerFooter alignWithMargins="0">
        <oddFooter>&amp;R&amp;"Book Antiqua,Bold"&amp;10Schedule-2/ Page &amp;P of &amp;N</oddFooter>
      </headerFooter>
    </customSheetView>
    <customSheetView guid="{B23AD343-29DA-4CE0-BD10-47BF44F3782F}"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7"/>
      <headerFooter alignWithMargins="0">
        <oddFooter>&amp;R&amp;"Book Antiqua,Bold"&amp;10Schedule-2/ Page &amp;P of &amp;N</oddFooter>
      </headerFooter>
    </customSheetView>
    <customSheetView guid="{ECE9294F-C910-4036-88BC-B1F2176FB0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8"/>
      <headerFooter alignWithMargins="0">
        <oddFooter>&amp;R&amp;"Book Antiqua,Bold"&amp;10Schedule-2/ Page &amp;P of &amp;N</oddFooter>
      </headerFooter>
    </customSheetView>
    <customSheetView guid="{27A45B7A-04F2-4516-B80B-5ED0825D4ED3}" scale="80" hiddenColumns="1" state="hidden">
      <selection activeCell="A4" sqref="A4:F4"/>
      <colBreaks count="1" manualBreakCount="1">
        <brk id="6" max="1048575" man="1"/>
      </colBreaks>
      <pageMargins left="0" right="0" top="0" bottom="0" header="0" footer="0"/>
      <printOptions horizontalCentered="1"/>
      <pageSetup paperSize="9" orientation="portrait" horizontalDpi="300" verticalDpi="300" r:id="rId9"/>
      <headerFooter alignWithMargins="0">
        <oddFooter>&amp;R&amp;"Book Antiqua,Bold"&amp;10Schedule-2/ Page &amp;P of &amp;N</oddFooter>
      </headerFooter>
    </customSheetView>
    <customSheetView guid="{E9F4E142-7D26-464D-BECA-4F3806DB1FE1}"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0"/>
      <headerFooter alignWithMargins="0">
        <oddFooter>&amp;R&amp;"Book Antiqua,Bold"&amp;10Schedule-2/ Page &amp;P of &amp;N</oddFooter>
      </headerFooter>
    </customSheetView>
    <customSheetView guid="{A7DBDDEF-9245-44C6-9EBF-032DB6E1C0A2}"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1"/>
      <headerFooter alignWithMargins="0">
        <oddFooter>&amp;R&amp;"Book Antiqua,Bold"&amp;10Schedule-2/ Page &amp;P of &amp;N</oddFooter>
      </headerFooter>
    </customSheetView>
    <customSheetView guid="{7487ED9F-BBED-4B2A-9631-22F1A430946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2"/>
      <headerFooter alignWithMargins="0">
        <oddFooter>&amp;R&amp;"Book Antiqua,Bold"&amp;10Schedule-2/ Page &amp;P of &amp;N</oddFooter>
      </headerFooter>
    </customSheetView>
    <customSheetView guid="{B3CE7B10-A914-4559-A6DA-AED8C22AFD6D}"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3"/>
      <headerFooter alignWithMargins="0">
        <oddFooter>&amp;R&amp;"Book Antiqua,Bold"&amp;10Schedule-2/ Page &amp;P of &amp;N</oddFooter>
      </headerFooter>
    </customSheetView>
    <customSheetView guid="{D53177B2-31EC-4222-B97A-A37DCFD9E45B}"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4"/>
      <headerFooter alignWithMargins="0">
        <oddFooter>&amp;R&amp;"Book Antiqua,Bold"&amp;10Schedule-2/ Page &amp;P of &amp;N</oddFooter>
      </headerFooter>
    </customSheetView>
    <customSheetView guid="{223BC0FC-814D-40F0-9795-CE82A16FF3A5}"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5"/>
      <headerFooter alignWithMargins="0">
        <oddFooter>&amp;R&amp;"Book Antiqua,Bold"&amp;10Schedule-2/ Page &amp;P of &amp;N</oddFooter>
      </headerFooter>
    </customSheetView>
    <customSheetView guid="{E81F0721-C35D-4189-B675-E46A21339863}"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6"/>
      <headerFooter alignWithMargins="0">
        <oddFooter>&amp;R&amp;"Book Antiqua,Bold"&amp;10Schedule-2/ Page &amp;P of &amp;N</oddFooter>
      </headerFooter>
    </customSheetView>
    <customSheetView guid="{17F5C48B-526E-48D2-9F97-823D578F9893}"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7"/>
      <headerFooter alignWithMargins="0">
        <oddFooter>&amp;R&amp;"Book Antiqua,Bold"&amp;10Schedule-2/ Page &amp;P of &amp;N</oddFooter>
      </headerFooter>
    </customSheetView>
    <customSheetView guid="{9AABADBB-0C61-4F6E-8EBA-FB1F391DCDF7}" scale="80" hiddenColumns="1" state="hidden" topLeftCell="A34">
      <selection activeCell="F56" sqref="F56"/>
      <colBreaks count="1" manualBreakCount="1">
        <brk id="6" max="1048575" man="1"/>
      </colBreaks>
      <pageMargins left="0" right="0" top="0" bottom="0" header="0" footer="0"/>
      <printOptions horizontalCentered="1"/>
      <pageSetup paperSize="9" orientation="portrait" horizontalDpi="300" verticalDpi="300" r:id="rId18"/>
      <headerFooter alignWithMargins="0">
        <oddFooter>&amp;R&amp;"Book Antiqua,Bold"&amp;10Schedule-2/ Page &amp;P of &amp;N</oddFooter>
      </headerFooter>
    </customSheetView>
  </customSheetViews>
  <mergeCells count="10">
    <mergeCell ref="A3:F3"/>
    <mergeCell ref="W3:X3"/>
    <mergeCell ref="A4:F4"/>
    <mergeCell ref="A7:D7"/>
    <mergeCell ref="L13:M13"/>
    <mergeCell ref="O13:P13"/>
    <mergeCell ref="B8:D8"/>
    <mergeCell ref="B9:D9"/>
    <mergeCell ref="B10:D10"/>
    <mergeCell ref="B11:D11"/>
  </mergeCells>
  <phoneticPr fontId="28" type="noConversion"/>
  <conditionalFormatting sqref="E16:E55">
    <cfRule type="expression" dxfId="11" priority="1" stopIfTrue="1">
      <formula>D16&gt;0</formula>
    </cfRule>
  </conditionalFormatting>
  <printOptions horizontalCentered="1"/>
  <pageMargins left="0.51181102362204722" right="0.26" top="0.4" bottom="0.44" header="0.25" footer="0.24"/>
  <pageSetup paperSize="9" orientation="portrait" horizontalDpi="300" verticalDpi="300" r:id="rId19"/>
  <headerFooter alignWithMargins="0">
    <oddHeader>&amp;C&amp;"Aptos"&amp;12&amp;KFF0000 डेटा वर्गीकरण : नियंत्रित/CONTROLLED&amp;1#_x000D_&amp;G</oddHeader>
    <oddFooter>&amp;R&amp;"Book Antiqua,Bold"&amp;10Schedule-2/ Page &amp;P of &amp;N</oddFooter>
  </headerFooter>
  <colBreaks count="1" manualBreakCount="1">
    <brk id="6" max="1048575" man="1"/>
  </colBreaks>
  <drawing r:id="rId20"/>
  <legacyDrawingHF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3046e13e-f819-45a8-85ca-1ed7db03e7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140CD5E00D1D34EB9A53E2582215094" ma:contentTypeVersion="17" ma:contentTypeDescription="Create a new document." ma:contentTypeScope="" ma:versionID="fa3de87c945a0fd6846e4c288dc4cef9">
  <xsd:schema xmlns:xsd="http://www.w3.org/2001/XMLSchema" xmlns:xs="http://www.w3.org/2001/XMLSchema" xmlns:p="http://schemas.microsoft.com/office/2006/metadata/properties" xmlns:ns3="4cd4c64d-abf5-424e-baf3-c0edf3cbdec2" xmlns:ns4="3046e13e-f819-45a8-85ca-1ed7db03e7d9" targetNamespace="http://schemas.microsoft.com/office/2006/metadata/properties" ma:root="true" ma:fieldsID="a0eabc6b866a273f8d649bca7d000676" ns3:_="" ns4:_="">
    <xsd:import namespace="4cd4c64d-abf5-424e-baf3-c0edf3cbdec2"/>
    <xsd:import namespace="3046e13e-f819-45a8-85ca-1ed7db03e7d9"/>
    <xsd:element name="properties">
      <xsd:complexType>
        <xsd:sequence>
          <xsd:element name="documentManagement">
            <xsd:complexType>
              <xsd:all>
                <xsd:element ref="ns3:SharedWithUsers" minOccurs="0"/>
                <xsd:element ref="ns3:SharedWithDetails" minOccurs="0"/>
                <xsd:element ref="ns3:SharingHintHash" minOccurs="0"/>
                <xsd:element ref="ns4:_activity" minOccurs="0"/>
                <xsd:element ref="ns4:MediaServiceMetadata" minOccurs="0"/>
                <xsd:element ref="ns4:MediaServiceFastMetadata" minOccurs="0"/>
                <xsd:element ref="ns4:MediaServiceObjectDetectorVersions"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Location" minOccurs="0"/>
                <xsd:element ref="ns4:MediaServiceSearchProperties" minOccurs="0"/>
                <xsd:element ref="ns4:MediaServiceSystemTags" minOccurs="0"/>
                <xsd:element ref="ns4: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4c64d-abf5-424e-baf3-c0edf3cbdec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046e13e-f819-45a8-85ca-1ed7db03e7d9" elementFormDefault="qualified">
    <xsd:import namespace="http://schemas.microsoft.com/office/2006/documentManagement/types"/>
    <xsd:import namespace="http://schemas.microsoft.com/office/infopath/2007/PartnerControls"/>
    <xsd:element name="_activity" ma:index="11"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1DE2BA-77B5-4B36-9D35-C6E5444C223E}">
  <ds:schemaRefs>
    <ds:schemaRef ds:uri="http://schemas.microsoft.com/sharepoint/v3/contenttype/forms"/>
  </ds:schemaRefs>
</ds:datastoreItem>
</file>

<file path=customXml/itemProps2.xml><?xml version="1.0" encoding="utf-8"?>
<ds:datastoreItem xmlns:ds="http://schemas.openxmlformats.org/officeDocument/2006/customXml" ds:itemID="{2DC973CB-0221-46F3-8404-989FDED6E484}">
  <ds:schemaRefs>
    <ds:schemaRef ds:uri="http://purl.org/dc/elements/1.1/"/>
    <ds:schemaRef ds:uri="4cd4c64d-abf5-424e-baf3-c0edf3cbdec2"/>
    <ds:schemaRef ds:uri="http://purl.org/dc/dcmitype/"/>
    <ds:schemaRef ds:uri="http://schemas.microsoft.com/office/infopath/2007/PartnerControls"/>
    <ds:schemaRef ds:uri="http://schemas.openxmlformats.org/package/2006/metadata/core-properties"/>
    <ds:schemaRef ds:uri="3046e13e-f819-45a8-85ca-1ed7db03e7d9"/>
    <ds:schemaRef ds:uri="http://schemas.microsoft.com/office/2006/documentManagement/typ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DF5FF089-A029-4F9F-880F-71B12FF757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4c64d-abf5-424e-baf3-c0edf3cbdec2"/>
    <ds:schemaRef ds:uri="3046e13e-f819-45a8-85ca-1ed7db03e7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34</vt:i4>
      </vt:variant>
    </vt:vector>
  </HeadingPairs>
  <TitlesOfParts>
    <vt:vector size="61" baseType="lpstr">
      <vt:lpstr>Basic</vt:lpstr>
      <vt:lpstr>Instructions</vt:lpstr>
      <vt:lpstr>Cover</vt:lpstr>
      <vt:lpstr>Names of Bidder</vt:lpstr>
      <vt:lpstr>Sch-1.</vt:lpstr>
      <vt:lpstr>Sch-1 dis</vt:lpstr>
      <vt:lpstr>Sch-1 </vt:lpstr>
      <vt:lpstr>Sch-2</vt:lpstr>
      <vt:lpstr>Sch-2 Dis</vt:lpstr>
      <vt:lpstr>Sch-3</vt:lpstr>
      <vt:lpstr>Sch-4</vt:lpstr>
      <vt:lpstr>Sch-5</vt:lpstr>
      <vt:lpstr>Sch-5 Dis</vt:lpstr>
      <vt:lpstr>Sch-6</vt:lpstr>
      <vt:lpstr>Discount</vt:lpstr>
      <vt:lpstr>Sch-6 After Discount</vt:lpstr>
      <vt:lpstr>Sch-7</vt:lpstr>
      <vt:lpstr>Sch-7 Dis</vt:lpstr>
      <vt:lpstr>Octroi</vt:lpstr>
      <vt:lpstr>Entry Tax</vt:lpstr>
      <vt:lpstr>Other Taxes &amp; Duties</vt:lpstr>
      <vt:lpstr>Bid Form 2nd Envelope</vt:lpstr>
      <vt:lpstr>Q &amp; C (2)</vt:lpstr>
      <vt:lpstr>Q &amp; C</vt:lpstr>
      <vt:lpstr>N to W</vt:lpstr>
      <vt:lpstr>Sheet1</vt:lpstr>
      <vt:lpstr>Sheet3</vt:lpstr>
      <vt:lpstr>'Bid Form 2nd Envelope'!Print_Area</vt:lpstr>
      <vt:lpstr>Discount!Print_Area</vt:lpstr>
      <vt:lpstr>'Entry Tax'!Print_Area</vt:lpstr>
      <vt:lpstr>Instructions!Print_Area</vt:lpstr>
      <vt:lpstr>'Names of Bidder'!Print_Area</vt:lpstr>
      <vt:lpstr>Octroi!Print_Area</vt:lpstr>
      <vt:lpstr>'Other Taxes &amp; Duties'!Print_Area</vt:lpstr>
      <vt:lpstr>'Q &amp; C'!Print_Area</vt:lpstr>
      <vt:lpstr>'Q &amp; C (2)'!Print_Area</vt:lpstr>
      <vt:lpstr>'Sch-1 '!Print_Area</vt:lpstr>
      <vt:lpstr>'Sch-1 dis'!Print_Area</vt:lpstr>
      <vt:lpstr>'Sch-1.'!Print_Area</vt:lpstr>
      <vt:lpstr>'Sch-2'!Print_Area</vt:lpstr>
      <vt:lpstr>'Sch-2 Dis'!Print_Area</vt:lpstr>
      <vt:lpstr>'Sch-3'!Print_Area</vt:lpstr>
      <vt:lpstr>'Sch-4'!Print_Area</vt:lpstr>
      <vt:lpstr>'Sch-5'!Print_Area</vt:lpstr>
      <vt:lpstr>'Sch-5 Dis'!Print_Area</vt:lpstr>
      <vt:lpstr>'Sch-6'!Print_Area</vt:lpstr>
      <vt:lpstr>'Sch-6 After Discount'!Print_Area</vt:lpstr>
      <vt:lpstr>'Sch-7'!Print_Area</vt:lpstr>
      <vt:lpstr>'Sch-7 Dis'!Print_Area</vt:lpstr>
      <vt:lpstr>'Sch-1 '!Print_Titles</vt:lpstr>
      <vt:lpstr>'Sch-1 dis'!Print_Titles</vt:lpstr>
      <vt:lpstr>'Sch-1.'!Print_Titles</vt:lpstr>
      <vt:lpstr>'Sch-2'!Print_Titles</vt:lpstr>
      <vt:lpstr>'Sch-2 Dis'!Print_Titles</vt:lpstr>
      <vt:lpstr>'Sch-3'!Print_Titles</vt:lpstr>
      <vt:lpstr>'Sch-5'!Print_Titles</vt:lpstr>
      <vt:lpstr>'Sch-5 Dis'!Print_Titles</vt:lpstr>
      <vt:lpstr>'Sch-6'!Print_Titles</vt:lpstr>
      <vt:lpstr>'Sch-6 After Discount'!Print_Titles</vt:lpstr>
      <vt:lpstr>'Sch-7'!Print_Titles</vt:lpstr>
      <vt:lpstr>'Sch-7 Dis'!Print_Titles</vt:lpstr>
    </vt:vector>
  </TitlesOfParts>
  <Manager/>
  <Company>POWERGRID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PGCIL</dc:creator>
  <cp:keywords/>
  <dc:description/>
  <cp:lastModifiedBy>Amit Verma {अमित वर्मा}</cp:lastModifiedBy>
  <cp:revision/>
  <cp:lastPrinted>2025-11-19T05:54:32Z</cp:lastPrinted>
  <dcterms:created xsi:type="dcterms:W3CDTF">2001-07-26T10:23:15Z</dcterms:created>
  <dcterms:modified xsi:type="dcterms:W3CDTF">2026-04-28T05:21:51Z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0x0101000140CD5E00D1D34EB9A53E2582215094</vt:lpwstr>
  </property>
  <property fmtid="{D5CDD505-2E9C-101B-9397-08002B2CF9AE}" pid="3" name="MSIP_Label_0321f918-ec86-4ca8-a055-14fb72716b9b_Enabled">
    <vt:lpwstr>true</vt:lpwstr>
  </property>
  <property fmtid="{D5CDD505-2E9C-101B-9397-08002B2CF9AE}" pid="4" name="MSIP_Label_0321f918-ec86-4ca8-a055-14fb72716b9b_SetDate">
    <vt:lpwstr>2025-08-18T05:49:08Z</vt:lpwstr>
  </property>
  <property fmtid="{D5CDD505-2E9C-101B-9397-08002B2CF9AE}" pid="5" name="MSIP_Label_0321f918-ec86-4ca8-a055-14fb72716b9b_Method">
    <vt:lpwstr>Privileged</vt:lpwstr>
  </property>
  <property fmtid="{D5CDD505-2E9C-101B-9397-08002B2CF9AE}" pid="6" name="MSIP_Label_0321f918-ec86-4ca8-a055-14fb72716b9b_Name">
    <vt:lpwstr>Controlled-IT</vt:lpwstr>
  </property>
  <property fmtid="{D5CDD505-2E9C-101B-9397-08002B2CF9AE}" pid="7" name="MSIP_Label_0321f918-ec86-4ca8-a055-14fb72716b9b_SiteId">
    <vt:lpwstr>7048075c-52c2-4a40-8e7c-5c5a5573c87f</vt:lpwstr>
  </property>
  <property fmtid="{D5CDD505-2E9C-101B-9397-08002B2CF9AE}" pid="8" name="MSIP_Label_0321f918-ec86-4ca8-a055-14fb72716b9b_ActionId">
    <vt:lpwstr>7eb94a44-dfbf-4cc7-b81b-09a6d8e91291</vt:lpwstr>
  </property>
  <property fmtid="{D5CDD505-2E9C-101B-9397-08002B2CF9AE}" pid="9" name="MSIP_Label_0321f918-ec86-4ca8-a055-14fb72716b9b_ContentBits">
    <vt:lpwstr>5</vt:lpwstr>
  </property>
  <property fmtid="{D5CDD505-2E9C-101B-9397-08002B2CF9AE}" pid="10" name="MSIP_Label_0321f918-ec86-4ca8-a055-14fb72716b9b_Tag">
    <vt:lpwstr>10, 0, 1, 2</vt:lpwstr>
  </property>
</Properties>
</file>