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hidePivotFieldList="1" defaultThemeVersion="124226"/>
  <mc:AlternateContent xmlns:mc="http://schemas.openxmlformats.org/markup-compatibility/2006">
    <mc:Choice Requires="x15">
      <x15ac:absPath xmlns:x15ac="http://schemas.microsoft.com/office/spreadsheetml/2010/11/ac" url="E:\PS C&amp;M Works\PRANIT\LTE -PRANIT\PS-I-3484 Water proofing &amp; structural Strengthng at Bhadrawati SS\Bid Doc\"/>
    </mc:Choice>
  </mc:AlternateContent>
  <xr:revisionPtr revIDLastSave="0" documentId="13_ncr:1_{1652B499-F91A-4A62-AE1E-1F2373523F90}" xr6:coauthVersionLast="47" xr6:coauthVersionMax="47" xr10:uidLastSave="{00000000-0000-0000-0000-000000000000}"/>
  <workbookProtection workbookPassword="8AFB" lockStructure="1"/>
  <bookViews>
    <workbookView xWindow="-120" yWindow="-120" windowWidth="24240" windowHeight="13140" tabRatio="861" firstSheet="1" activeTab="1" xr2:uid="{D5D60257-1D3A-49EC-B374-6F7737D9EBF6}"/>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Sch-1'!$A$1:$I$52</definedName>
    <definedName name="_xlnm.Print_Area" localSheetId="4">'  Sch-2'!$A$1:$G$32</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'Sch-3'!$A$1:$F$25</definedName>
    <definedName name="_xlnm.Print_Area" localSheetId="8">'Sch-4'!$A$1:$D$23</definedName>
    <definedName name="_xlnm.Print_Area" localSheetId="9">'Sch-5 After Discount'!$A$1:$D$33</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Sch-1'!$A$1:$G$54</definedName>
    <definedName name="Z_1A26D3B9_AD8D_4AE9_81F5_E0DF795F4658_.wvu.PrintArea" localSheetId="4" hidden="1">'  Sch-2'!$A$1:$G$34</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'Sch-3'!$A$1:$F$20</definedName>
    <definedName name="Z_1A26D3B9_AD8D_4AE9_81F5_E0DF795F4658_.wvu.PrintArea" localSheetId="8" hidden="1">'Sch-4'!$A$1:$D$24</definedName>
    <definedName name="Z_1A26D3B9_AD8D_4AE9_81F5_E0DF795F4658_.wvu.PrintArea" localSheetId="9" hidden="1">'Sch-5 After Discount'!$A$1:$D$35</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'Sch-3'!$K:$P</definedName>
    <definedName name="Z_25334923_91A5_4F88_9A10_8FA88873EC26_.wvu.Cols" localSheetId="9" hidden="1">'Sch-5 After Discount'!$F:$I</definedName>
    <definedName name="Z_25334923_91A5_4F88_9A10_8FA88873EC26_.wvu.PrintArea" localSheetId="3" hidden="1">'  Sch-1'!$A$1:$G$54</definedName>
    <definedName name="Z_25334923_91A5_4F88_9A10_8FA88873EC26_.wvu.PrintArea" localSheetId="4" hidden="1">'  Sch-2'!$A$1:$G$34</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'Sch-3'!$A$1:$F$20</definedName>
    <definedName name="Z_25334923_91A5_4F88_9A10_8FA88873EC26_.wvu.PrintArea" localSheetId="8" hidden="1">'Sch-4'!$A$1:$D$24</definedName>
    <definedName name="Z_25334923_91A5_4F88_9A10_8FA88873EC26_.wvu.PrintArea" localSheetId="9" hidden="1">'Sch-5 After Discount'!$A$1:$D$35</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'Sch-3'!$G:$AF</definedName>
    <definedName name="Z_398C7893_3C2A_4DA4_8552_014985533932_.wvu.Cols" localSheetId="9" hidden="1">'Sch-5 After Discount'!$F:$G</definedName>
    <definedName name="Z_398C7893_3C2A_4DA4_8552_014985533932_.wvu.PrintArea" localSheetId="3" hidden="1">'  Sch-1'!$A$1:$G$52</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'Sch-3'!$A$1:$F$25</definedName>
    <definedName name="Z_398C7893_3C2A_4DA4_8552_014985533932_.wvu.PrintArea" localSheetId="8" hidden="1">'Sch-4'!$A$1:$D$23</definedName>
    <definedName name="Z_398C7893_3C2A_4DA4_8552_014985533932_.wvu.PrintArea" localSheetId="9" hidden="1">'Sch-5 After Discount'!$A$1:$D$33</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'Sch-3'!$16:$19</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'Sch-3'!$M:$M</definedName>
    <definedName name="Z_4F47A486_EA66_4D4B_9D65_1ABEAC31AACE_.wvu.Cols" localSheetId="8" hidden="1">'Sch-4'!$G:$K</definedName>
    <definedName name="Z_4F47A486_EA66_4D4B_9D65_1ABEAC31AACE_.wvu.PrintArea" localSheetId="3" hidden="1">'  Sch-1'!$A$1:$G$54</definedName>
    <definedName name="Z_4F47A486_EA66_4D4B_9D65_1ABEAC31AACE_.wvu.PrintArea" localSheetId="4" hidden="1">'  Sch-2'!$A$1:$G$34</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'Sch-3'!$A$1:$F$20</definedName>
    <definedName name="Z_4F47A486_EA66_4D4B_9D65_1ABEAC31AACE_.wvu.PrintArea" localSheetId="8" hidden="1">'Sch-4'!$A$1:$D$24</definedName>
    <definedName name="Z_4F47A486_EA66_4D4B_9D65_1ABEAC31AACE_.wvu.PrintArea" localSheetId="9" hidden="1">'Sch-5 After Discount'!$A$1:$D$35</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Sch-1'!$A$1:$G$54</definedName>
    <definedName name="Z_4F65FF32_EC61_4022_A399_2986D7B6B8B3_.wvu.PrintArea" localSheetId="4" hidden="1">'  Sch-2'!$A$1:$G$34</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'Sch-3'!$A$1:$F$20</definedName>
    <definedName name="Z_4F65FF32_EC61_4022_A399_2986D7B6B8B3_.wvu.PrintArea" localSheetId="8" hidden="1">'Sch-4'!$A$1:$D$24</definedName>
    <definedName name="Z_4F65FF32_EC61_4022_A399_2986D7B6B8B3_.wvu.PrintArea" localSheetId="9" hidden="1">'Sch-5 After Discount'!$A$1:$D$35</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Sch-1'!$A$1:$G$54</definedName>
    <definedName name="Z_58D82F59_8CF6_455F_B9F4_081499FDF243_.wvu.PrintArea" localSheetId="4" hidden="1">'  Sch-2'!$A$1:$G$34</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'Sch-3'!$A$1:$F$20</definedName>
    <definedName name="Z_58D82F59_8CF6_455F_B9F4_081499FDF243_.wvu.PrintArea" localSheetId="8" hidden="1">'Sch-4'!$A$1:$D$24</definedName>
    <definedName name="Z_58D82F59_8CF6_455F_B9F4_081499FDF243_.wvu.PrintArea" localSheetId="9" hidden="1">'Sch-5 After Discount'!$A$1:$D$35</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'Sch-3'!$K:$P</definedName>
    <definedName name="Z_5E2FF645_A015_403E_863B_BADF6B75C7D1_.wvu.Cols" localSheetId="9" hidden="1">'Sch-5 After Discount'!$F:$G</definedName>
    <definedName name="Z_5E2FF645_A015_403E_863B_BADF6B75C7D1_.wvu.PrintArea" localSheetId="3" hidden="1">'  Sch-1'!$A$1:$G$52</definedName>
    <definedName name="Z_5E2FF645_A015_403E_863B_BADF6B75C7D1_.wvu.PrintArea" localSheetId="4" hidden="1">'  Sch-2'!$A$1:$G$32</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'Sch-3'!$A$1:$F$19</definedName>
    <definedName name="Z_5E2FF645_A015_403E_863B_BADF6B75C7D1_.wvu.PrintArea" localSheetId="8" hidden="1">'Sch-4'!$A$1:$D$24</definedName>
    <definedName name="Z_5E2FF645_A015_403E_863B_BADF6B75C7D1_.wvu.PrintArea" localSheetId="9" hidden="1">'Sch-5 After Discount'!$A$1:$D$35</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Sch-1'!$A$1:$G$54</definedName>
    <definedName name="Z_696D9240_6693_44E8_B9A4_2BFADD101EE2_.wvu.PrintArea" localSheetId="4" hidden="1">'  Sch-2'!$A$1:$G$34</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'Sch-3'!$A$1:$F$20</definedName>
    <definedName name="Z_696D9240_6693_44E8_B9A4_2BFADD101EE2_.wvu.PrintArea" localSheetId="8" hidden="1">'Sch-4'!$A$1:$D$24</definedName>
    <definedName name="Z_696D9240_6693_44E8_B9A4_2BFADD101EE2_.wvu.PrintArea" localSheetId="9" hidden="1">'Sch-5 After Discount'!$A$1:$D$35</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'Sch-3'!$M:$M</definedName>
    <definedName name="Z_8DC3BA4D_7811_4245_A3D0_7EE4A8A001CA_.wvu.Cols" localSheetId="8" hidden="1">'Sch-4'!$G:$N</definedName>
    <definedName name="Z_8DC3BA4D_7811_4245_A3D0_7EE4A8A001CA_.wvu.PrintArea" localSheetId="3" hidden="1">'  Sch-1'!$A$1:$G$54</definedName>
    <definedName name="Z_8DC3BA4D_7811_4245_A3D0_7EE4A8A001CA_.wvu.PrintArea" localSheetId="4" hidden="1">'  Sch-2'!$A$1:$G$34</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'Sch-3'!$A$1:$F$20</definedName>
    <definedName name="Z_8DC3BA4D_7811_4245_A3D0_7EE4A8A001CA_.wvu.PrintArea" localSheetId="8" hidden="1">'Sch-4'!$A$1:$D$24</definedName>
    <definedName name="Z_8DC3BA4D_7811_4245_A3D0_7EE4A8A001CA_.wvu.PrintArea" localSheetId="9" hidden="1">'Sch-5 After Discount'!$A$1:$D$35</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Sch-1'!$A$1:$G$54</definedName>
    <definedName name="Z_B0EE7D76_5806_4718_BDAD_3A3EA691E5E4_.wvu.PrintArea" localSheetId="4" hidden="1">'  Sch-2'!$A$1:$G$34</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'Sch-3'!$A$1:$F$20</definedName>
    <definedName name="Z_B0EE7D76_5806_4718_BDAD_3A3EA691E5E4_.wvu.PrintArea" localSheetId="8" hidden="1">'Sch-4'!$A$1:$D$24</definedName>
    <definedName name="Z_B0EE7D76_5806_4718_BDAD_3A3EA691E5E4_.wvu.PrintArea" localSheetId="9" hidden="1">'Sch-5 After Discount'!$A$1:$D$35</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Sch-1'!$A$1:$G$54</definedName>
    <definedName name="Z_B1277D53_29D6_4226_81E2_084FB62977B6_.wvu.PrintArea" localSheetId="4" hidden="1">'  Sch-2'!$A$1:$G$34</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'Sch-3'!$A$1:$F$20</definedName>
    <definedName name="Z_B1277D53_29D6_4226_81E2_084FB62977B6_.wvu.PrintArea" localSheetId="8" hidden="1">'Sch-4'!$A$1:$D$24</definedName>
    <definedName name="Z_B1277D53_29D6_4226_81E2_084FB62977B6_.wvu.PrintArea" localSheetId="9" hidden="1">'Sch-5 After Discount'!$A$1:$D$35</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'Sch-3'!$K:$P</definedName>
    <definedName name="Z_BAD0225F_C858_4E40_A5E7_64BB5328C88A_.wvu.Cols" localSheetId="9" hidden="1">'Sch-5 After Discount'!$F:$G</definedName>
    <definedName name="Z_BAD0225F_C858_4E40_A5E7_64BB5328C88A_.wvu.PrintArea" localSheetId="3" hidden="1">'  Sch-1'!$A$1:$G$54</definedName>
    <definedName name="Z_BAD0225F_C858_4E40_A5E7_64BB5328C88A_.wvu.PrintArea" localSheetId="4" hidden="1">'  Sch-2'!$A$1:$G$34</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'Sch-3'!$A$1:$F$20</definedName>
    <definedName name="Z_BAD0225F_C858_4E40_A5E7_64BB5328C88A_.wvu.PrintArea" localSheetId="8" hidden="1">'Sch-4'!$A$1:$D$24</definedName>
    <definedName name="Z_BAD0225F_C858_4E40_A5E7_64BB5328C88A_.wvu.PrintArea" localSheetId="9" hidden="1">'Sch-5 After Discount'!$A$1:$D$35</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'Sch-3'!$K:$P</definedName>
    <definedName name="Z_BEF72719_4CCF_4C9B_95F6_0F3535FF30B3_.wvu.Cols" localSheetId="9" hidden="1">'Sch-5 After Discount'!$F:$G</definedName>
    <definedName name="Z_BEF72719_4CCF_4C9B_95F6_0F3535FF30B3_.wvu.PrintArea" localSheetId="3" hidden="1">'  Sch-1'!$A$1:$G$52</definedName>
    <definedName name="Z_BEF72719_4CCF_4C9B_95F6_0F3535FF30B3_.wvu.PrintArea" localSheetId="4" hidden="1">'  Sch-2'!$A$1:$G$32</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'Sch-3'!$A$1:$F$20</definedName>
    <definedName name="Z_BEF72719_4CCF_4C9B_95F6_0F3535FF30B3_.wvu.PrintArea" localSheetId="8" hidden="1">'Sch-4'!$A$1:$D$24</definedName>
    <definedName name="Z_BEF72719_4CCF_4C9B_95F6_0F3535FF30B3_.wvu.PrintArea" localSheetId="9" hidden="1">'Sch-5 After Discount'!$A$1:$D$35</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'Sch-3'!$K:$P</definedName>
    <definedName name="Z_C3C2F6BE_1796_4187_BF38_BACEF6057F57_.wvu.Cols" localSheetId="9" hidden="1">'Sch-5 After Discount'!$F:$G</definedName>
    <definedName name="Z_C3C2F6BE_1796_4187_BF38_BACEF6057F57_.wvu.PrintArea" localSheetId="3" hidden="1">'  Sch-1'!$A$1:$G$52</definedName>
    <definedName name="Z_C3C2F6BE_1796_4187_BF38_BACEF6057F57_.wvu.PrintArea" localSheetId="4" hidden="1">'  Sch-2'!$A$1:$G$32</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'Sch-3'!$A$1:$F$19</definedName>
    <definedName name="Z_C3C2F6BE_1796_4187_BF38_BACEF6057F57_.wvu.PrintArea" localSheetId="8" hidden="1">'Sch-4'!$A$1:$D$24</definedName>
    <definedName name="Z_C3C2F6BE_1796_4187_BF38_BACEF6057F57_.wvu.PrintArea" localSheetId="9" hidden="1">'Sch-5 After Discount'!$A$1:$D$35</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'Sch-3'!$K:$P</definedName>
    <definedName name="Z_CF0E662C_D3BC_4297_99E8_62C40B3B7AD9_.wvu.Cols" localSheetId="9" hidden="1">'Sch-5 After Discount'!$F:$G</definedName>
    <definedName name="Z_CF0E662C_D3BC_4297_99E8_62C40B3B7AD9_.wvu.PrintArea" localSheetId="3" hidden="1">'  Sch-1'!$A$1:$G$52</definedName>
    <definedName name="Z_CF0E662C_D3BC_4297_99E8_62C40B3B7AD9_.wvu.PrintArea" localSheetId="4" hidden="1">'  Sch-2'!$A$1:$G$32</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'Sch-3'!$A$1:$F$19</definedName>
    <definedName name="Z_CF0E662C_D3BC_4297_99E8_62C40B3B7AD9_.wvu.PrintArea" localSheetId="8" hidden="1">'Sch-4'!$A$1:$D$24</definedName>
    <definedName name="Z_CF0E662C_D3BC_4297_99E8_62C40B3B7AD9_.wvu.PrintArea" localSheetId="9" hidden="1">'Sch-5 After Discount'!$A$1:$D$35</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Sch-1'!$A$1:$G$54</definedName>
    <definedName name="Z_E95B21C1_D936_4435_AF6F_90CF0B6A7506_.wvu.PrintArea" localSheetId="4" hidden="1">'  Sch-2'!$A$1:$G$34</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'Sch-3'!$A$1:$F$20</definedName>
    <definedName name="Z_E95B21C1_D936_4435_AF6F_90CF0B6A7506_.wvu.PrintArea" localSheetId="8" hidden="1">'Sch-4'!$A$1:$D$24</definedName>
    <definedName name="Z_E95B21C1_D936_4435_AF6F_90CF0B6A7506_.wvu.PrintArea" localSheetId="9" hidden="1">'Sch-5 After Discount'!$A$1:$D$35</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'Sch-3'!$G:$AF</definedName>
    <definedName name="Z_F2279B93_E4FF_4A81_B734_06F92F73708D_.wvu.Cols" localSheetId="9" hidden="1">'Sch-5 After Discount'!$F:$G</definedName>
    <definedName name="Z_F2279B93_E4FF_4A81_B734_06F92F73708D_.wvu.PrintArea" localSheetId="3" hidden="1">'  Sch-1'!$A$1:$G$52</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'Sch-3'!$A$1:$F$25</definedName>
    <definedName name="Z_F2279B93_E4FF_4A81_B734_06F92F73708D_.wvu.PrintArea" localSheetId="8" hidden="1">'Sch-4'!$A$1:$D$23</definedName>
    <definedName name="Z_F2279B93_E4FF_4A81_B734_06F92F73708D_.wvu.PrintArea" localSheetId="9" hidden="1">'Sch-5 After Discount'!$A$1:$D$33</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'Sch-3'!$16:$19</definedName>
    <definedName name="Z_F2279B93_E4FF_4A81_B734_06F92F73708D_.wvu.Rows" localSheetId="8" hidden="1">'Sch-4'!#REF!,'Sch-4'!$18:$18</definedName>
    <definedName name="Z_F2279B93_E4FF_4A81_B734_06F92F73708D_.wvu.Rows" localSheetId="9" hidden="1">'Sch-5 After Discount'!$17:$27</definedName>
  </definedNames>
  <calcPr calcId="191029"/>
  <customWorkbookViews>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NISHI NAGWANSHI {निशि नागवंशी} - Personal View" guid="{BAD0225F-C858-4E40-A5E7-64BB5328C88A}" mergeInterval="0" personalView="1" maximized="1" xWindow="-8" yWindow="-8" windowWidth="1382" windowHeight="744" tabRatio="913" activeSheetId="3"/>
    <customWorkbookView name="01458 - Personal View" guid="{8DC3BA4D-7811-4245-A3D0-7EE4A8A001CA}" mergeInterval="0" personalView="1" maximized="1" xWindow="1" yWindow="1" windowWidth="1366" windowHeight="496" activeSheetId="2"/>
    <customWorkbookView name="01487 - Personal View" guid="{E95B21C1-D936-4435-AF6F-90CF0B6A7506}" mergeInterval="0" personalView="1" maximized="1" windowWidth="1362" windowHeight="509" activeSheetId="4"/>
    <customWorkbookView name="admin - Personal View" guid="{B1277D53-29D6-4226-81E2-084FB62977B6}" mergeInterval="0" personalView="1" maximized="1" xWindow="1" yWindow="1" windowWidth="1024" windowHeight="538" activeSheetId="2"/>
    <customWorkbookView name="01209 - Personal View" guid="{58D82F59-8CF6-455F-B9F4-081499FDF243}" mergeInterval="0" personalView="1" maximized="1" xWindow="1" yWindow="1" windowWidth="1366" windowHeight="538" activeSheetId="2" showComments="commIndAndComment"/>
    <customWorkbookView name="20074 - Personal View" guid="{4F65FF32-EC61-4022-A399-2986D7B6B8B3}" mergeInterval="0" personalView="1" maximized="1" windowWidth="1020" windowHeight="568" activeSheetId="1"/>
    <customWorkbookView name="00398 - Personal View" guid="{696D9240-6693-44E8-B9A4-2BFADD101EE2}" mergeInterval="0" personalView="1" maximized="1" xWindow="1" yWindow="1" windowWidth="1366" windowHeight="538" activeSheetId="2"/>
    <customWorkbookView name="Ajay - Personal View" guid="{B0EE7D76-5806-4718-BDAD-3A3EA691E5E4}" mergeInterval="0" personalView="1" maximized="1" xWindow="1" yWindow="1" windowWidth="1280" windowHeight="547" activeSheetId="11"/>
    <customWorkbookView name="20032 - Personal View" guid="{1A26D3B9-AD8D-4AE9-81F5-E0DF795F4658}" mergeInterval="0" personalView="1" maximized="1" xWindow="1" yWindow="1" windowWidth="1148" windowHeight="597" activeSheetId="19" showComments="commIndAndComment"/>
    <customWorkbookView name="01420 - Personal View" guid="{4F47A486-EA66-4D4B-9D65-1ABEAC31AACE}" mergeInterval="0" personalView="1" maximized="1" xWindow="1" yWindow="1" windowWidth="1024" windowHeight="506" tabRatio="723" activeSheetId="2"/>
    <customWorkbookView name="K.B.Thakur {के.बी. ठाकुर} - Personal View" guid="{25334923-91A5-4F88-9A10-8FA88873EC26}" mergeInterval="0" personalView="1" maximized="1" xWindow="-8" yWindow="-8" windowWidth="1616" windowHeight="876" tabRatio="913" activeSheetId="16"/>
    <customWorkbookView name="60003109 - Personal View" guid="{5E2FF645-A015-403E-863B-BADF6B75C7D1}" mergeInterval="0" personalView="1" maximized="1" xWindow="-8" yWindow="-8" windowWidth="1936" windowHeight="1056" tabRatio="790" activeSheetId="12"/>
    <customWorkbookView name="Kamal Kumar Rathore {कमल कुमार राठौर} - Personal View" guid="{C3C2F6BE-1796-4187-BF38-BACEF6057F57}" mergeInterval="0" personalView="1" maximized="1" xWindow="-8" yWindow="-8" windowWidth="1936" windowHeight="1056" tabRatio="790" activeSheetId="2"/>
    <customWorkbookView name="Praveen Sakalley {प्रवीण साकल्ये} - Personal View" guid="{F2279B93-E4FF-4A81-B734-06F92F73708D}" mergeInterval="0" personalView="1" maximized="1" xWindow="-8" yWindow="-8" windowWidth="1616" windowHeight="876" tabRatio="79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4" l="1"/>
  <c r="G23" i="4"/>
  <c r="G29" i="5"/>
  <c r="F16" i="10" s="1"/>
  <c r="G19" i="4"/>
  <c r="G20" i="4"/>
  <c r="G21" i="4"/>
  <c r="G22" i="4"/>
  <c r="G25" i="4"/>
  <c r="G26" i="4"/>
  <c r="G27" i="4"/>
  <c r="G18" i="4"/>
  <c r="G44" i="4"/>
  <c r="G45" i="4"/>
  <c r="G46" i="4"/>
  <c r="G47" i="4"/>
  <c r="G48" i="4"/>
  <c r="G49" i="4"/>
  <c r="F31" i="5"/>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F17" i="8"/>
  <c r="F19" i="8"/>
  <c r="D18" i="9" s="1"/>
  <c r="G19" i="8"/>
  <c r="H19" i="8"/>
  <c r="I19" i="8"/>
  <c r="B23" i="8"/>
  <c r="C23" i="8"/>
  <c r="G23" i="8"/>
  <c r="B24" i="8"/>
  <c r="C24" i="8"/>
  <c r="G24" i="8"/>
  <c r="A1" i="7"/>
  <c r="A3" i="7"/>
  <c r="A6" i="7"/>
  <c r="A1" i="6"/>
  <c r="A3" i="6"/>
  <c r="A7" i="6"/>
  <c r="C8" i="6"/>
  <c r="C9" i="6"/>
  <c r="C10" i="6"/>
  <c r="C11" i="6"/>
  <c r="G45" i="6"/>
  <c r="G46" i="6" s="1"/>
  <c r="C50" i="6"/>
  <c r="G50" i="6"/>
  <c r="C51" i="6"/>
  <c r="G51" i="6"/>
  <c r="A1" i="5"/>
  <c r="A3" i="5"/>
  <c r="A6" i="5"/>
  <c r="A1" i="4"/>
  <c r="A3" i="4"/>
  <c r="A7" i="4"/>
  <c r="A7" i="7"/>
  <c r="C8" i="4"/>
  <c r="C8" i="7" s="1"/>
  <c r="C8" i="5"/>
  <c r="C9" i="4"/>
  <c r="B9" i="8" s="1"/>
  <c r="C10" i="4"/>
  <c r="B10" i="9"/>
  <c r="C10" i="5"/>
  <c r="C11" i="4"/>
  <c r="C11" i="5" s="1"/>
  <c r="C51" i="4"/>
  <c r="C33" i="11"/>
  <c r="G51" i="4"/>
  <c r="D32" i="10" s="1"/>
  <c r="C52" i="4"/>
  <c r="B22" i="9" s="1"/>
  <c r="C27" i="7"/>
  <c r="G52" i="4"/>
  <c r="G32" i="5"/>
  <c r="B1" i="3"/>
  <c r="B2" i="3"/>
  <c r="AA6" i="3"/>
  <c r="Z2" i="12"/>
  <c r="B13" i="3"/>
  <c r="H50" i="4"/>
  <c r="G25" i="7"/>
  <c r="B9" i="10"/>
  <c r="D22" i="9"/>
  <c r="B8" i="9"/>
  <c r="C9" i="5"/>
  <c r="F37" i="12"/>
  <c r="B11" i="10"/>
  <c r="C32" i="5"/>
  <c r="B11" i="8"/>
  <c r="F34" i="11"/>
  <c r="F38" i="12"/>
  <c r="D33" i="10"/>
  <c r="B11" i="9"/>
  <c r="G31" i="5"/>
  <c r="F33" i="11"/>
  <c r="C11" i="7"/>
  <c r="C10" i="7"/>
  <c r="G31" i="11"/>
  <c r="B10" i="8"/>
  <c r="B8" i="10"/>
  <c r="B6" i="12"/>
  <c r="AH7" i="12" s="1"/>
  <c r="AH8" i="12" s="1"/>
  <c r="B21" i="9"/>
  <c r="B8" i="8"/>
  <c r="B10" i="10"/>
  <c r="F35" i="12"/>
  <c r="B32" i="10"/>
  <c r="C34" i="11"/>
  <c r="B38" i="12"/>
  <c r="B37" i="12"/>
  <c r="AH9" i="12"/>
  <c r="B31" i="10"/>
  <c r="A7" i="8"/>
  <c r="A7" i="5"/>
  <c r="C26" i="7"/>
  <c r="C31" i="5"/>
  <c r="A7" i="9"/>
  <c r="G26" i="7"/>
  <c r="D23" i="9"/>
  <c r="A7" i="10"/>
  <c r="B9" i="9" l="1"/>
  <c r="AH6" i="12"/>
  <c r="C9" i="7"/>
  <c r="F27" i="10"/>
  <c r="D16" i="9"/>
  <c r="G50" i="4"/>
  <c r="D15" i="9" s="1"/>
  <c r="F15" i="10" s="1"/>
  <c r="D19" i="9" l="1"/>
  <c r="I17" i="11" s="1"/>
  <c r="J17" i="11" s="1"/>
  <c r="L20" i="11" s="1"/>
  <c r="G13" i="10" s="1"/>
  <c r="G16" i="10" s="1"/>
  <c r="D16" i="10" s="1"/>
  <c r="G15" i="10" l="1"/>
  <c r="D15" i="10" s="1"/>
  <c r="D28" i="10" s="1"/>
  <c r="D29" i="10" s="1"/>
  <c r="G27" i="10"/>
  <c r="A1" i="13" l="1"/>
  <c r="A11" i="13" s="1"/>
  <c r="AC17" i="12"/>
  <c r="A2" i="13" l="1"/>
  <c r="A12" i="13" s="1"/>
  <c r="B11" i="13"/>
  <c r="F11" i="13" s="1"/>
  <c r="I11" i="13" s="1"/>
  <c r="A3" i="13" l="1"/>
  <c r="A13" i="13" s="1"/>
  <c r="G12" i="13"/>
  <c r="B12" i="13"/>
  <c r="F12" i="13" s="1"/>
  <c r="A4" i="13" l="1"/>
  <c r="A14" i="13" s="1"/>
  <c r="I12" i="13"/>
  <c r="B13" i="13"/>
  <c r="F13" i="13" s="1"/>
  <c r="G13" i="13"/>
  <c r="A5" i="13" l="1"/>
  <c r="A15" i="13" s="1"/>
  <c r="B15" i="13" s="1"/>
  <c r="I13" i="13"/>
  <c r="G14" i="13"/>
  <c r="B14" i="13"/>
  <c r="F14" i="13" s="1"/>
  <c r="F15" i="13" l="1"/>
  <c r="G15" i="13"/>
  <c r="I14" i="13"/>
  <c r="I15" i="13" l="1"/>
  <c r="A8" i="13" s="1"/>
  <c r="AD17" i="12" s="1"/>
  <c r="B17" i="12" s="1"/>
</calcChain>
</file>

<file path=xl/sharedStrings.xml><?xml version="1.0" encoding="utf-8"?>
<sst xmlns="http://schemas.openxmlformats.org/spreadsheetml/2006/main" count="512" uniqueCount="361">
  <si>
    <t xml:space="preserve"> or such other sums as may be determined in accordance with the terms and conditions of the Bidding Documents.</t>
  </si>
  <si>
    <t>st</t>
  </si>
  <si>
    <t>nd</t>
  </si>
  <si>
    <t>rd</t>
  </si>
  <si>
    <t>th</t>
  </si>
  <si>
    <t>January</t>
  </si>
  <si>
    <t>February</t>
  </si>
  <si>
    <t>March</t>
  </si>
  <si>
    <t>April</t>
  </si>
  <si>
    <t>May</t>
  </si>
  <si>
    <t>June</t>
  </si>
  <si>
    <t>July</t>
  </si>
  <si>
    <t>August</t>
  </si>
  <si>
    <t>September</t>
  </si>
  <si>
    <t>October</t>
  </si>
  <si>
    <t>November</t>
  </si>
  <si>
    <t>December</t>
  </si>
  <si>
    <t>BID FORM (Second Envelope)</t>
  </si>
  <si>
    <t>Please provide additional information of the Bidder</t>
  </si>
  <si>
    <t>Date :</t>
  </si>
  <si>
    <t>Place :</t>
  </si>
  <si>
    <t>Dear Sir</t>
  </si>
  <si>
    <t>LETTER OF DISCOUNT</t>
  </si>
  <si>
    <t>Subject  :</t>
  </si>
  <si>
    <t>With reference to the subject tender, we hereby offer unconditional discount on the prices quoted by us as per details given here below :</t>
  </si>
  <si>
    <t>Please consider this letter of discount as the integral part of our price bid.</t>
  </si>
  <si>
    <t>Letter of Discount</t>
  </si>
  <si>
    <t xml:space="preserve">This letter of discount is optional. Bidder may / may not offer any discount. </t>
  </si>
  <si>
    <t>Enter following details of the bidder</t>
  </si>
  <si>
    <t xml:space="preserve">Printed Name </t>
  </si>
  <si>
    <t>Designation</t>
  </si>
  <si>
    <t xml:space="preserve">Date     </t>
  </si>
  <si>
    <t xml:space="preserve">Place     </t>
  </si>
  <si>
    <t>Instructions / error messages, if any, will be displayed automatically  after selecting the cell.</t>
  </si>
  <si>
    <t>State/Province to be indicated :</t>
  </si>
  <si>
    <t>Business Address                       :</t>
  </si>
  <si>
    <t>Country of Incorporation         :</t>
  </si>
  <si>
    <t>Name of Principal Officer         :</t>
  </si>
  <si>
    <t>Address of  Principal Officer    :</t>
  </si>
  <si>
    <t>Name of Package</t>
  </si>
  <si>
    <t>Enter basic data here</t>
  </si>
  <si>
    <t>Package Code</t>
  </si>
  <si>
    <t>Specification No.</t>
  </si>
  <si>
    <t>Item Description</t>
  </si>
  <si>
    <t>Type Tests</t>
  </si>
  <si>
    <t>Nos of tests</t>
  </si>
  <si>
    <t>Quantity in km.</t>
  </si>
  <si>
    <t>Tests to be conducted</t>
  </si>
  <si>
    <t>[Fill up data only in the relevent open area]</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</si>
  <si>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</si>
  <si>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Address</t>
  </si>
  <si>
    <t xml:space="preserve">Address </t>
  </si>
  <si>
    <t>Bidder’s Name and Address</t>
  </si>
  <si>
    <t>7 = 5 x 6</t>
  </si>
  <si>
    <t>As per Lum-sum</t>
  </si>
  <si>
    <t>AS per Percent</t>
  </si>
  <si>
    <t>Multipackage lum-sum</t>
  </si>
  <si>
    <t>Multipackage on Percent</t>
  </si>
  <si>
    <t>Total Discount</t>
  </si>
  <si>
    <t>As per lum-sum on Sch-3</t>
  </si>
  <si>
    <t>As per Percent on Sch-3</t>
  </si>
  <si>
    <t>Unit</t>
  </si>
  <si>
    <t>All values are in Indian Rupees.</t>
  </si>
  <si>
    <t>SI. No.</t>
  </si>
  <si>
    <t>Qty.</t>
  </si>
  <si>
    <t>Description</t>
  </si>
  <si>
    <t>Sl. No.</t>
  </si>
  <si>
    <t>Total Price (INR)</t>
  </si>
  <si>
    <t>(GRAND SUMMARY)</t>
  </si>
  <si>
    <t>Item  Description</t>
  </si>
  <si>
    <t>पावर ग्रिड कारपोरेशन ऑफ इण्डिया लिमिटेड</t>
  </si>
  <si>
    <t>(भारत सरकार का उद्यम)</t>
  </si>
  <si>
    <t>Power Grid Corporation of India Limited</t>
  </si>
  <si>
    <t>(A Government of India Enterprises)</t>
  </si>
  <si>
    <t>To:</t>
  </si>
  <si>
    <t>Name        :</t>
  </si>
  <si>
    <t>Address    :</t>
  </si>
  <si>
    <t>Power Grid Corporation of India Ltd.,</t>
  </si>
  <si>
    <t xml:space="preserve">Date          : </t>
  </si>
  <si>
    <t>Place         :</t>
  </si>
  <si>
    <t>Printed Name   :</t>
  </si>
  <si>
    <t>Designation   :</t>
  </si>
  <si>
    <t>Name     :</t>
  </si>
  <si>
    <t>Address :</t>
  </si>
  <si>
    <t>Schedule - 2</t>
  </si>
  <si>
    <t>Schedule - 3</t>
  </si>
  <si>
    <t>Schedule - 5</t>
  </si>
  <si>
    <t>Date      :</t>
  </si>
  <si>
    <t>Dear Ladies and/or Gentlemen,</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</si>
  <si>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</si>
  <si>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</si>
  <si>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</si>
  <si>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Thanking you, we remain,</t>
  </si>
  <si>
    <t>Yours faithfully,</t>
  </si>
  <si>
    <t>Printed Name :</t>
  </si>
  <si>
    <t>Designation :</t>
  </si>
  <si>
    <t>Bid Proposal Ref. No.</t>
  </si>
  <si>
    <t>Name of Contract  :</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</si>
  <si>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</si>
  <si>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</si>
  <si>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</si>
  <si>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</si>
  <si>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Bid Form 2nd Envelope</t>
  </si>
  <si>
    <t>ACSR ZEBRA Conductor</t>
  </si>
  <si>
    <t>All the cells in Sch-5 are auto filled, therefore no cell is required to be filled up there.</t>
  </si>
  <si>
    <t>Eq Weightage of Rs/ %</t>
  </si>
  <si>
    <t>Final Discount Factor</t>
  </si>
  <si>
    <t>Schedule - 5 After Discount</t>
  </si>
  <si>
    <t>We hereby offer Multi-package discount as given below:</t>
  </si>
  <si>
    <t>Multi-Package Discount(s) offered at sl. No. 5 will not get automatically accounted for in the respective items of the Schedules. The same shall be worked out saparately for evaluation.</t>
  </si>
  <si>
    <t>Contract &amp; Material</t>
  </si>
  <si>
    <t>Western Region -I Headquarters</t>
  </si>
  <si>
    <t>Sampriti Nagar, Nari Ring Road</t>
  </si>
  <si>
    <t>PO: Uppalwadi, Nagpur (MS) -440026</t>
  </si>
  <si>
    <t>Note:</t>
  </si>
  <si>
    <t xml:space="preserve">1) All the discounts mentioned above shall be applied separately.                                                                                                                                                     </t>
  </si>
  <si>
    <t>2)  Please verify Schedule-5 after filling the above letter of discount.</t>
  </si>
  <si>
    <t>Manufacturer</t>
  </si>
  <si>
    <t>Authorized Dealer/ Sub-dealer of Manufacturer</t>
  </si>
  <si>
    <t>Authorized Representative of Manufacturer</t>
  </si>
  <si>
    <t xml:space="preserve">Name of Bidder </t>
  </si>
  <si>
    <t>1) All the discounts mentioned below shall be applied separately.</t>
  </si>
  <si>
    <t>2)  Please verify Schedule-5 (after Discount) after filling this letter of discount.</t>
  </si>
  <si>
    <t>Specify type of Bidder            
[Select from drop down menu]</t>
  </si>
  <si>
    <t>Rate</t>
  </si>
  <si>
    <t>Amount</t>
  </si>
  <si>
    <t xml:space="preserve">Rate </t>
  </si>
  <si>
    <t>ninety nine</t>
  </si>
  <si>
    <t>ninety eight</t>
  </si>
  <si>
    <t>ninety seven</t>
  </si>
  <si>
    <t>ninety six</t>
  </si>
  <si>
    <t>ninety five</t>
  </si>
  <si>
    <t>ninety four</t>
  </si>
  <si>
    <t>ninety three</t>
  </si>
  <si>
    <t>ninety two</t>
  </si>
  <si>
    <t>ninety one</t>
  </si>
  <si>
    <t>ninety</t>
  </si>
  <si>
    <t>eighty nine</t>
  </si>
  <si>
    <t>eighty eight</t>
  </si>
  <si>
    <t>eighty seven</t>
  </si>
  <si>
    <t>eighty six</t>
  </si>
  <si>
    <t>eighty five</t>
  </si>
  <si>
    <t>eighty four</t>
  </si>
  <si>
    <t>eighty three</t>
  </si>
  <si>
    <t>eighty two</t>
  </si>
  <si>
    <t>eighty one</t>
  </si>
  <si>
    <t>eighty</t>
  </si>
  <si>
    <t>seventy nine</t>
  </si>
  <si>
    <t>seventy eight</t>
  </si>
  <si>
    <t>seventy seven</t>
  </si>
  <si>
    <t>seventy six</t>
  </si>
  <si>
    <t>seventy five</t>
  </si>
  <si>
    <t>seventy four</t>
  </si>
  <si>
    <t>seventy three</t>
  </si>
  <si>
    <t>seventy two</t>
  </si>
  <si>
    <t>seventy one</t>
  </si>
  <si>
    <t>seventy</t>
  </si>
  <si>
    <t>sixty nine</t>
  </si>
  <si>
    <t>sixty eight</t>
  </si>
  <si>
    <t>sixty seven</t>
  </si>
  <si>
    <t>sixty six</t>
  </si>
  <si>
    <t>sixty five</t>
  </si>
  <si>
    <t>sixty four</t>
  </si>
  <si>
    <t>sixty three</t>
  </si>
  <si>
    <t>sixty two</t>
  </si>
  <si>
    <t>sixty one</t>
  </si>
  <si>
    <t>sixty</t>
  </si>
  <si>
    <t>fifty nine</t>
  </si>
  <si>
    <t>fifty eight</t>
  </si>
  <si>
    <t>fifty seven</t>
  </si>
  <si>
    <t>fifty six</t>
  </si>
  <si>
    <t>fifty five</t>
  </si>
  <si>
    <t>fifty four</t>
  </si>
  <si>
    <t>fifty three</t>
  </si>
  <si>
    <t>fifty two</t>
  </si>
  <si>
    <t>fifty one</t>
  </si>
  <si>
    <t>fifty</t>
  </si>
  <si>
    <t>forty nine</t>
  </si>
  <si>
    <t>forty eight</t>
  </si>
  <si>
    <t>forty seven</t>
  </si>
  <si>
    <t>forty six</t>
  </si>
  <si>
    <t>forty five</t>
  </si>
  <si>
    <t>forty four</t>
  </si>
  <si>
    <t>forty three</t>
  </si>
  <si>
    <t>forty two</t>
  </si>
  <si>
    <t>forty one</t>
  </si>
  <si>
    <t>forty</t>
  </si>
  <si>
    <t>thirty nine</t>
  </si>
  <si>
    <t>thirty eight</t>
  </si>
  <si>
    <t>thirty seven</t>
  </si>
  <si>
    <t>thirty six</t>
  </si>
  <si>
    <t>thirty five</t>
  </si>
  <si>
    <t>thirty four</t>
  </si>
  <si>
    <t>thirty three</t>
  </si>
  <si>
    <t xml:space="preserve">thirty two </t>
  </si>
  <si>
    <t xml:space="preserve">thirty one </t>
  </si>
  <si>
    <t xml:space="preserve"> thirty</t>
  </si>
  <si>
    <t>twenty nine</t>
  </si>
  <si>
    <t>twenty eight</t>
  </si>
  <si>
    <t>twenty seven</t>
  </si>
  <si>
    <t>twenty six</t>
  </si>
  <si>
    <t>twenty five</t>
  </si>
  <si>
    <t>twenty four</t>
  </si>
  <si>
    <t>twenty three</t>
  </si>
  <si>
    <t>twenty two</t>
  </si>
  <si>
    <t>twenty one</t>
  </si>
  <si>
    <t>twenty</t>
  </si>
  <si>
    <t>nineteen</t>
  </si>
  <si>
    <t>eighteen</t>
  </si>
  <si>
    <t>seventeen</t>
  </si>
  <si>
    <t>sixteen</t>
  </si>
  <si>
    <t>fifteen</t>
  </si>
  <si>
    <t>fourteen</t>
  </si>
  <si>
    <t>thirteen</t>
  </si>
  <si>
    <t>twelve</t>
  </si>
  <si>
    <t>eleven</t>
  </si>
  <si>
    <t>ten</t>
  </si>
  <si>
    <t>nine</t>
  </si>
  <si>
    <t>eight</t>
  </si>
  <si>
    <t>seven</t>
  </si>
  <si>
    <t>six</t>
  </si>
  <si>
    <t>five</t>
  </si>
  <si>
    <t>four</t>
  </si>
  <si>
    <t>three</t>
  </si>
  <si>
    <t>two</t>
  </si>
  <si>
    <t>one</t>
  </si>
  <si>
    <t>zero</t>
  </si>
  <si>
    <t>crore</t>
  </si>
  <si>
    <t>lakh</t>
  </si>
  <si>
    <t>thousand</t>
  </si>
  <si>
    <t>hundred</t>
  </si>
  <si>
    <t>(GRAND SUMMARY - AFTER DISCOUNT)</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</si>
  <si>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</si>
  <si>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</si>
  <si>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1) Discount is Optional.
2) Bidder may fill any of the above two Indicated Discounts or both the Discounts.
3) Discount(s) offered at Sl. No. 1 to 2 will automatically simultaneously get accounted for in all the Schedules of all the Parts..</t>
  </si>
  <si>
    <t xml:space="preserve"> ITEM NO.</t>
  </si>
  <si>
    <t>Item no.</t>
  </si>
  <si>
    <t>NON-SCHEDULE ITEMS</t>
  </si>
  <si>
    <t>PART-B</t>
  </si>
  <si>
    <t>Sch-4</t>
  </si>
  <si>
    <t>Sch-5 After Discount</t>
  </si>
  <si>
    <t>Sch-1</t>
  </si>
  <si>
    <t>Sch-2</t>
  </si>
  <si>
    <t>Sch-3</t>
  </si>
  <si>
    <t>Fill up only green shaded cells in Sch-1, Sch-2, Sch-3 &amp; Discount.</t>
  </si>
  <si>
    <t>PhoneNo/ Mobile No.</t>
  </si>
  <si>
    <t>e-mail ID</t>
  </si>
  <si>
    <t>a</t>
  </si>
  <si>
    <t>All kinds of soil</t>
  </si>
  <si>
    <t>2.8.1</t>
  </si>
  <si>
    <t>2.10.1.2</t>
  </si>
  <si>
    <t>metre</t>
  </si>
  <si>
    <t>Filling available excavated earth (excluding rock) in trenches, plinth, sides of foundations etc. in layers not exceeding 20cm in depth, consolidating each deposited layer by ramming and watering, lead up to 50 m and lift upto 1.5 m.</t>
  </si>
  <si>
    <t>Providing and laying in position cement concrete of specified grade excluding the cost of centering and shuttering - All work up to plinth level :</t>
  </si>
  <si>
    <t>4.1.8</t>
  </si>
  <si>
    <t>4.3.1</t>
  </si>
  <si>
    <t>Foundations, footings, bases for columns</t>
  </si>
  <si>
    <t>NS-1</t>
  </si>
  <si>
    <t>NS-2</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</si>
  <si>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</si>
  <si>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</si>
  <si>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Metre</t>
  </si>
  <si>
    <t>Sq.m.</t>
  </si>
  <si>
    <t>Each</t>
  </si>
  <si>
    <t>Sum of Items as per DSR-2016</t>
  </si>
  <si>
    <t>Percentage quoted above (+) / below(-) DSR-2016</t>
  </si>
  <si>
    <t>Total for PART-III (PART-A) -(Schedule Items)</t>
  </si>
  <si>
    <t>Total PART-III ( PART-B) - (Non-Schedule Items)</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</si>
  <si>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</si>
  <si>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each</t>
  </si>
  <si>
    <t xml:space="preserve"> metre</t>
  </si>
  <si>
    <t>19.15.1</t>
  </si>
  <si>
    <t>With 20x20 mm square bar</t>
  </si>
  <si>
    <t>(SCHEDULE OF RATES AND PRICES : PART-III (SEWERAGE SYSTEM), PART-A- SCHEDULED ITEMS AS PER DSR-2014)</t>
  </si>
  <si>
    <t>(SCHEDULE OF RATES AND PRICES : PART-III (SEWERAGE SYSTEM),  PART-B- NON SCHEDULED ITEMS)</t>
  </si>
  <si>
    <t xml:space="preserve">PART-III
Construction of SEWERAGE SYSTEM for Residential Qtr </t>
  </si>
  <si>
    <t>Cu.m.</t>
  </si>
  <si>
    <t>Pipes, cables etc. exceeding 80mm dia but not exceeding 300mm dia.</t>
  </si>
  <si>
    <t>Extra for excavating trenches for pipes, cables etc. in all kinds of
soil for depth exceeding 1.5 m, but not exceeding 3 m. (Rate is over
corresponding basic item for depth upto 1.5 metre).</t>
  </si>
  <si>
    <t>Cu. M</t>
  </si>
  <si>
    <t>1:4:8 (1 Cement : 4 coarse sand : 8 graded stone aggregate 40 mm nominal size)</t>
  </si>
  <si>
    <t>Centering and shuttering including strutting, propping etc. and removal of form work for :</t>
  </si>
  <si>
    <t>Providing and fixing soil, waste and vent pipes :</t>
  </si>
  <si>
    <t>17.35.1</t>
  </si>
  <si>
    <t>100 mm dia</t>
  </si>
  <si>
    <t>17.35.1.1</t>
  </si>
  <si>
    <t>Sand cast iron S&amp;S pipe as per IS: 1729</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</si>
  <si>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</si>
  <si>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</si>
  <si>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</si>
  <si>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</si>
  <si>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</si>
  <si>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</si>
  <si>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</si>
  <si>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</si>
  <si>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</si>
  <si>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</si>
  <si>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</si>
  <si>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</si>
  <si>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</si>
  <si>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</si>
  <si>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</si>
  <si>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Providing M.S. foot rests including fixing in manholes with 20x20x10 cm cement concrete blocks 1:3:6 (1 cement : 3 coarse sand : 6 graded stone aggregate 20 mm nominal size) as per standard design :</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</si>
  <si>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</si>
  <si>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</si>
  <si>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With Fly Ash Bricks</t>
  </si>
  <si>
    <t>Extra for depth for manholes</t>
  </si>
  <si>
    <t xml:space="preserve">Size 90 x 80cm </t>
  </si>
  <si>
    <t>With Fly Ash Bricks of average compressive strength of 50 Kg/cm2</t>
  </si>
  <si>
    <t>Meter</t>
  </si>
  <si>
    <t xml:space="preserve">PART-II 
Construction of SEWERAGE SYSTEM for Residential Qtr </t>
  </si>
  <si>
    <t>1</t>
  </si>
  <si>
    <t>2</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</si>
  <si>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</si>
  <si>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</si>
  <si>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 xml:space="preserve">
The price quoted in respect of all items shall be excluding GST applicable on transaction between the Employer and the Contractor</t>
  </si>
  <si>
    <t xml:space="preserve">GRAND TOTAL after Discount </t>
  </si>
  <si>
    <r>
      <t>We declare that as specified in Clause 9, Section–II: SCC, Vol.-I of the Bidding Documents, prices quoted by us in the Price Schedules</t>
    </r>
    <r>
      <rPr>
        <sz val="12"/>
        <color indexed="10"/>
        <rFont val="Book Antiqua"/>
        <family val="1"/>
      </rPr>
      <t xml:space="preserve"> shall be FIRM during the execution of Contract and not subject to any Price Adjustment </t>
    </r>
    <r>
      <rPr>
        <sz val="12"/>
        <rFont val="Book Antiqua"/>
        <family val="1"/>
      </rPr>
      <t xml:space="preserve">. </t>
    </r>
  </si>
  <si>
    <t>GRAND SUMMARY</t>
  </si>
  <si>
    <t>GRAND SUMMARY after DISCOUNT</t>
  </si>
  <si>
    <t xml:space="preserve">PART-A- Supply </t>
  </si>
  <si>
    <t xml:space="preserve">Rate  </t>
  </si>
  <si>
    <t>Total  (PART-C) -   Excl GST</t>
  </si>
  <si>
    <t>(SCHEDULE OF RATES AND PRICES : - Scheduled Items ) PART A</t>
  </si>
  <si>
    <t>SCHEDULE OF RATES AND PRICES : PART-B- Non Scheduled Items</t>
  </si>
  <si>
    <t>(SCHEDULE OF RATES AND PRICES : PART-C- ELECTRICAL ITEMS)</t>
  </si>
  <si>
    <t>PART-A- Scheduled items</t>
  </si>
  <si>
    <t>PART-B- Non Scheduled Items</t>
  </si>
  <si>
    <t>PART-A-SCHEDULED ITEM</t>
  </si>
  <si>
    <t>Total for PART-A-Schedule items (Excluding GST) :</t>
  </si>
  <si>
    <t>Total  (PART-B) - Non Scheduled Items (Excluding GST)</t>
  </si>
  <si>
    <t>PART-C- Electrical Items</t>
  </si>
  <si>
    <t>NOT APPLICABLE</t>
  </si>
  <si>
    <t>PART-B- Scheduled items</t>
  </si>
  <si>
    <t>Total of PART-A + PART-B + PART-C</t>
  </si>
  <si>
    <t>Item No. DSR 21</t>
  </si>
  <si>
    <t>Total of PART-A + PART-B+ PART-C</t>
  </si>
  <si>
    <t>PART-C- ELECTRICAL ITEMS - NA</t>
  </si>
  <si>
    <t>Non-schedule items</t>
  </si>
  <si>
    <t>“Water proofing &amp; structural strengthening of overhead tank at Bhadrawati substation.”</t>
  </si>
  <si>
    <t>SCHEDULED ITEM AS PER DSR-2023</t>
  </si>
  <si>
    <t>Finishing walls with Acrylic Smooth exterior paint of required shade :</t>
  </si>
  <si>
    <t>13.111.1</t>
  </si>
  <si>
    <t>Old work (Two or more coats applied @ 1.43 ltr/ 10 sqm) over existing cement paint surface</t>
  </si>
  <si>
    <t>Sqm</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</si>
  <si>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</si>
  <si>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14.1.2</t>
  </si>
  <si>
    <t>With cement mortar 1:4 (1cement: 4 coarse sand)</t>
  </si>
  <si>
    <t>Providing and applying integral crystalline slurry of hydrophilic in nature for waterproofing treatment to the RCC structures like retaining walls of the basement, water tanks, roof slabs, podiums, reservior,sewage &amp; water treatment plant, tunnels / subway and bridge deck etc., prepared by mixing in the ratio of 5 : 2 (5 parts integral crystalline slurry : 2 parts water) for vrtical surfaces and 3 : 1 (3 parts integralcrystalline slurry : 1 part water) for horizontal surfaces and applying the same from negative (internal) side with the 
help of synthetic fiber brush. The material shall meet the requirements as specified in ACI_x0002_212-3R-2010 i.e by reducing permeability of concrete by more than 90% compared with control concrete as per DIN 1048 and resistant to 16 bar hydrostatic pressure on negative side. The crystalline slurryshall be capable of self-healing of cracks up to a width of 0.50mm. The work shall be carried out all complete as per specification and the direction of the engineer-in-charge. The product performance shallcarry guarantee for 10 years against any leakage</t>
  </si>
  <si>
    <t>22.23.2</t>
  </si>
  <si>
    <t>For horizontal surface one coat @1.10 kg per sq</t>
  </si>
  <si>
    <t>m2</t>
  </si>
  <si>
    <t>22.23A</t>
  </si>
  <si>
    <t>Providing &amp; Applying polymer modified, flexible cementatious negative side waterproofing coating with elastic waterproofing polymers on interior wall plaster surface in three coats @14.35 kg /10 sqm. onecoat of self priming of cementatious waterproofing polymer(dilution with water in the ratio of 1:1) and two coats of cementatious waterproofing polymer (dilution with water in the ratio of 3:1 ) after scrapping and properly cleaning the surface to remove pre-existing paint film &amp; loose particles till plaster is visible, complete in all respect as per the direction of Engineer-in-Charge. sqm 522.20</t>
  </si>
  <si>
    <t>Providing and inserting 12mm dia galvanised steel injection nipple in honey comb area and along crack line including drilling of holes of required diametre (20mm to 30mm) up to depth from 30mm to 80mmat required spacing and making the hole &amp; crack dust free by blowing compressed air, sealing the distance between injection nipple with adhesive chemical of approved make and allow it to cure completeas per direction of Engineer-In-Charge. each 202.70</t>
  </si>
  <si>
    <t>Providing and injecting approved grout in proportion recommended by the manufacturer into cracks/honey-comb area of concrete/ masonry by suitable gun/pump at required pressure including cuttingof nipples after curing etc. complete as per directions of Engineer-in- Charge. (The payment shall be made on the basis of actual weight of approved grout injected.)</t>
  </si>
  <si>
    <t xml:space="preserve">26.35.1 </t>
  </si>
  <si>
    <t>Stirrer mixed Acrylic Polymer of approved make @ 2% of weight of cement used) modified Cement slurry made with non shrink compound in concrete/RCC work</t>
  </si>
  <si>
    <t>Kg</t>
  </si>
  <si>
    <t>Specification No.: WR-1/C&amp;M/PS/I-3484/Rfx-5005010166</t>
  </si>
  <si>
    <t>PART-B-NON-SCHEDULED ITEM -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</si>
</sst>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_(* \(#,##0.00\);_(* &quot;-&quot;??_);_(@_)"/>
    <numFmt numFmtId="164" formatCode="_-* #,##0.00_-;\-* #,##0.00_-;_-* &quot;-&quot;??_-;_-@_-"/>
    <numFmt numFmtId="165" formatCode="0.0"/>
    <numFmt numFmtId="166" formatCode="0.000"/>
    <numFmt numFmtId="167" formatCode="#,##0.0"/>
    <numFmt numFmtId="168" formatCode="0.00_)"/>
    <numFmt numFmtId="169" formatCode="_-&quot;£&quot;* #,##0.00_-;\-&quot;£&quot;* #,##0.00_-;_-&quot;£&quot;* &quot;-&quot;??_-;_-@_-"/>
    <numFmt numFmtId="170" formatCode="&quot;\&quot;#,##0.00;[Red]\-&quot;\&quot;#,##0.00"/>
    <numFmt numFmtId="171" formatCode="#,##0.000_);\(#,##0.000\)"/>
    <numFmt numFmtId="172" formatCode="0.0_)"/>
    <numFmt numFmtId="173" formatCode=";;"/>
    <numFmt numFmtId="174" formatCode="&quot; &quot;@"/>
    <numFmt numFmtId="175" formatCode="[$-409]dd\-mmm\-yy;@"/>
    <numFmt numFmtId="176" formatCode="_(* #,##0_);_(* \(#,##0\);_(* &quot;-&quot;??_);_(@_)"/>
    <numFmt numFmtId="177" formatCode="0.000000%"/>
    <numFmt numFmtId="178" formatCode="0.0000000000%"/>
    <numFmt numFmtId="179" formatCode="[$-409]d\-mmm\-yy;@"/>
    <numFmt numFmtId="180" formatCode="0;[Red]0"/>
    <numFmt numFmtId="181" formatCode="00000"/>
    <numFmt numFmtId="182" formatCode="0.000_)"/>
    <numFmt numFmtId="183" formatCode="0.00;[Red]0.00"/>
  </numFmts>
  <fonts count="87">
    <font>
      <sz val="11"/>
      <name val="Book Antiqua"/>
      <family val="1"/>
    </font>
    <font>
      <sz val="10"/>
      <name val="Arial"/>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sz val="11"/>
      <name val="Book Antiqua"/>
      <family val="1"/>
    </font>
    <font>
      <b/>
      <vertAlign val="superscript"/>
      <sz val="12"/>
      <name val="Book Antiqua"/>
      <family val="1"/>
    </font>
    <font>
      <sz val="11"/>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sz val="12"/>
      <color indexed="10"/>
      <name val="Book Antiqua"/>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8"/>
      <name val="Book Antiqua"/>
      <family val="1"/>
    </font>
    <font>
      <b/>
      <sz val="14"/>
      <color indexed="12"/>
      <name val="Book Antiqua"/>
      <family val="1"/>
    </font>
    <font>
      <sz val="11.5"/>
      <name val="Book Antiqua"/>
      <family val="1"/>
    </font>
    <font>
      <sz val="20"/>
      <name val="Book Antiqua"/>
      <family val="1"/>
    </font>
    <font>
      <b/>
      <sz val="26"/>
      <name val="Book Antiqua"/>
      <family val="1"/>
    </font>
    <font>
      <b/>
      <sz val="16"/>
      <name val="Book Antiqua"/>
      <family val="1"/>
    </font>
    <font>
      <b/>
      <sz val="11.5"/>
      <name val="Book Antiqua"/>
      <family val="1"/>
    </font>
    <font>
      <sz val="16"/>
      <name val="Times New Roman"/>
      <family val="1"/>
    </font>
    <font>
      <sz val="11"/>
      <color theme="1"/>
      <name val="Calibri"/>
      <family val="2"/>
      <scheme val="minor"/>
    </font>
    <font>
      <sz val="11"/>
      <color rgb="FF000000"/>
      <name val="Calibri"/>
      <family val="2"/>
      <scheme val="minor"/>
    </font>
    <font>
      <sz val="10"/>
      <color theme="0"/>
      <name val="Book Antiqua"/>
      <family val="1"/>
    </font>
    <font>
      <sz val="12"/>
      <color theme="1"/>
      <name val="Times New Roman"/>
      <family val="1"/>
    </font>
    <font>
      <b/>
      <sz val="12"/>
      <color theme="1"/>
      <name val="Times New Roman"/>
      <family val="1"/>
    </font>
    <font>
      <b/>
      <sz val="11"/>
      <color theme="1"/>
      <name val="Book Antiqua"/>
      <family val="1"/>
    </font>
    <font>
      <sz val="11.5"/>
      <color theme="1"/>
      <name val="Book Antiqua"/>
      <family val="1"/>
    </font>
    <font>
      <sz val="11"/>
      <color theme="1"/>
      <name val="Book Antiqua"/>
      <family val="1"/>
    </font>
    <font>
      <sz val="12"/>
      <color theme="1"/>
      <name val="Book Antiqua"/>
      <family val="1"/>
    </font>
    <font>
      <sz val="16"/>
      <color rgb="FF000000"/>
      <name val="Times New Roman"/>
      <family val="1"/>
    </font>
    <font>
      <b/>
      <sz val="11"/>
      <color rgb="FFFF0000"/>
      <name val="Book Antiqua"/>
      <family val="1"/>
    </font>
    <font>
      <sz val="11"/>
      <color rgb="FFFF0000"/>
      <name val="Book Antiqua"/>
      <family val="1"/>
    </font>
    <font>
      <b/>
      <sz val="11"/>
      <color rgb="FFFF0000"/>
      <name val="Calibri"/>
      <family val="2"/>
      <scheme val="minor"/>
    </font>
    <font>
      <sz val="12"/>
      <color rgb="FFFF0000"/>
      <name val="Times New Roman"/>
      <family val="1"/>
    </font>
    <font>
      <sz val="16"/>
      <color rgb="FFFF0000"/>
      <name val="Times New Roman"/>
      <family val="1"/>
    </font>
    <font>
      <b/>
      <sz val="12"/>
      <color rgb="FFFF0000"/>
      <name val="Book Antiqua"/>
      <family val="1"/>
    </font>
    <font>
      <b/>
      <sz val="14"/>
      <color rgb="FFFF0000"/>
      <name val="Arial"/>
      <family val="2"/>
    </font>
    <font>
      <sz val="12"/>
      <color rgb="FFFF0000"/>
      <name val="Book Antiqua"/>
      <family val="1"/>
    </font>
    <font>
      <sz val="20"/>
      <color rgb="FFFF0000"/>
      <name val="Times New Roman"/>
      <family val="1"/>
    </font>
  </fonts>
  <fills count="13">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8">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s>
  <cellStyleXfs count="48">
    <xf numFmtId="0" fontId="0" fillId="0" borderId="0"/>
    <xf numFmtId="9" fontId="6" fillId="0" borderId="0"/>
    <xf numFmtId="169" fontId="1" fillId="0" borderId="0" applyFont="0" applyFill="0" applyBorder="0" applyAlignment="0" applyProtection="0"/>
    <xf numFmtId="172" fontId="1" fillId="0" borderId="0" applyFont="0" applyFill="0" applyBorder="0" applyAlignment="0" applyProtection="0"/>
    <xf numFmtId="171" fontId="1" fillId="0" borderId="0" applyFont="0" applyFill="0" applyBorder="0" applyAlignment="0" applyProtection="0"/>
    <xf numFmtId="173" fontId="1" fillId="0" borderId="0" applyFont="0" applyFill="0" applyBorder="0" applyAlignment="0" applyProtection="0"/>
    <xf numFmtId="0" fontId="7" fillId="0" borderId="0"/>
    <xf numFmtId="43" fontId="1" fillId="0" borderId="0" applyFont="0" applyFill="0" applyBorder="0" applyAlignment="0" applyProtection="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170" fontId="1" fillId="0" borderId="0"/>
    <xf numFmtId="43" fontId="33" fillId="0" borderId="0" applyFont="0" applyFill="0" applyBorder="0" applyAlignment="0" applyProtection="0"/>
    <xf numFmtId="164" fontId="68" fillId="0" borderId="0" applyFont="0" applyFill="0" applyBorder="0" applyAlignment="0" applyProtection="0"/>
    <xf numFmtId="0" fontId="57" fillId="0" borderId="0"/>
    <xf numFmtId="167" fontId="8" fillId="0" borderId="1">
      <alignment horizontal="right"/>
    </xf>
    <xf numFmtId="0" fontId="3" fillId="0" borderId="2" applyNumberFormat="0" applyAlignment="0" applyProtection="0">
      <alignment horizontal="left" vertical="center"/>
    </xf>
    <xf numFmtId="0" fontId="3" fillId="0" borderId="3">
      <alignment horizontal="left" vertical="center"/>
    </xf>
    <xf numFmtId="0" fontId="9" fillId="0" borderId="0" applyNumberFormat="0" applyFill="0" applyBorder="0" applyAlignment="0" applyProtection="0">
      <alignment vertical="top"/>
      <protection locked="0"/>
    </xf>
    <xf numFmtId="37" fontId="10" fillId="0" borderId="0"/>
    <xf numFmtId="166" fontId="1" fillId="0" borderId="0"/>
    <xf numFmtId="0" fontId="33" fillId="0" borderId="0"/>
    <xf numFmtId="0" fontId="33" fillId="0" borderId="0"/>
    <xf numFmtId="0" fontId="33" fillId="0" borderId="0"/>
    <xf numFmtId="0" fontId="33" fillId="0" borderId="0"/>
    <xf numFmtId="0" fontId="68" fillId="0" borderId="0"/>
    <xf numFmtId="0" fontId="33" fillId="0" borderId="0"/>
    <xf numFmtId="0" fontId="33" fillId="0" borderId="0"/>
    <xf numFmtId="0" fontId="69" fillId="0" borderId="0"/>
    <xf numFmtId="0" fontId="31" fillId="0" borderId="0"/>
    <xf numFmtId="0" fontId="15" fillId="0" borderId="0"/>
    <xf numFmtId="0" fontId="31" fillId="0" borderId="0"/>
    <xf numFmtId="0" fontId="15" fillId="0" borderId="0" applyNumberFormat="0" applyFill="0" applyBorder="0" applyProtection="0">
      <alignment vertical="top"/>
    </xf>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1" fillId="0" borderId="0"/>
    <xf numFmtId="0" fontId="15" fillId="0" borderId="0"/>
    <xf numFmtId="0" fontId="15" fillId="0" borderId="0"/>
    <xf numFmtId="0" fontId="1" fillId="0" borderId="0"/>
    <xf numFmtId="0" fontId="1" fillId="0" borderId="0" applyNumberFormat="0" applyFont="0" applyFill="0" applyBorder="0" applyAlignment="0" applyProtection="0">
      <alignment vertical="top"/>
    </xf>
    <xf numFmtId="9" fontId="1" fillId="0" borderId="0" applyFont="0" applyFill="0" applyBorder="0" applyAlignment="0" applyProtection="0"/>
    <xf numFmtId="0" fontId="11" fillId="0" borderId="0" applyFont="0"/>
    <xf numFmtId="0" fontId="12" fillId="0" borderId="0" applyNumberFormat="0" applyFill="0" applyBorder="0" applyAlignment="0" applyProtection="0">
      <alignment vertical="top"/>
      <protection locked="0"/>
    </xf>
    <xf numFmtId="0" fontId="13" fillId="0" borderId="0"/>
  </cellStyleXfs>
  <cellXfs count="618">
    <xf numFmtId="0" fontId="0" fillId="0" borderId="0" xfId="0"/>
    <xf numFmtId="0" fontId="15" fillId="0" borderId="0" xfId="0" applyFont="1" applyAlignment="1">
      <alignment vertical="center"/>
    </xf>
    <xf numFmtId="0" fontId="15" fillId="0" borderId="0" xfId="0" applyFont="1" applyAlignment="1">
      <alignment horizontal="left" vertical="center"/>
    </xf>
    <xf numFmtId="0" fontId="15" fillId="0" borderId="0" xfId="0" applyFont="1" applyAlignment="1">
      <alignment horizontal="center" vertical="center"/>
    </xf>
    <xf numFmtId="0" fontId="14" fillId="0" borderId="4" xfId="0" applyFont="1" applyBorder="1" applyAlignment="1">
      <alignment vertical="center"/>
    </xf>
    <xf numFmtId="0" fontId="14" fillId="0" borderId="4" xfId="0" applyFont="1" applyBorder="1" applyAlignment="1">
      <alignment horizontal="right" vertical="center"/>
    </xf>
    <xf numFmtId="0" fontId="15" fillId="0" borderId="0" xfId="0" applyFont="1" applyAlignment="1">
      <alignment horizontal="justify" vertical="center"/>
    </xf>
    <xf numFmtId="0" fontId="17" fillId="0" borderId="0" xfId="39" applyFont="1" applyAlignment="1" applyProtection="1">
      <alignment vertical="center"/>
      <protection hidden="1"/>
    </xf>
    <xf numFmtId="0" fontId="3"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1" fillId="0" borderId="0" xfId="39" applyProtection="1">
      <protection hidden="1"/>
    </xf>
    <xf numFmtId="0" fontId="4" fillId="0" borderId="0" xfId="39" applyFont="1" applyAlignment="1" applyProtection="1">
      <alignment vertical="center"/>
      <protection hidden="1"/>
    </xf>
    <xf numFmtId="0" fontId="4" fillId="0" borderId="5" xfId="39" applyFont="1" applyBorder="1" applyAlignment="1" applyProtection="1">
      <alignment vertical="center"/>
      <protection hidden="1"/>
    </xf>
    <xf numFmtId="0" fontId="4" fillId="0" borderId="6" xfId="39" applyFont="1" applyBorder="1" applyAlignment="1" applyProtection="1">
      <alignment vertical="center"/>
      <protection hidden="1"/>
    </xf>
    <xf numFmtId="0" fontId="1" fillId="0" borderId="0" xfId="39"/>
    <xf numFmtId="0" fontId="4"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1"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4" fillId="0" borderId="8" xfId="39" applyFont="1" applyBorder="1" applyAlignment="1" applyProtection="1">
      <alignment vertical="center"/>
      <protection hidden="1"/>
    </xf>
    <xf numFmtId="0" fontId="14" fillId="0" borderId="0" xfId="40" applyFont="1" applyAlignment="1" applyProtection="1">
      <alignment vertical="center"/>
      <protection hidden="1"/>
    </xf>
    <xf numFmtId="0" fontId="15" fillId="0" borderId="0" xfId="40" applyAlignment="1" applyProtection="1">
      <alignment vertical="center"/>
      <protection hidden="1"/>
    </xf>
    <xf numFmtId="0" fontId="14" fillId="0" borderId="0" xfId="40" applyFont="1" applyAlignment="1" applyProtection="1">
      <alignment vertical="top"/>
      <protection hidden="1"/>
    </xf>
    <xf numFmtId="0" fontId="15" fillId="0" borderId="0" xfId="0" applyFont="1" applyAlignment="1" applyProtection="1">
      <alignment vertical="center"/>
      <protection hidden="1"/>
    </xf>
    <xf numFmtId="0" fontId="14" fillId="0" borderId="0" xfId="0" applyFont="1" applyAlignment="1">
      <alignment horizontal="justify" vertical="center"/>
    </xf>
    <xf numFmtId="0" fontId="14" fillId="0" borderId="0" xfId="0" applyFont="1" applyAlignment="1">
      <alignment horizontal="right" vertical="center"/>
    </xf>
    <xf numFmtId="0" fontId="15" fillId="0" borderId="0" xfId="0" applyFont="1" applyAlignment="1">
      <alignment horizontal="right" vertical="center"/>
    </xf>
    <xf numFmtId="0" fontId="4" fillId="0" borderId="0" xfId="39" applyFont="1" applyAlignment="1" applyProtection="1">
      <alignment vertical="top"/>
      <protection hidden="1"/>
    </xf>
    <xf numFmtId="0" fontId="14" fillId="0" borderId="0" xfId="39" applyFont="1" applyAlignment="1" applyProtection="1">
      <alignment vertical="center"/>
      <protection hidden="1"/>
    </xf>
    <xf numFmtId="0" fontId="15" fillId="0" borderId="0" xfId="39" applyFont="1" applyAlignment="1" applyProtection="1">
      <alignment vertical="center"/>
      <protection hidden="1"/>
    </xf>
    <xf numFmtId="0" fontId="14" fillId="0" borderId="0" xfId="42" applyFont="1" applyAlignment="1" applyProtection="1">
      <alignment vertical="top"/>
      <protection hidden="1"/>
    </xf>
    <xf numFmtId="0" fontId="15" fillId="0" borderId="0" xfId="39" applyFont="1" applyAlignment="1" applyProtection="1">
      <alignment vertical="top"/>
      <protection hidden="1"/>
    </xf>
    <xf numFmtId="0" fontId="15" fillId="0" borderId="0" xfId="39" applyFont="1" applyAlignment="1" applyProtection="1">
      <alignment horizontal="right" vertical="center"/>
      <protection hidden="1"/>
    </xf>
    <xf numFmtId="0" fontId="5" fillId="0" borderId="0" xfId="39" applyFont="1" applyAlignment="1" applyProtection="1">
      <alignment horizontal="center" vertical="top"/>
      <protection hidden="1"/>
    </xf>
    <xf numFmtId="0" fontId="14" fillId="0" borderId="4" xfId="39" applyFont="1" applyBorder="1" applyAlignment="1" applyProtection="1">
      <alignment vertical="top"/>
      <protection hidden="1"/>
    </xf>
    <xf numFmtId="0" fontId="14" fillId="0" borderId="9" xfId="39" applyFont="1" applyBorder="1" applyAlignment="1" applyProtection="1">
      <alignment horizontal="justify" vertical="top" wrapText="1"/>
      <protection hidden="1"/>
    </xf>
    <xf numFmtId="0" fontId="14" fillId="0" borderId="9" xfId="39" applyFont="1" applyBorder="1" applyAlignment="1" applyProtection="1">
      <alignment horizontal="right" vertical="center" wrapText="1" indent="5"/>
      <protection hidden="1"/>
    </xf>
    <xf numFmtId="0" fontId="15" fillId="0" borderId="10" xfId="39" applyFont="1" applyBorder="1" applyAlignment="1" applyProtection="1">
      <alignment horizontal="center" vertical="center"/>
      <protection hidden="1"/>
    </xf>
    <xf numFmtId="0" fontId="15" fillId="0" borderId="0" xfId="39" applyFont="1" applyAlignment="1" applyProtection="1">
      <alignment horizontal="left" vertical="center"/>
      <protection hidden="1"/>
    </xf>
    <xf numFmtId="0" fontId="4" fillId="0" borderId="0" xfId="39" applyFont="1" applyAlignment="1" applyProtection="1">
      <alignment horizontal="right"/>
      <protection hidden="1"/>
    </xf>
    <xf numFmtId="0" fontId="14" fillId="0" borderId="4" xfId="0" applyFont="1" applyBorder="1" applyAlignment="1">
      <alignment horizontal="left" vertical="center"/>
    </xf>
    <xf numFmtId="0" fontId="14" fillId="0" borderId="4" xfId="0" applyFont="1" applyBorder="1" applyAlignment="1">
      <alignment horizontal="justify" vertical="center"/>
    </xf>
    <xf numFmtId="0" fontId="15" fillId="0" borderId="0" xfId="0" applyFont="1" applyAlignment="1" applyProtection="1">
      <alignment horizontal="left" vertical="center" indent="1"/>
      <protection hidden="1"/>
    </xf>
    <xf numFmtId="0" fontId="15" fillId="0" borderId="0" xfId="39" applyFont="1" applyAlignment="1" applyProtection="1">
      <alignment horizontal="left" vertical="center" indent="1"/>
      <protection hidden="1"/>
    </xf>
    <xf numFmtId="0" fontId="15" fillId="0" borderId="0" xfId="0" applyFont="1" applyAlignment="1" applyProtection="1">
      <alignment horizontal="left" vertical="center"/>
      <protection hidden="1"/>
    </xf>
    <xf numFmtId="0" fontId="15" fillId="0" borderId="0" xfId="40" applyAlignment="1" applyProtection="1">
      <alignment horizontal="left" vertical="center"/>
      <protection hidden="1"/>
    </xf>
    <xf numFmtId="4" fontId="14" fillId="0" borderId="9" xfId="39" applyNumberFormat="1" applyFont="1" applyBorder="1" applyAlignment="1" applyProtection="1">
      <alignment vertical="center"/>
      <protection hidden="1"/>
    </xf>
    <xf numFmtId="0" fontId="15" fillId="0" borderId="0" xfId="39" applyFont="1" applyAlignment="1" applyProtection="1">
      <alignment horizontal="center" vertical="center"/>
      <protection hidden="1"/>
    </xf>
    <xf numFmtId="0" fontId="14" fillId="0" borderId="0" xfId="39" applyFont="1" applyAlignment="1" applyProtection="1">
      <alignment horizontal="left" vertical="center" wrapText="1"/>
      <protection hidden="1"/>
    </xf>
    <xf numFmtId="0" fontId="14" fillId="0" borderId="0" xfId="39" applyFont="1" applyAlignment="1" applyProtection="1">
      <alignment horizontal="right" vertical="center" wrapText="1"/>
      <protection hidden="1"/>
    </xf>
    <xf numFmtId="0" fontId="0" fillId="0" borderId="0" xfId="0" applyProtection="1">
      <protection hidden="1"/>
    </xf>
    <xf numFmtId="0" fontId="14" fillId="0" borderId="4" xfId="0" applyFont="1" applyBorder="1" applyAlignment="1" applyProtection="1">
      <alignment horizontal="left" vertical="center"/>
      <protection hidden="1"/>
    </xf>
    <xf numFmtId="0" fontId="14" fillId="0" borderId="4" xfId="0" applyFont="1" applyBorder="1" applyAlignment="1" applyProtection="1">
      <alignment horizontal="justify" vertical="center"/>
      <protection hidden="1"/>
    </xf>
    <xf numFmtId="0" fontId="14" fillId="0" borderId="4" xfId="0" applyFont="1" applyBorder="1" applyAlignment="1" applyProtection="1">
      <alignment horizontal="center" vertical="center"/>
      <protection hidden="1"/>
    </xf>
    <xf numFmtId="0" fontId="14" fillId="0" borderId="4" xfId="0" applyFont="1" applyBorder="1" applyAlignment="1" applyProtection="1">
      <alignment vertical="center"/>
      <protection hidden="1"/>
    </xf>
    <xf numFmtId="0" fontId="14" fillId="0" borderId="4" xfId="0" applyFont="1" applyBorder="1" applyAlignment="1" applyProtection="1">
      <alignment horizontal="right" vertical="center"/>
      <protection hidden="1"/>
    </xf>
    <xf numFmtId="0" fontId="1" fillId="0" borderId="0" xfId="38" applyNumberFormat="1" applyFont="1" applyFill="1" applyBorder="1" applyAlignment="1" applyProtection="1">
      <alignment vertical="top"/>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15" fillId="0" borderId="0" xfId="36" applyNumberFormat="1" applyFill="1" applyBorder="1" applyAlignment="1" applyProtection="1">
      <alignment vertical="center"/>
      <protection hidden="1"/>
    </xf>
    <xf numFmtId="0" fontId="15" fillId="0" borderId="0" xfId="36" applyNumberFormat="1" applyFill="1" applyBorder="1" applyAlignment="1" applyProtection="1">
      <alignment vertical="center" wrapText="1"/>
      <protection hidden="1"/>
    </xf>
    <xf numFmtId="0" fontId="14" fillId="0" borderId="0" xfId="0" applyFont="1" applyAlignment="1" applyProtection="1">
      <alignment horizontal="justify" vertical="center"/>
      <protection hidden="1"/>
    </xf>
    <xf numFmtId="0" fontId="14" fillId="0" borderId="0" xfId="0" applyFont="1" applyAlignment="1" applyProtection="1">
      <alignment horizontal="right" vertical="center"/>
      <protection hidden="1"/>
    </xf>
    <xf numFmtId="0" fontId="15" fillId="0" borderId="0" xfId="0" applyFont="1" applyAlignment="1" applyProtection="1">
      <alignment horizontal="right" vertical="center"/>
      <protection hidden="1"/>
    </xf>
    <xf numFmtId="0" fontId="14" fillId="0" borderId="0" xfId="0" applyFont="1" applyAlignment="1">
      <alignment horizontal="left" vertical="center" indent="1"/>
    </xf>
    <xf numFmtId="0" fontId="14" fillId="0" borderId="4" xfId="33" applyFont="1" applyBorder="1" applyAlignment="1" applyProtection="1">
      <alignment vertical="center"/>
      <protection hidden="1"/>
    </xf>
    <xf numFmtId="0" fontId="15"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4" fillId="0" borderId="0" xfId="33" applyFont="1" applyAlignment="1" applyProtection="1">
      <alignment horizontal="center" vertical="center"/>
      <protection hidden="1"/>
    </xf>
    <xf numFmtId="0" fontId="15" fillId="0" borderId="0" xfId="33" applyFont="1" applyAlignment="1" applyProtection="1">
      <alignment vertical="center"/>
      <protection hidden="1"/>
    </xf>
    <xf numFmtId="0" fontId="14" fillId="0" borderId="0" xfId="34" applyFont="1" applyAlignment="1" applyProtection="1">
      <alignment horizontal="left" vertical="center"/>
      <protection hidden="1"/>
    </xf>
    <xf numFmtId="0" fontId="15" fillId="0" borderId="0" xfId="41" applyAlignment="1" applyProtection="1">
      <alignment horizontal="left" vertical="center"/>
      <protection hidden="1"/>
    </xf>
    <xf numFmtId="0" fontId="15" fillId="0" borderId="0" xfId="33" applyFont="1" applyAlignment="1" applyProtection="1">
      <alignment horizontal="left" vertical="center"/>
      <protection hidden="1"/>
    </xf>
    <xf numFmtId="0" fontId="15" fillId="0" borderId="0" xfId="33" applyFont="1" applyAlignment="1" applyProtection="1">
      <alignment horizontal="justify" vertical="center"/>
      <protection hidden="1"/>
    </xf>
    <xf numFmtId="0" fontId="14" fillId="0" borderId="0" xfId="33" applyFont="1" applyAlignment="1" applyProtection="1">
      <alignment horizontal="right" vertical="center"/>
      <protection hidden="1"/>
    </xf>
    <xf numFmtId="0" fontId="14" fillId="0" borderId="4" xfId="33" applyFont="1" applyBorder="1" applyAlignment="1" applyProtection="1">
      <alignment horizontal="right" vertical="center"/>
      <protection hidden="1"/>
    </xf>
    <xf numFmtId="175" fontId="15" fillId="0" borderId="0" xfId="33" applyNumberFormat="1" applyFont="1" applyAlignment="1" applyProtection="1">
      <alignment horizontal="left" vertical="center"/>
      <protection hidden="1"/>
    </xf>
    <xf numFmtId="0" fontId="15" fillId="0" borderId="0" xfId="33" applyFont="1" applyAlignment="1" applyProtection="1">
      <alignment vertical="top"/>
      <protection hidden="1"/>
    </xf>
    <xf numFmtId="0" fontId="15" fillId="0" borderId="0" xfId="0" applyFont="1" applyAlignment="1" applyProtection="1">
      <alignment horizontal="center" vertical="center" wrapText="1"/>
      <protection hidden="1"/>
    </xf>
    <xf numFmtId="165" fontId="15" fillId="0" borderId="0" xfId="0" applyNumberFormat="1" applyFont="1" applyAlignment="1" applyProtection="1">
      <alignment horizontal="center" vertical="center"/>
      <protection hidden="1"/>
    </xf>
    <xf numFmtId="175" fontId="14" fillId="0" borderId="0" xfId="0" applyNumberFormat="1" applyFont="1" applyAlignment="1">
      <alignment horizontal="left" vertical="center" indent="1"/>
    </xf>
    <xf numFmtId="175" fontId="14" fillId="0" borderId="0" xfId="33" applyNumberFormat="1" applyFont="1" applyAlignment="1" applyProtection="1">
      <alignment vertical="center"/>
      <protection hidden="1"/>
    </xf>
    <xf numFmtId="0" fontId="14" fillId="0" borderId="0" xfId="33" applyFont="1" applyAlignment="1" applyProtection="1">
      <alignment horizontal="left" vertical="center" indent="1"/>
      <protection hidden="1"/>
    </xf>
    <xf numFmtId="0" fontId="15" fillId="0" borderId="0" xfId="33" applyFont="1" applyAlignment="1" applyProtection="1">
      <alignment horizontal="left" vertical="center" indent="1"/>
      <protection hidden="1"/>
    </xf>
    <xf numFmtId="165" fontId="4" fillId="0" borderId="0" xfId="33" applyNumberFormat="1" applyFont="1" applyAlignment="1" applyProtection="1">
      <alignment horizontal="center" vertical="top"/>
      <protection hidden="1"/>
    </xf>
    <xf numFmtId="165" fontId="4" fillId="0" borderId="0" xfId="33" applyNumberFormat="1" applyFont="1" applyAlignment="1" applyProtection="1">
      <alignment horizontal="center" vertical="center"/>
      <protection hidden="1"/>
    </xf>
    <xf numFmtId="0" fontId="4" fillId="0" borderId="0" xfId="33" applyFont="1" applyAlignment="1" applyProtection="1">
      <alignment horizontal="center" vertical="top"/>
      <protection hidden="1"/>
    </xf>
    <xf numFmtId="0" fontId="4" fillId="0" borderId="0" xfId="33" applyFont="1" applyAlignment="1" applyProtection="1">
      <alignment horizontal="left" vertical="center"/>
      <protection hidden="1"/>
    </xf>
    <xf numFmtId="0" fontId="15" fillId="0" borderId="0" xfId="0" applyFont="1" applyAlignment="1" applyProtection="1">
      <alignment horizontal="left" vertical="center" indent="2"/>
      <protection hidden="1"/>
    </xf>
    <xf numFmtId="0" fontId="14" fillId="0" borderId="0" xfId="0" applyFont="1" applyAlignment="1" applyProtection="1">
      <alignment horizontal="left" vertical="center"/>
      <protection hidden="1"/>
    </xf>
    <xf numFmtId="175" fontId="14" fillId="0" borderId="0" xfId="0" applyNumberFormat="1" applyFont="1" applyAlignment="1" applyProtection="1">
      <alignment horizontal="left" vertical="center" indent="1"/>
      <protection hidden="1"/>
    </xf>
    <xf numFmtId="0" fontId="15" fillId="0" borderId="0" xfId="0" applyFont="1" applyAlignment="1" applyProtection="1">
      <alignment vertical="center"/>
      <protection locked="0"/>
    </xf>
    <xf numFmtId="0" fontId="15" fillId="0" borderId="11" xfId="0" applyFont="1" applyBorder="1" applyAlignment="1" applyProtection="1">
      <alignment horizontal="left" vertical="center"/>
      <protection hidden="1"/>
    </xf>
    <xf numFmtId="0" fontId="14"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4" fillId="0" borderId="0" xfId="0" applyFont="1" applyAlignment="1" applyProtection="1">
      <alignment horizontal="center" vertical="center"/>
      <protection hidden="1"/>
    </xf>
    <xf numFmtId="0" fontId="14"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5" fillId="0" borderId="0" xfId="38" applyNumberFormat="1" applyFont="1" applyFill="1" applyBorder="1" applyAlignment="1" applyProtection="1">
      <alignment vertical="center" wrapText="1"/>
      <protection hidden="1"/>
    </xf>
    <xf numFmtId="0" fontId="15" fillId="0" borderId="0" xfId="38" applyFont="1" applyAlignment="1" applyProtection="1">
      <alignment vertical="center"/>
      <protection hidden="1"/>
    </xf>
    <xf numFmtId="0" fontId="36" fillId="0" borderId="0" xfId="0" applyFont="1" applyAlignment="1" applyProtection="1">
      <alignment horizontal="left" vertical="center"/>
      <protection hidden="1"/>
    </xf>
    <xf numFmtId="0" fontId="36" fillId="0" borderId="0" xfId="0" applyFont="1" applyAlignment="1" applyProtection="1">
      <alignment horizontal="justify" vertical="center"/>
      <protection hidden="1"/>
    </xf>
    <xf numFmtId="0" fontId="36" fillId="0" borderId="0" xfId="0" applyFont="1" applyAlignment="1" applyProtection="1">
      <alignment horizontal="center" vertical="center"/>
      <protection hidden="1"/>
    </xf>
    <xf numFmtId="0" fontId="36" fillId="0" borderId="0" xfId="0" applyFont="1" applyAlignment="1" applyProtection="1">
      <alignment vertical="center"/>
      <protection hidden="1"/>
    </xf>
    <xf numFmtId="0" fontId="3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36" fillId="0" borderId="0" xfId="38" applyFont="1" applyAlignment="1" applyProtection="1">
      <alignment vertical="top"/>
      <protection hidden="1"/>
    </xf>
    <xf numFmtId="0" fontId="15" fillId="0" borderId="0" xfId="38" applyNumberFormat="1" applyFont="1" applyFill="1" applyBorder="1" applyAlignment="1" applyProtection="1">
      <alignment horizontal="left" vertical="center" indent="6"/>
      <protection hidden="1"/>
    </xf>
    <xf numFmtId="0" fontId="15" fillId="0" borderId="12" xfId="38" applyFont="1" applyBorder="1" applyAlignment="1" applyProtection="1">
      <alignment horizontal="center" vertical="top"/>
      <protection hidden="1"/>
    </xf>
    <xf numFmtId="0" fontId="14" fillId="0" borderId="0" xfId="38" applyFont="1" applyBorder="1" applyAlignment="1" applyProtection="1">
      <alignment horizontal="center" vertical="center" wrapText="1"/>
      <protection hidden="1"/>
    </xf>
    <xf numFmtId="0" fontId="15" fillId="0" borderId="0" xfId="38" applyFont="1" applyBorder="1" applyAlignment="1" applyProtection="1">
      <alignment horizontal="justify" vertical="center"/>
      <protection hidden="1"/>
    </xf>
    <xf numFmtId="10" fontId="15" fillId="2" borderId="12" xfId="38" applyNumberFormat="1" applyFont="1" applyFill="1" applyBorder="1" applyAlignment="1" applyProtection="1">
      <alignment horizontal="right" vertical="center"/>
      <protection locked="0"/>
    </xf>
    <xf numFmtId="0" fontId="15"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4" fillId="0" borderId="0" xfId="35" applyFont="1" applyAlignment="1" applyProtection="1">
      <alignment vertical="center"/>
      <protection hidden="1"/>
    </xf>
    <xf numFmtId="0" fontId="15" fillId="0" borderId="0" xfId="35" applyFont="1" applyAlignment="1" applyProtection="1">
      <alignment vertical="center"/>
      <protection hidden="1"/>
    </xf>
    <xf numFmtId="0" fontId="14" fillId="0" borderId="0" xfId="35" applyFont="1" applyAlignment="1" applyProtection="1">
      <alignment horizontal="center" vertical="center"/>
      <protection hidden="1"/>
    </xf>
    <xf numFmtId="0" fontId="15"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5" fillId="0" borderId="14" xfId="35" applyFont="1" applyBorder="1" applyAlignment="1" applyProtection="1">
      <alignment vertical="center" wrapText="1"/>
      <protection hidden="1"/>
    </xf>
    <xf numFmtId="0" fontId="15" fillId="0" borderId="0" xfId="35" applyFont="1" applyAlignment="1" applyProtection="1">
      <alignment horizontal="center" vertical="center"/>
      <protection hidden="1"/>
    </xf>
    <xf numFmtId="0" fontId="15" fillId="0" borderId="0" xfId="35" applyFont="1" applyProtection="1">
      <protection hidden="1"/>
    </xf>
    <xf numFmtId="0" fontId="15" fillId="0" borderId="0" xfId="35" applyFont="1" applyAlignment="1" applyProtection="1">
      <alignment vertical="center" wrapText="1"/>
      <protection hidden="1"/>
    </xf>
    <xf numFmtId="0" fontId="14"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4" fillId="0" borderId="0" xfId="35"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44" fillId="0" borderId="0" xfId="35" applyFont="1" applyAlignment="1" applyProtection="1">
      <alignment horizontal="center" vertical="center"/>
      <protection hidden="1"/>
    </xf>
    <xf numFmtId="0" fontId="4"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26" fillId="0" borderId="0" xfId="36" applyNumberFormat="1" applyFont="1" applyFill="1" applyBorder="1" applyAlignment="1" applyProtection="1">
      <alignment vertical="center"/>
      <protection hidden="1"/>
    </xf>
    <xf numFmtId="0" fontId="26" fillId="0" borderId="0" xfId="36" applyNumberFormat="1" applyFont="1" applyFill="1" applyBorder="1" applyAlignment="1" applyProtection="1">
      <alignment vertical="center" wrapText="1"/>
      <protection hidden="1"/>
    </xf>
    <xf numFmtId="0" fontId="14" fillId="0" borderId="0" xfId="36" applyNumberFormat="1" applyFont="1" applyFill="1" applyBorder="1" applyAlignment="1" applyProtection="1">
      <alignment horizontal="left" vertical="center"/>
      <protection hidden="1"/>
    </xf>
    <xf numFmtId="0" fontId="14" fillId="0" borderId="12"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protection hidden="1"/>
    </xf>
    <xf numFmtId="0" fontId="15" fillId="0" borderId="0" xfId="0" applyFont="1" applyProtection="1">
      <protection hidden="1"/>
    </xf>
    <xf numFmtId="0" fontId="15" fillId="0" borderId="0" xfId="36" applyNumberFormat="1" applyFill="1" applyBorder="1" applyAlignment="1" applyProtection="1">
      <alignment horizontal="center" vertical="center"/>
      <protection hidden="1"/>
    </xf>
    <xf numFmtId="0" fontId="14" fillId="0" borderId="0" xfId="36" applyNumberFormat="1" applyFont="1" applyFill="1" applyBorder="1" applyAlignment="1" applyProtection="1">
      <alignment vertical="center" wrapText="1"/>
      <protection hidden="1"/>
    </xf>
    <xf numFmtId="175" fontId="14"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0" fontId="26" fillId="0" borderId="0" xfId="36" applyNumberFormat="1" applyFont="1" applyFill="1" applyBorder="1" applyAlignment="1" applyProtection="1">
      <alignment horizontal="center" vertical="center"/>
      <protection hidden="1"/>
    </xf>
    <xf numFmtId="0" fontId="16" fillId="0" borderId="0" xfId="36" applyNumberFormat="1" applyFont="1" applyFill="1" applyBorder="1" applyAlignment="1" applyProtection="1">
      <alignment horizontal="center"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5" fillId="3" borderId="0" xfId="0" applyFont="1" applyFill="1" applyAlignment="1" applyProtection="1">
      <alignment vertical="center"/>
      <protection hidden="1"/>
    </xf>
    <xf numFmtId="0" fontId="0" fillId="3" borderId="0" xfId="0" applyFill="1" applyProtection="1">
      <protection hidden="1"/>
    </xf>
    <xf numFmtId="0" fontId="14" fillId="3" borderId="0" xfId="0" applyFont="1" applyFill="1" applyAlignment="1" applyProtection="1">
      <alignment horizontal="center" vertical="center"/>
      <protection hidden="1"/>
    </xf>
    <xf numFmtId="0" fontId="41" fillId="3" borderId="0" xfId="0" applyFont="1" applyFill="1" applyAlignment="1" applyProtection="1">
      <alignment vertical="center"/>
      <protection hidden="1"/>
    </xf>
    <xf numFmtId="0" fontId="14" fillId="3" borderId="0" xfId="0" applyFont="1" applyFill="1" applyAlignment="1" applyProtection="1">
      <alignment horizontal="center" vertical="top"/>
      <protection hidden="1"/>
    </xf>
    <xf numFmtId="0" fontId="14" fillId="3" borderId="0" xfId="0" applyFont="1" applyFill="1" applyAlignment="1" applyProtection="1">
      <alignment vertical="top"/>
      <protection hidden="1"/>
    </xf>
    <xf numFmtId="0" fontId="14" fillId="3" borderId="0" xfId="0" applyFont="1" applyFill="1" applyAlignment="1" applyProtection="1">
      <alignment vertical="center"/>
      <protection hidden="1"/>
    </xf>
    <xf numFmtId="0" fontId="42" fillId="3" borderId="0" xfId="0" applyFont="1" applyFill="1" applyAlignment="1" applyProtection="1">
      <alignment vertical="center"/>
      <protection hidden="1"/>
    </xf>
    <xf numFmtId="0" fontId="14" fillId="3" borderId="16" xfId="0" applyFont="1" applyFill="1" applyBorder="1" applyAlignment="1" applyProtection="1">
      <alignment vertical="center"/>
      <protection hidden="1"/>
    </xf>
    <xf numFmtId="0" fontId="42" fillId="0" borderId="17" xfId="0" applyFont="1" applyBorder="1" applyAlignment="1" applyProtection="1">
      <alignment horizontal="center" vertical="center"/>
      <protection locked="0"/>
    </xf>
    <xf numFmtId="0" fontId="42" fillId="0" borderId="18" xfId="0" applyFont="1" applyBorder="1" applyAlignment="1" applyProtection="1">
      <alignment vertical="center"/>
      <protection locked="0"/>
    </xf>
    <xf numFmtId="0" fontId="42" fillId="0" borderId="19" xfId="0" applyFont="1" applyBorder="1" applyAlignment="1" applyProtection="1">
      <alignment horizontal="center" vertical="center"/>
      <protection locked="0"/>
    </xf>
    <xf numFmtId="0" fontId="42" fillId="0" borderId="20" xfId="0" applyFont="1" applyBorder="1" applyAlignment="1" applyProtection="1">
      <alignment horizontal="center" vertical="center"/>
      <protection locked="0"/>
    </xf>
    <xf numFmtId="0" fontId="42" fillId="0" borderId="21" xfId="0" applyFont="1" applyBorder="1" applyAlignment="1" applyProtection="1">
      <alignment vertical="center"/>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protection locked="0"/>
    </xf>
    <xf numFmtId="0" fontId="42" fillId="0" borderId="24" xfId="0" applyFont="1" applyBorder="1" applyAlignment="1" applyProtection="1">
      <alignment vertical="center"/>
      <protection locked="0"/>
    </xf>
    <xf numFmtId="0" fontId="42" fillId="0" borderId="25" xfId="0" applyFont="1" applyBorder="1" applyAlignment="1" applyProtection="1">
      <alignment horizontal="center" vertical="center"/>
      <protection locked="0"/>
    </xf>
    <xf numFmtId="0" fontId="45"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center"/>
      <protection hidden="1"/>
    </xf>
    <xf numFmtId="0" fontId="46" fillId="0" borderId="0" xfId="38" applyNumberFormat="1" applyFont="1" applyFill="1" applyBorder="1" applyAlignment="1" applyProtection="1">
      <alignment horizontal="center" vertical="top"/>
      <protection hidden="1"/>
    </xf>
    <xf numFmtId="0" fontId="47"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center"/>
      <protection hidden="1"/>
    </xf>
    <xf numFmtId="0" fontId="48" fillId="0" borderId="0" xfId="38" applyNumberFormat="1" applyFont="1" applyFill="1" applyBorder="1" applyAlignment="1" applyProtection="1">
      <alignment vertical="top"/>
      <protection hidden="1"/>
    </xf>
    <xf numFmtId="0" fontId="47" fillId="0" borderId="0" xfId="38" applyNumberFormat="1" applyFont="1" applyFill="1" applyBorder="1" applyAlignment="1" applyProtection="1">
      <alignment vertical="top"/>
      <protection hidden="1"/>
    </xf>
    <xf numFmtId="0" fontId="47" fillId="0" borderId="0" xfId="0" applyFont="1" applyAlignment="1" applyProtection="1">
      <alignment horizontal="justify" vertical="center"/>
      <protection hidden="1"/>
    </xf>
    <xf numFmtId="0" fontId="47" fillId="0" borderId="0" xfId="33" applyFont="1" applyAlignment="1" applyProtection="1">
      <alignment horizontal="left" vertical="center"/>
      <protection hidden="1"/>
    </xf>
    <xf numFmtId="0" fontId="47" fillId="0" borderId="0" xfId="33" applyFont="1" applyAlignment="1" applyProtection="1">
      <alignment vertical="center"/>
      <protection hidden="1"/>
    </xf>
    <xf numFmtId="4" fontId="15" fillId="2" borderId="12" xfId="38" applyNumberFormat="1" applyFont="1" applyFill="1" applyBorder="1" applyAlignment="1" applyProtection="1">
      <alignment horizontal="right" vertical="center"/>
      <protection locked="0"/>
    </xf>
    <xf numFmtId="2" fontId="48" fillId="0" borderId="0" xfId="38" applyNumberFormat="1" applyFont="1" applyFill="1" applyBorder="1" applyAlignment="1" applyProtection="1">
      <alignment vertical="center"/>
      <protection hidden="1"/>
    </xf>
    <xf numFmtId="2" fontId="47" fillId="0" borderId="0" xfId="38" applyNumberFormat="1" applyFont="1" applyFill="1" applyBorder="1" applyAlignment="1" applyProtection="1">
      <alignment vertical="center"/>
      <protection hidden="1"/>
    </xf>
    <xf numFmtId="10" fontId="48" fillId="0" borderId="0" xfId="38" applyNumberFormat="1" applyFont="1" applyFill="1" applyBorder="1" applyAlignment="1" applyProtection="1">
      <alignment vertical="top"/>
      <protection hidden="1"/>
    </xf>
    <xf numFmtId="10" fontId="47" fillId="0" borderId="0" xfId="38" applyNumberFormat="1" applyFont="1" applyFill="1" applyBorder="1" applyAlignment="1" applyProtection="1">
      <alignment vertical="top"/>
      <protection hidden="1"/>
    </xf>
    <xf numFmtId="0" fontId="48"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4" fillId="0" borderId="0" xfId="33" applyFont="1" applyAlignment="1" applyProtection="1">
      <alignment vertical="top"/>
      <protection hidden="1"/>
    </xf>
    <xf numFmtId="0" fontId="0" fillId="0" borderId="0" xfId="33" applyFont="1" applyAlignment="1" applyProtection="1">
      <alignment vertical="top"/>
      <protection hidden="1"/>
    </xf>
    <xf numFmtId="178" fontId="47"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33" fillId="0" borderId="0" xfId="38" applyNumberFormat="1" applyFont="1" applyFill="1" applyBorder="1" applyAlignment="1" applyProtection="1">
      <alignment vertical="top"/>
      <protection hidden="1"/>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5" fillId="0" borderId="0" xfId="34" applyAlignment="1" applyProtection="1">
      <alignment horizontal="left" vertical="center" indent="1"/>
      <protection hidden="1"/>
    </xf>
    <xf numFmtId="0" fontId="14" fillId="0" borderId="0" xfId="0" applyFont="1" applyAlignment="1" applyProtection="1">
      <alignment vertical="center"/>
      <protection hidden="1"/>
    </xf>
    <xf numFmtId="0" fontId="14" fillId="0" borderId="0" xfId="38" applyNumberFormat="1" applyFont="1" applyFill="1" applyBorder="1" applyAlignment="1" applyProtection="1">
      <alignment horizontal="left" vertical="top"/>
      <protection hidden="1"/>
    </xf>
    <xf numFmtId="0" fontId="14" fillId="0" borderId="0" xfId="33" applyFont="1" applyAlignment="1" applyProtection="1">
      <alignment vertical="center"/>
      <protection hidden="1"/>
    </xf>
    <xf numFmtId="165" fontId="14" fillId="0" borderId="0" xfId="0" applyNumberFormat="1" applyFont="1" applyAlignment="1" applyProtection="1">
      <alignment horizontal="center" vertical="center"/>
      <protection hidden="1"/>
    </xf>
    <xf numFmtId="0" fontId="14" fillId="0" borderId="0" xfId="35" applyFont="1" applyAlignment="1" applyProtection="1">
      <alignment horizontal="center" vertical="center" wrapText="1"/>
      <protection hidden="1"/>
    </xf>
    <xf numFmtId="0" fontId="17" fillId="0" borderId="0" xfId="35" applyFont="1" applyProtection="1">
      <protection hidden="1"/>
    </xf>
    <xf numFmtId="0" fontId="70" fillId="0" borderId="0" xfId="33" applyFont="1" applyProtection="1">
      <protection hidden="1"/>
    </xf>
    <xf numFmtId="0" fontId="15" fillId="0" borderId="12" xfId="39" applyFont="1" applyBorder="1" applyAlignment="1" applyProtection="1">
      <alignment horizontal="center" vertical="center"/>
      <protection hidden="1"/>
    </xf>
    <xf numFmtId="0" fontId="14"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4" fillId="0" borderId="12" xfId="39" applyFont="1" applyBorder="1" applyAlignment="1" applyProtection="1">
      <alignment horizontal="justify" vertical="top" wrapText="1"/>
      <protection hidden="1"/>
    </xf>
    <xf numFmtId="0" fontId="14" fillId="0" borderId="12" xfId="39" applyFont="1" applyBorder="1" applyAlignment="1" applyProtection="1">
      <alignment horizontal="right" vertical="center" wrapText="1" indent="5"/>
      <protection hidden="1"/>
    </xf>
    <xf numFmtId="174" fontId="14" fillId="0" borderId="12" xfId="39" applyNumberFormat="1" applyFont="1" applyBorder="1" applyAlignment="1" applyProtection="1">
      <alignment horizontal="center" vertical="center"/>
      <protection hidden="1"/>
    </xf>
    <xf numFmtId="4" fontId="14" fillId="0" borderId="12" xfId="39" applyNumberFormat="1" applyFont="1" applyBorder="1" applyAlignment="1" applyProtection="1">
      <alignment vertical="center"/>
      <protection hidden="1"/>
    </xf>
    <xf numFmtId="0" fontId="15" fillId="0" borderId="12" xfId="39" applyFont="1" applyBorder="1" applyAlignment="1" applyProtection="1">
      <alignment vertical="center"/>
      <protection hidden="1"/>
    </xf>
    <xf numFmtId="0" fontId="14" fillId="0" borderId="12" xfId="39" applyFont="1" applyBorder="1" applyAlignment="1" applyProtection="1">
      <alignment horizontal="center" vertical="center"/>
      <protection hidden="1"/>
    </xf>
    <xf numFmtId="0" fontId="68" fillId="0" borderId="0" xfId="29"/>
    <xf numFmtId="164" fontId="68" fillId="0" borderId="0" xfId="17" applyFont="1"/>
    <xf numFmtId="0" fontId="4" fillId="0" borderId="27" xfId="35" applyFont="1" applyBorder="1" applyAlignment="1" applyProtection="1">
      <alignment vertical="center"/>
      <protection hidden="1"/>
    </xf>
    <xf numFmtId="0" fontId="4" fillId="0" borderId="28" xfId="35" applyFont="1" applyBorder="1" applyAlignment="1" applyProtection="1">
      <alignment vertical="center"/>
      <protection hidden="1"/>
    </xf>
    <xf numFmtId="0" fontId="4" fillId="2" borderId="29" xfId="35" applyFont="1" applyFill="1" applyBorder="1" applyAlignment="1" applyProtection="1">
      <alignment vertical="center" wrapText="1"/>
      <protection locked="0"/>
    </xf>
    <xf numFmtId="0" fontId="4" fillId="0" borderId="15" xfId="35" applyFont="1" applyBorder="1" applyAlignment="1" applyProtection="1">
      <alignment vertical="center"/>
      <protection hidden="1"/>
    </xf>
    <xf numFmtId="0" fontId="4" fillId="0" borderId="30" xfId="35" applyFont="1" applyBorder="1" applyAlignment="1" applyProtection="1">
      <alignment vertical="center"/>
      <protection hidden="1"/>
    </xf>
    <xf numFmtId="0" fontId="4" fillId="0" borderId="31" xfId="35" applyFont="1" applyBorder="1" applyAlignment="1" applyProtection="1">
      <alignment vertical="center"/>
      <protection hidden="1"/>
    </xf>
    <xf numFmtId="0" fontId="4" fillId="0" borderId="32" xfId="35" applyFont="1" applyBorder="1" applyAlignment="1" applyProtection="1">
      <alignment vertical="center"/>
      <protection hidden="1"/>
    </xf>
    <xf numFmtId="0" fontId="4" fillId="0" borderId="33" xfId="35" applyFont="1" applyBorder="1" applyAlignment="1" applyProtection="1">
      <alignment vertical="center"/>
      <protection hidden="1"/>
    </xf>
    <xf numFmtId="0" fontId="4" fillId="0" borderId="7" xfId="35" applyFont="1" applyBorder="1" applyAlignment="1" applyProtection="1">
      <alignment vertical="center"/>
      <protection hidden="1"/>
    </xf>
    <xf numFmtId="0" fontId="4" fillId="0" borderId="0" xfId="35" applyFont="1" applyAlignment="1" applyProtection="1">
      <alignment vertical="center"/>
      <protection hidden="1"/>
    </xf>
    <xf numFmtId="0" fontId="4" fillId="0" borderId="0" xfId="35" applyFont="1" applyAlignment="1" applyProtection="1">
      <alignment vertical="center" wrapText="1"/>
      <protection hidden="1"/>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4" fillId="0" borderId="0" xfId="35" applyFont="1" applyAlignment="1" applyProtection="1">
      <alignment horizontal="left" vertical="center"/>
      <protection hidden="1"/>
    </xf>
    <xf numFmtId="179" fontId="4"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8" fontId="48"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4" fillId="0" borderId="0" xfId="39" applyNumberFormat="1" applyFont="1" applyAlignment="1" applyProtection="1">
      <alignment vertical="top"/>
      <protection hidden="1"/>
    </xf>
    <xf numFmtId="177" fontId="47" fillId="0" borderId="0" xfId="38" applyNumberFormat="1" applyFont="1" applyFill="1" applyBorder="1" applyAlignment="1" applyProtection="1">
      <alignment horizontal="right" vertical="center"/>
      <protection hidden="1"/>
    </xf>
    <xf numFmtId="10" fontId="48" fillId="0" borderId="0" xfId="38" applyNumberFormat="1" applyFont="1" applyFill="1" applyBorder="1" applyAlignment="1" applyProtection="1">
      <alignment horizontal="right" vertical="top"/>
      <protection hidden="1"/>
    </xf>
    <xf numFmtId="0" fontId="51" fillId="0" borderId="0" xfId="38" applyNumberFormat="1" applyFont="1" applyFill="1" applyBorder="1" applyAlignment="1" applyProtection="1">
      <alignment horizontal="right" vertical="top" wrapText="1"/>
      <protection hidden="1"/>
    </xf>
    <xf numFmtId="0" fontId="51" fillId="0" borderId="0" xfId="38" applyNumberFormat="1" applyFont="1" applyFill="1" applyBorder="1" applyAlignment="1" applyProtection="1">
      <alignment vertical="top" wrapText="1"/>
      <protection hidden="1"/>
    </xf>
    <xf numFmtId="10" fontId="15" fillId="9" borderId="12" xfId="44" applyNumberFormat="1" applyFont="1" applyFill="1" applyBorder="1" applyAlignment="1" applyProtection="1">
      <alignment horizontal="center" vertical="center"/>
      <protection locked="0"/>
    </xf>
    <xf numFmtId="0" fontId="52" fillId="0" borderId="12" xfId="0" applyFont="1" applyBorder="1" applyAlignment="1">
      <alignment horizontal="center" vertical="center" wrapText="1"/>
    </xf>
    <xf numFmtId="49" fontId="49" fillId="0" borderId="12" xfId="0" applyNumberFormat="1" applyFont="1" applyBorder="1" applyAlignment="1">
      <alignment horizontal="center" vertical="center" wrapText="1"/>
    </xf>
    <xf numFmtId="0" fontId="14" fillId="0" borderId="10" xfId="39" applyFont="1" applyBorder="1" applyAlignment="1" applyProtection="1">
      <alignment horizontal="center" vertical="center"/>
      <protection hidden="1"/>
    </xf>
    <xf numFmtId="0" fontId="4"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5" fillId="0" borderId="0" xfId="34" applyAlignment="1" applyProtection="1">
      <alignment horizontal="left" vertical="center"/>
      <protection hidden="1"/>
    </xf>
    <xf numFmtId="0" fontId="15" fillId="0" borderId="0" xfId="40" applyAlignment="1" applyProtection="1">
      <alignment horizontal="right" vertical="center"/>
      <protection hidden="1"/>
    </xf>
    <xf numFmtId="0" fontId="14" fillId="0" borderId="12" xfId="0" applyFont="1" applyBorder="1" applyAlignment="1" applyProtection="1">
      <alignment horizontal="right" vertical="center" wrapText="1"/>
      <protection hidden="1"/>
    </xf>
    <xf numFmtId="0" fontId="14" fillId="0" borderId="12" xfId="0" applyFont="1" applyBorder="1" applyAlignment="1" applyProtection="1">
      <alignment horizontal="right" vertical="center"/>
      <protection hidden="1"/>
    </xf>
    <xf numFmtId="0" fontId="15" fillId="0" borderId="0" xfId="36" applyNumberFormat="1" applyFill="1" applyBorder="1" applyAlignment="1" applyProtection="1">
      <alignment horizontal="right" vertical="center"/>
      <protection hidden="1"/>
    </xf>
    <xf numFmtId="168" fontId="49" fillId="0" borderId="1" xfId="0" applyNumberFormat="1" applyFont="1" applyBorder="1" applyAlignment="1">
      <alignment horizontal="center" vertical="center" wrapText="1"/>
    </xf>
    <xf numFmtId="0" fontId="26" fillId="0" borderId="0" xfId="0" applyFont="1" applyAlignment="1" applyProtection="1">
      <alignment horizontal="right" vertical="center"/>
      <protection hidden="1"/>
    </xf>
    <xf numFmtId="3" fontId="14" fillId="0" borderId="12" xfId="39" applyNumberFormat="1" applyFont="1" applyBorder="1" applyAlignment="1" applyProtection="1">
      <alignment vertical="center"/>
      <protection hidden="1"/>
    </xf>
    <xf numFmtId="3" fontId="14" fillId="0" borderId="12" xfId="39" applyNumberFormat="1" applyFont="1" applyBorder="1" applyAlignment="1" applyProtection="1">
      <alignment vertical="center" wrapText="1"/>
      <protection hidden="1"/>
    </xf>
    <xf numFmtId="0" fontId="54" fillId="0" borderId="12" xfId="37" applyNumberFormat="1" applyFont="1" applyFill="1" applyBorder="1" applyAlignment="1" applyProtection="1">
      <alignment horizontal="left" vertical="center" wrapText="1"/>
      <protection hidden="1"/>
    </xf>
    <xf numFmtId="176" fontId="54" fillId="0" borderId="12" xfId="7" applyNumberFormat="1" applyFont="1" applyFill="1" applyBorder="1" applyAlignment="1" applyProtection="1">
      <alignment horizontal="right" vertical="center"/>
      <protection hidden="1"/>
    </xf>
    <xf numFmtId="0" fontId="4"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5" fillId="0" borderId="0" xfId="34" applyAlignment="1" applyProtection="1">
      <alignment horizontal="center" vertical="center"/>
      <protection hidden="1"/>
    </xf>
    <xf numFmtId="0" fontId="15" fillId="0" borderId="0" xfId="40" applyAlignment="1" applyProtection="1">
      <alignment horizontal="center" vertical="center"/>
      <protection hidden="1"/>
    </xf>
    <xf numFmtId="0" fontId="14" fillId="0" borderId="0" xfId="40" applyFont="1" applyAlignment="1" applyProtection="1">
      <alignment horizontal="center" vertical="top"/>
      <protection hidden="1"/>
    </xf>
    <xf numFmtId="0" fontId="14" fillId="0" borderId="0" xfId="40" applyFont="1" applyAlignment="1" applyProtection="1">
      <alignment horizontal="center" vertical="center"/>
      <protection hidden="1"/>
    </xf>
    <xf numFmtId="0" fontId="14" fillId="0" borderId="4" xfId="0" applyFont="1" applyBorder="1" applyAlignment="1" applyProtection="1">
      <alignment horizontal="left" vertical="top"/>
      <protection hidden="1"/>
    </xf>
    <xf numFmtId="0" fontId="15" fillId="0" borderId="0" xfId="0" applyFont="1" applyAlignment="1" applyProtection="1">
      <alignment horizontal="left" vertical="top"/>
      <protection hidden="1"/>
    </xf>
    <xf numFmtId="0" fontId="15" fillId="0" borderId="0" xfId="0" applyFont="1" applyAlignment="1" applyProtection="1">
      <alignment horizontal="center" vertical="top"/>
      <protection hidden="1"/>
    </xf>
    <xf numFmtId="0" fontId="15" fillId="0" borderId="0" xfId="40" applyAlignment="1" applyProtection="1">
      <alignment vertical="top"/>
      <protection hidden="1"/>
    </xf>
    <xf numFmtId="0" fontId="14" fillId="0" borderId="12" xfId="0" applyFont="1" applyBorder="1" applyAlignment="1" applyProtection="1">
      <alignment horizontal="center" vertical="top" wrapText="1"/>
      <protection hidden="1"/>
    </xf>
    <xf numFmtId="0" fontId="14" fillId="0" borderId="12" xfId="0" applyFont="1" applyBorder="1" applyAlignment="1" applyProtection="1">
      <alignment horizontal="center" vertical="top"/>
      <protection hidden="1"/>
    </xf>
    <xf numFmtId="49" fontId="49"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4" fillId="0" borderId="0" xfId="0" applyFont="1" applyAlignment="1" applyProtection="1">
      <alignment horizontal="justify" vertical="top"/>
      <protection hidden="1"/>
    </xf>
    <xf numFmtId="0" fontId="15"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4" fillId="0" borderId="10" xfId="0" applyFont="1" applyBorder="1" applyAlignment="1" applyProtection="1">
      <alignment horizontal="left" vertical="top"/>
      <protection hidden="1"/>
    </xf>
    <xf numFmtId="0" fontId="14" fillId="0" borderId="12" xfId="0" applyFont="1" applyBorder="1" applyAlignment="1" applyProtection="1">
      <alignment horizontal="left" vertical="top" wrapText="1"/>
      <protection hidden="1"/>
    </xf>
    <xf numFmtId="0" fontId="14" fillId="0" borderId="12" xfId="43" applyNumberFormat="1" applyFont="1" applyFill="1" applyBorder="1" applyAlignment="1" applyProtection="1">
      <alignment horizontal="left" vertical="top" wrapText="1"/>
      <protection hidden="1"/>
    </xf>
    <xf numFmtId="175" fontId="14" fillId="0" borderId="0" xfId="0" applyNumberFormat="1" applyFont="1" applyAlignment="1" applyProtection="1">
      <alignment horizontal="justify" vertical="top"/>
      <protection hidden="1"/>
    </xf>
    <xf numFmtId="0" fontId="26" fillId="0" borderId="0" xfId="0"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43" fontId="15" fillId="0" borderId="12" xfId="7" applyFont="1" applyFill="1" applyBorder="1" applyAlignment="1" applyProtection="1">
      <alignment vertical="center"/>
      <protection hidden="1"/>
    </xf>
    <xf numFmtId="43" fontId="14" fillId="0" borderId="12" xfId="7" applyFont="1" applyFill="1" applyBorder="1" applyAlignment="1" applyProtection="1">
      <alignment vertical="center"/>
      <protection hidden="1"/>
    </xf>
    <xf numFmtId="175" fontId="0" fillId="0" borderId="0" xfId="0" applyNumberFormat="1" applyAlignment="1" applyProtection="1">
      <alignment horizontal="justify" vertical="center"/>
      <protection hidden="1"/>
    </xf>
    <xf numFmtId="165" fontId="14"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4" fillId="0" borderId="4" xfId="0" applyFont="1" applyBorder="1" applyAlignment="1" applyProtection="1">
      <alignment horizontal="justify" vertical="top"/>
      <protection hidden="1"/>
    </xf>
    <xf numFmtId="0" fontId="14" fillId="0" borderId="0" xfId="36" applyNumberFormat="1" applyFont="1" applyFill="1" applyBorder="1" applyAlignment="1" applyProtection="1">
      <alignment vertical="top" wrapText="1"/>
      <protection hidden="1"/>
    </xf>
    <xf numFmtId="175" fontId="14" fillId="0" borderId="0" xfId="0" applyNumberFormat="1" applyFont="1" applyAlignment="1" applyProtection="1">
      <alignment horizontal="left" vertical="top"/>
      <protection hidden="1"/>
    </xf>
    <xf numFmtId="0" fontId="71" fillId="0" borderId="12" xfId="0" applyFont="1" applyBorder="1" applyAlignment="1">
      <alignment horizontal="center" vertical="center"/>
    </xf>
    <xf numFmtId="0" fontId="15" fillId="0" borderId="0" xfId="0" applyFont="1" applyAlignment="1" applyProtection="1">
      <alignment horizontal="left" vertical="center" wrapText="1"/>
      <protection hidden="1"/>
    </xf>
    <xf numFmtId="0" fontId="14" fillId="0" borderId="26" xfId="0" applyFont="1" applyBorder="1" applyAlignment="1" applyProtection="1">
      <alignment horizontal="center" vertical="top"/>
      <protection hidden="1"/>
    </xf>
    <xf numFmtId="0" fontId="14" fillId="0" borderId="3" xfId="0" applyFont="1" applyBorder="1" applyAlignment="1" applyProtection="1">
      <alignment horizontal="center" vertical="center"/>
      <protection hidden="1"/>
    </xf>
    <xf numFmtId="0" fontId="14" fillId="0" borderId="14" xfId="0" applyFont="1" applyBorder="1" applyAlignment="1" applyProtection="1">
      <alignment horizontal="center" vertical="top"/>
      <protection hidden="1"/>
    </xf>
    <xf numFmtId="49" fontId="14" fillId="0" borderId="26" xfId="0" applyNumberFormat="1" applyFont="1" applyBorder="1" applyAlignment="1">
      <alignment vertical="center"/>
    </xf>
    <xf numFmtId="49" fontId="14" fillId="0" borderId="14" xfId="0" applyNumberFormat="1" applyFont="1" applyBorder="1" applyAlignment="1">
      <alignment vertical="center"/>
    </xf>
    <xf numFmtId="165" fontId="14" fillId="0" borderId="12" xfId="0" applyNumberFormat="1" applyFont="1" applyBorder="1" applyAlignment="1" applyProtection="1">
      <alignment horizontal="center" vertical="center"/>
      <protection hidden="1"/>
    </xf>
    <xf numFmtId="49" fontId="72" fillId="0" borderId="12" xfId="0" applyNumberFormat="1" applyFont="1" applyBorder="1" applyAlignment="1">
      <alignment horizontal="center" vertical="center"/>
    </xf>
    <xf numFmtId="3" fontId="55" fillId="0" borderId="12" xfId="43" applyNumberFormat="1" applyFont="1" applyBorder="1" applyAlignment="1" applyProtection="1">
      <alignment horizontal="center" vertical="center" wrapText="1"/>
      <protection hidden="1"/>
    </xf>
    <xf numFmtId="3" fontId="54" fillId="0" borderId="12" xfId="43" applyNumberFormat="1" applyFont="1" applyFill="1" applyBorder="1" applyAlignment="1" applyProtection="1">
      <alignment horizontal="center" vertical="center" wrapText="1"/>
      <protection hidden="1"/>
    </xf>
    <xf numFmtId="2" fontId="54" fillId="0" borderId="12" xfId="36" applyNumberFormat="1" applyFont="1" applyFill="1" applyBorder="1" applyAlignment="1" applyProtection="1">
      <alignment horizontal="right" vertical="center"/>
      <protection hidden="1"/>
    </xf>
    <xf numFmtId="0" fontId="14" fillId="0" borderId="0" xfId="0" applyFont="1" applyProtection="1">
      <protection hidden="1"/>
    </xf>
    <xf numFmtId="0" fontId="24" fillId="0" borderId="0" xfId="0" applyFont="1" applyProtection="1">
      <protection hidden="1"/>
    </xf>
    <xf numFmtId="43" fontId="4" fillId="0" borderId="0" xfId="39" applyNumberFormat="1" applyFont="1" applyAlignment="1" applyProtection="1">
      <alignment vertical="top"/>
      <protection hidden="1"/>
    </xf>
    <xf numFmtId="0" fontId="4"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4" fillId="0" borderId="4" xfId="0" applyFont="1" applyBorder="1" applyAlignment="1" applyProtection="1">
      <alignment horizontal="center" vertical="top"/>
      <protection hidden="1"/>
    </xf>
    <xf numFmtId="0" fontId="14"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4"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4"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4"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165" fontId="14" fillId="0" borderId="12" xfId="0" applyNumberFormat="1" applyFont="1" applyBorder="1" applyAlignment="1" applyProtection="1">
      <alignment horizontal="center" vertical="top"/>
      <protection hidden="1"/>
    </xf>
    <xf numFmtId="0" fontId="14"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4"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4" xfId="0" applyBorder="1" applyAlignment="1" applyProtection="1">
      <alignment horizontal="right" vertical="top"/>
      <protection hidden="1"/>
    </xf>
    <xf numFmtId="0" fontId="0" fillId="0" borderId="12" xfId="0" applyBorder="1" applyAlignment="1" applyProtection="1">
      <alignment horizontal="center"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4"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49" fontId="73" fillId="0" borderId="12" xfId="0" applyNumberFormat="1" applyFont="1" applyBorder="1" applyAlignment="1">
      <alignment horizontal="center" vertical="top"/>
    </xf>
    <xf numFmtId="0" fontId="14"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4" fillId="0" borderId="0" xfId="40" applyFont="1" applyAlignment="1" applyProtection="1">
      <alignment horizontal="right" vertical="top"/>
      <protection hidden="1"/>
    </xf>
    <xf numFmtId="175" fontId="0" fillId="0" borderId="0" xfId="0" applyNumberFormat="1" applyAlignment="1" applyProtection="1">
      <alignment horizontal="right" vertical="top"/>
      <protection hidden="1"/>
    </xf>
    <xf numFmtId="0" fontId="14" fillId="0" borderId="0" xfId="40" applyFont="1" applyAlignment="1" applyProtection="1">
      <alignment vertical="top" wrapText="1"/>
      <protection hidden="1"/>
    </xf>
    <xf numFmtId="0" fontId="0" fillId="10" borderId="0" xfId="0" applyFill="1" applyAlignment="1" applyProtection="1">
      <alignment vertical="top"/>
      <protection hidden="1"/>
    </xf>
    <xf numFmtId="0" fontId="5" fillId="0" borderId="4" xfId="0" applyFont="1" applyBorder="1" applyAlignment="1" applyProtection="1">
      <alignment horizontal="right" vertical="top"/>
      <protection hidden="1"/>
    </xf>
    <xf numFmtId="0" fontId="4" fillId="0" borderId="0" xfId="0" applyFont="1" applyAlignment="1" applyProtection="1">
      <alignment horizontal="right" vertical="top"/>
      <protection hidden="1"/>
    </xf>
    <xf numFmtId="0" fontId="4" fillId="0" borderId="0" xfId="36" applyNumberFormat="1" applyFont="1" applyFill="1" applyBorder="1" applyAlignment="1" applyProtection="1">
      <alignment horizontal="right" vertical="top"/>
      <protection hidden="1"/>
    </xf>
    <xf numFmtId="0" fontId="4" fillId="0" borderId="0" xfId="40" applyFont="1" applyAlignment="1" applyProtection="1">
      <alignment horizontal="right" vertical="top"/>
      <protection hidden="1"/>
    </xf>
    <xf numFmtId="0" fontId="4" fillId="0" borderId="0" xfId="34" applyFont="1" applyAlignment="1" applyProtection="1">
      <alignment horizontal="right" vertical="top"/>
      <protection hidden="1"/>
    </xf>
    <xf numFmtId="0" fontId="5" fillId="0" borderId="0" xfId="40" applyFont="1" applyAlignment="1" applyProtection="1">
      <alignment horizontal="right" vertical="top"/>
      <protection hidden="1"/>
    </xf>
    <xf numFmtId="0" fontId="18" fillId="0" borderId="0" xfId="0" applyFont="1" applyAlignment="1">
      <alignment horizontal="center" vertical="top"/>
    </xf>
    <xf numFmtId="0" fontId="3"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8" fillId="0" borderId="0" xfId="0" applyFont="1" applyAlignment="1">
      <alignment horizontal="justify" vertical="top" wrapText="1"/>
    </xf>
    <xf numFmtId="0" fontId="3" fillId="0" borderId="0" xfId="0" applyFont="1" applyAlignment="1">
      <alignment horizontal="center" vertical="top" wrapText="1"/>
    </xf>
    <xf numFmtId="0" fontId="18" fillId="0" borderId="0" xfId="0" applyFont="1" applyAlignment="1">
      <alignment vertical="top" wrapText="1"/>
    </xf>
    <xf numFmtId="0" fontId="52" fillId="0" borderId="0" xfId="0" applyFont="1" applyAlignment="1">
      <alignment horizontal="justify" vertical="top" wrapText="1"/>
    </xf>
    <xf numFmtId="0" fontId="59"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3" fillId="11" borderId="0" xfId="0" applyFont="1" applyFill="1" applyAlignment="1">
      <alignment horizontal="justify" vertical="top" wrapText="1"/>
    </xf>
    <xf numFmtId="0" fontId="18" fillId="11" borderId="0" xfId="0" applyFont="1" applyFill="1" applyAlignment="1">
      <alignment horizontal="justify" vertical="top" wrapText="1"/>
    </xf>
    <xf numFmtId="0" fontId="18" fillId="11" borderId="12" xfId="0" applyFont="1" applyFill="1" applyBorder="1" applyAlignment="1">
      <alignment horizontal="center" vertical="top"/>
    </xf>
    <xf numFmtId="176" fontId="0" fillId="0" borderId="0" xfId="0" applyNumberFormat="1" applyAlignment="1" applyProtection="1">
      <alignment vertical="top"/>
      <protection hidden="1"/>
    </xf>
    <xf numFmtId="0" fontId="5" fillId="0" borderId="12" xfId="0" applyFont="1" applyBorder="1" applyAlignment="1" applyProtection="1">
      <alignment horizontal="right" vertical="top"/>
      <protection hidden="1"/>
    </xf>
    <xf numFmtId="180"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8" fillId="0" borderId="0" xfId="0" applyFont="1" applyAlignment="1">
      <alignment horizontal="center" vertical="top"/>
    </xf>
    <xf numFmtId="1" fontId="58" fillId="0" borderId="0" xfId="0" applyNumberFormat="1" applyFont="1" applyAlignment="1">
      <alignment vertical="top" wrapText="1"/>
    </xf>
    <xf numFmtId="0" fontId="18" fillId="0" borderId="0" xfId="0" applyFont="1" applyAlignment="1">
      <alignment horizontal="left" vertical="top" wrapText="1"/>
    </xf>
    <xf numFmtId="1" fontId="58" fillId="5" borderId="0" xfId="0" applyNumberFormat="1" applyFont="1" applyFill="1" applyAlignment="1">
      <alignment vertical="top" wrapText="1"/>
    </xf>
    <xf numFmtId="0" fontId="62" fillId="12" borderId="0" xfId="0" applyFont="1" applyFill="1" applyAlignment="1" applyProtection="1">
      <alignment vertical="top"/>
      <protection hidden="1"/>
    </xf>
    <xf numFmtId="0" fontId="74" fillId="0" borderId="12" xfId="0" applyFont="1" applyBorder="1" applyAlignment="1">
      <alignment horizontal="center" vertical="top"/>
    </xf>
    <xf numFmtId="0" fontId="62" fillId="0" borderId="0" xfId="0" applyFont="1" applyAlignment="1">
      <alignment vertical="top"/>
    </xf>
    <xf numFmtId="0" fontId="62" fillId="0" borderId="12" xfId="0" applyFont="1" applyBorder="1" applyAlignment="1">
      <alignment horizontal="right" vertical="top" wrapText="1"/>
    </xf>
    <xf numFmtId="4" fontId="14" fillId="0" borderId="12" xfId="39" applyNumberFormat="1" applyFont="1" applyBorder="1" applyAlignment="1" applyProtection="1">
      <alignment horizontal="right" vertical="center"/>
      <protection hidden="1"/>
    </xf>
    <xf numFmtId="0" fontId="18" fillId="0" borderId="12" xfId="0" applyFont="1" applyBorder="1" applyAlignment="1">
      <alignment horizontal="center" vertical="top"/>
    </xf>
    <xf numFmtId="0" fontId="14" fillId="0" borderId="0" xfId="40" applyFont="1" applyAlignment="1" applyProtection="1">
      <alignment horizontal="center" vertical="top" wrapText="1"/>
      <protection hidden="1"/>
    </xf>
    <xf numFmtId="14" fontId="0" fillId="0" borderId="0" xfId="0" applyNumberFormat="1" applyAlignment="1" applyProtection="1">
      <alignment horizontal="center" vertical="top"/>
      <protection hidden="1"/>
    </xf>
    <xf numFmtId="2" fontId="63" fillId="12" borderId="12" xfId="0" applyNumberFormat="1" applyFont="1" applyFill="1" applyBorder="1" applyAlignment="1">
      <alignment horizontal="right" vertical="top"/>
    </xf>
    <xf numFmtId="183" fontId="14" fillId="0" borderId="12" xfId="0" applyNumberFormat="1" applyFont="1" applyBorder="1" applyAlignment="1">
      <alignment horizontal="center" vertical="center" wrapText="1"/>
    </xf>
    <xf numFmtId="0" fontId="75" fillId="0" borderId="12" xfId="0" applyFont="1" applyBorder="1" applyAlignment="1">
      <alignment horizontal="center" vertical="top" wrapText="1"/>
    </xf>
    <xf numFmtId="0" fontId="15" fillId="11" borderId="0" xfId="36" applyNumberFormat="1" applyFill="1" applyBorder="1" applyProtection="1">
      <alignment vertical="top"/>
      <protection hidden="1"/>
    </xf>
    <xf numFmtId="0" fontId="64" fillId="11" borderId="0" xfId="36" applyNumberFormat="1" applyFont="1" applyFill="1" applyBorder="1" applyAlignment="1" applyProtection="1">
      <alignment horizontal="center" vertical="top" wrapText="1"/>
      <protection hidden="1"/>
    </xf>
    <xf numFmtId="0" fontId="4"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18" fillId="11" borderId="12" xfId="0" applyFont="1" applyFill="1" applyBorder="1" applyAlignment="1">
      <alignment vertical="top" wrapText="1"/>
    </xf>
    <xf numFmtId="0" fontId="33" fillId="0" borderId="12" xfId="0" applyFont="1" applyBorder="1" applyAlignment="1">
      <alignment horizontal="center" vertical="center" wrapText="1"/>
    </xf>
    <xf numFmtId="3" fontId="60" fillId="12" borderId="12" xfId="0" applyNumberFormat="1" applyFont="1" applyFill="1" applyBorder="1" applyAlignment="1">
      <alignment horizontal="right" vertical="top" wrapText="1"/>
    </xf>
    <xf numFmtId="0" fontId="65" fillId="12" borderId="12" xfId="0" applyFont="1" applyFill="1" applyBorder="1" applyAlignment="1">
      <alignment horizontal="left" vertical="top" wrapText="1"/>
    </xf>
    <xf numFmtId="2" fontId="62" fillId="12" borderId="0" xfId="0" applyNumberFormat="1" applyFont="1" applyFill="1" applyAlignment="1" applyProtection="1">
      <alignment vertical="top"/>
      <protection hidden="1"/>
    </xf>
    <xf numFmtId="0" fontId="0" fillId="0" borderId="12" xfId="0" applyBorder="1" applyAlignment="1">
      <alignment horizontal="center" vertical="center" wrapText="1"/>
    </xf>
    <xf numFmtId="0" fontId="62" fillId="0" borderId="12" xfId="0" applyFont="1" applyBorder="1" applyAlignment="1">
      <alignment horizontal="center" vertical="center" wrapText="1"/>
    </xf>
    <xf numFmtId="0" fontId="5" fillId="0" borderId="12" xfId="0" applyFont="1" applyBorder="1" applyAlignment="1" applyProtection="1">
      <alignment horizontal="center" vertical="top" wrapText="1"/>
      <protection hidden="1"/>
    </xf>
    <xf numFmtId="0" fontId="14" fillId="0" borderId="12" xfId="0" applyFont="1" applyBorder="1" applyAlignment="1">
      <alignment vertical="center" wrapText="1"/>
    </xf>
    <xf numFmtId="2" fontId="66" fillId="0" borderId="12" xfId="0" applyNumberFormat="1" applyFont="1" applyBorder="1" applyAlignment="1">
      <alignment horizontal="center" vertical="center" wrapText="1"/>
    </xf>
    <xf numFmtId="0" fontId="72"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15" fillId="0" borderId="0" xfId="40" applyAlignment="1" applyProtection="1">
      <alignment horizontal="center" vertical="center" wrapText="1"/>
      <protection hidden="1"/>
    </xf>
    <xf numFmtId="43" fontId="4" fillId="0" borderId="12" xfId="0" applyNumberFormat="1" applyFont="1" applyBorder="1" applyAlignment="1" applyProtection="1">
      <alignment horizontal="right" vertical="top"/>
      <protection hidden="1"/>
    </xf>
    <xf numFmtId="0" fontId="67" fillId="0" borderId="12" xfId="30" applyFont="1" applyBorder="1" applyAlignment="1">
      <alignment horizontal="center" vertical="center" wrapText="1"/>
    </xf>
    <xf numFmtId="0" fontId="77" fillId="0" borderId="12" xfId="30" applyFont="1" applyBorder="1" applyAlignment="1">
      <alignment horizontal="left" vertical="center" wrapText="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0" fontId="50" fillId="12" borderId="12" xfId="0" applyFont="1" applyFill="1" applyBorder="1" applyAlignment="1" applyProtection="1">
      <alignment horizontal="left" vertical="top" wrapText="1"/>
      <protection hidden="1"/>
    </xf>
    <xf numFmtId="175" fontId="14"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0" fontId="14" fillId="0" borderId="4" xfId="0" applyFont="1" applyBorder="1" applyAlignment="1" applyProtection="1">
      <alignment horizontal="center"/>
      <protection hidden="1"/>
    </xf>
    <xf numFmtId="0" fontId="0" fillId="0" borderId="0" xfId="0" applyAlignment="1" applyProtection="1">
      <alignment horizontal="center"/>
      <protection hidden="1"/>
    </xf>
    <xf numFmtId="0" fontId="14" fillId="0" borderId="0" xfId="40" applyFont="1" applyAlignment="1" applyProtection="1">
      <alignment horizontal="center"/>
      <protection hidden="1"/>
    </xf>
    <xf numFmtId="0" fontId="0" fillId="0" borderId="0" xfId="40" applyFont="1" applyAlignment="1" applyProtection="1">
      <alignment horizontal="center"/>
      <protection hidden="1"/>
    </xf>
    <xf numFmtId="0" fontId="14" fillId="0" borderId="12" xfId="0" applyFont="1" applyBorder="1" applyAlignment="1" applyProtection="1">
      <alignment horizontal="center" wrapText="1"/>
      <protection hidden="1"/>
    </xf>
    <xf numFmtId="0" fontId="14" fillId="0" borderId="12" xfId="0" applyFont="1" applyBorder="1" applyAlignment="1" applyProtection="1">
      <alignment horizontal="center"/>
      <protection hidden="1"/>
    </xf>
    <xf numFmtId="0" fontId="67" fillId="0" borderId="12" xfId="30" applyFont="1" applyBorder="1" applyAlignment="1">
      <alignment horizontal="center" wrapText="1"/>
    </xf>
    <xf numFmtId="49" fontId="17" fillId="0" borderId="12" xfId="0" applyNumberFormat="1" applyFont="1" applyBorder="1" applyAlignment="1">
      <alignment horizontal="center"/>
    </xf>
    <xf numFmtId="0" fontId="14" fillId="0" borderId="0" xfId="0" applyFont="1" applyAlignment="1" applyProtection="1">
      <alignment horizontal="center"/>
      <protection hidden="1"/>
    </xf>
    <xf numFmtId="0" fontId="0" fillId="0" borderId="12" xfId="0" applyBorder="1" applyAlignment="1">
      <alignment wrapText="1"/>
    </xf>
    <xf numFmtId="2" fontId="15" fillId="11" borderId="12" xfId="0" applyNumberFormat="1" applyFont="1" applyFill="1" applyBorder="1" applyAlignment="1">
      <alignment horizontal="center" vertical="center" wrapText="1"/>
    </xf>
    <xf numFmtId="49" fontId="15" fillId="0" borderId="12" xfId="30" applyNumberFormat="1" applyFont="1" applyBorder="1" applyAlignment="1">
      <alignment horizontal="center" vertical="center"/>
    </xf>
    <xf numFmtId="0" fontId="75" fillId="0" borderId="10" xfId="0" applyFont="1" applyBorder="1" applyAlignment="1">
      <alignment horizontal="center" vertical="center"/>
    </xf>
    <xf numFmtId="2" fontId="15" fillId="0" borderId="26" xfId="0" applyNumberFormat="1" applyFont="1" applyBorder="1" applyAlignment="1">
      <alignment horizontal="justify" vertical="center" wrapText="1"/>
    </xf>
    <xf numFmtId="0" fontId="75" fillId="0" borderId="3" xfId="0" applyFont="1" applyBorder="1" applyAlignment="1">
      <alignment horizontal="center" vertical="center"/>
    </xf>
    <xf numFmtId="0" fontId="75" fillId="0" borderId="3" xfId="0" applyFont="1" applyBorder="1" applyAlignment="1">
      <alignment vertical="center"/>
    </xf>
    <xf numFmtId="2" fontId="15" fillId="11" borderId="14" xfId="0" applyNumberFormat="1" applyFont="1" applyFill="1" applyBorder="1" applyAlignment="1" applyProtection="1">
      <alignment horizontal="center" vertical="center" wrapText="1"/>
      <protection locked="0"/>
    </xf>
    <xf numFmtId="0" fontId="71" fillId="0" borderId="12" xfId="0" applyFont="1" applyBorder="1" applyAlignment="1">
      <alignment horizontal="center" vertical="center" wrapText="1"/>
    </xf>
    <xf numFmtId="0" fontId="71" fillId="0" borderId="12" xfId="0" applyFont="1" applyBorder="1" applyAlignment="1">
      <alignment vertical="center" wrapText="1"/>
    </xf>
    <xf numFmtId="0" fontId="71" fillId="0" borderId="12" xfId="0" applyFont="1" applyBorder="1" applyAlignment="1">
      <alignment horizontal="center" vertical="top"/>
    </xf>
    <xf numFmtId="0" fontId="71" fillId="0" borderId="12" xfId="0" applyFont="1" applyBorder="1" applyAlignment="1">
      <alignment horizontal="center"/>
    </xf>
    <xf numFmtId="0" fontId="17" fillId="11" borderId="9" xfId="0" applyFont="1" applyFill="1" applyBorder="1" applyAlignment="1">
      <alignment horizontal="center"/>
    </xf>
    <xf numFmtId="0" fontId="71" fillId="0" borderId="12" xfId="0" applyFont="1" applyBorder="1" applyAlignment="1">
      <alignment horizontal="center" vertical="top" wrapText="1"/>
    </xf>
    <xf numFmtId="0" fontId="72" fillId="0" borderId="12" xfId="0" applyFont="1" applyBorder="1" applyAlignment="1">
      <alignment horizontal="left" vertical="top"/>
    </xf>
    <xf numFmtId="0" fontId="71" fillId="0" borderId="12" xfId="0" applyFont="1" applyBorder="1" applyAlignment="1">
      <alignment horizontal="left" vertical="top" wrapText="1"/>
    </xf>
    <xf numFmtId="0" fontId="78" fillId="0" borderId="12" xfId="0" applyFont="1" applyBorder="1" applyAlignment="1" applyProtection="1">
      <alignment horizontal="center" vertical="top"/>
      <protection hidden="1"/>
    </xf>
    <xf numFmtId="0" fontId="79" fillId="0" borderId="12" xfId="0" applyFont="1" applyBorder="1" applyAlignment="1" applyProtection="1">
      <alignment horizontal="center" vertical="center"/>
      <protection hidden="1"/>
    </xf>
    <xf numFmtId="0" fontId="80" fillId="0" borderId="12" xfId="0" applyFont="1" applyBorder="1" applyAlignment="1">
      <alignment horizontal="center"/>
    </xf>
    <xf numFmtId="0" fontId="81" fillId="0" borderId="12" xfId="0" applyFont="1" applyBorder="1" applyAlignment="1">
      <alignment horizontal="center" vertical="center"/>
    </xf>
    <xf numFmtId="0" fontId="81" fillId="0" borderId="12" xfId="0" applyFont="1" applyBorder="1" applyAlignment="1">
      <alignment horizontal="center" vertical="center" wrapText="1"/>
    </xf>
    <xf numFmtId="0" fontId="81" fillId="0" borderId="12" xfId="0" applyFont="1" applyBorder="1" applyAlignment="1">
      <alignment vertical="center" wrapText="1"/>
    </xf>
    <xf numFmtId="0" fontId="81" fillId="0" borderId="12" xfId="0" applyFont="1" applyBorder="1" applyAlignment="1">
      <alignment horizontal="center"/>
    </xf>
    <xf numFmtId="0" fontId="81" fillId="0" borderId="12" xfId="0" applyFont="1" applyBorder="1" applyAlignment="1">
      <alignment vertical="top" wrapText="1"/>
    </xf>
    <xf numFmtId="0" fontId="82" fillId="0" borderId="12" xfId="30" applyFont="1" applyBorder="1" applyAlignment="1">
      <alignment horizontal="center" wrapText="1"/>
    </xf>
    <xf numFmtId="0" fontId="82" fillId="0" borderId="12" xfId="30" applyFont="1" applyBorder="1" applyAlignment="1">
      <alignment horizontal="center" vertical="center" wrapText="1"/>
    </xf>
    <xf numFmtId="0" fontId="82" fillId="0" borderId="12" xfId="30" applyFont="1" applyBorder="1" applyAlignment="1">
      <alignment horizontal="left" vertical="center" wrapText="1"/>
    </xf>
    <xf numFmtId="0" fontId="25" fillId="0" borderId="12" xfId="0" applyFont="1" applyBorder="1" applyAlignment="1">
      <alignment vertical="center" wrapText="1"/>
    </xf>
    <xf numFmtId="0" fontId="25" fillId="0" borderId="12" xfId="0" applyFont="1" applyBorder="1" applyAlignment="1">
      <alignment vertical="center"/>
    </xf>
    <xf numFmtId="0" fontId="25" fillId="0" borderId="12" xfId="0" applyFont="1" applyBorder="1" applyAlignment="1">
      <alignment horizontal="center" vertical="top"/>
    </xf>
    <xf numFmtId="182" fontId="25" fillId="0" borderId="12" xfId="0" applyNumberFormat="1" applyFont="1" applyBorder="1" applyAlignment="1">
      <alignment horizontal="center" vertical="center" wrapText="1"/>
    </xf>
    <xf numFmtId="181" fontId="25" fillId="0" borderId="12" xfId="0" applyNumberFormat="1" applyFont="1" applyBorder="1" applyAlignment="1">
      <alignment vertical="center" wrapText="1"/>
    </xf>
    <xf numFmtId="168" fontId="25" fillId="0" borderId="12" xfId="0" applyNumberFormat="1" applyFont="1" applyBorder="1" applyAlignment="1">
      <alignment horizontal="center" vertical="center" wrapText="1"/>
    </xf>
    <xf numFmtId="172" fontId="25" fillId="0" borderId="12" xfId="0" applyNumberFormat="1" applyFont="1" applyBorder="1" applyAlignment="1">
      <alignment horizontal="center" vertical="center" wrapText="1"/>
    </xf>
    <xf numFmtId="2" fontId="81" fillId="0" borderId="12" xfId="0" applyNumberFormat="1" applyFont="1" applyBorder="1" applyAlignment="1">
      <alignment horizontal="center" vertical="center"/>
    </xf>
    <xf numFmtId="2" fontId="71" fillId="0" borderId="12" xfId="0" applyNumberFormat="1" applyFont="1" applyBorder="1" applyAlignment="1">
      <alignment horizontal="center" vertical="center"/>
    </xf>
    <xf numFmtId="2" fontId="71" fillId="11" borderId="12" xfId="0" applyNumberFormat="1" applyFont="1" applyFill="1" applyBorder="1" applyAlignment="1">
      <alignment horizontal="center" vertical="center"/>
    </xf>
    <xf numFmtId="2" fontId="4" fillId="12" borderId="12" xfId="0" applyNumberFormat="1" applyFont="1" applyFill="1" applyBorder="1" applyAlignment="1">
      <alignment horizontal="center" vertical="center" wrapText="1"/>
    </xf>
    <xf numFmtId="168" fontId="76" fillId="12" borderId="12" xfId="32" applyNumberFormat="1" applyFont="1" applyFill="1" applyBorder="1" applyAlignment="1">
      <alignment horizontal="center" vertical="center" wrapText="1"/>
    </xf>
    <xf numFmtId="2" fontId="85" fillId="12" borderId="12" xfId="36" applyNumberFormat="1" applyFont="1" applyFill="1" applyBorder="1" applyAlignment="1" applyProtection="1">
      <alignment horizontal="center" vertical="center"/>
      <protection locked="0" hidden="1"/>
    </xf>
    <xf numFmtId="0" fontId="4" fillId="11" borderId="9" xfId="0" applyFont="1" applyFill="1" applyBorder="1" applyAlignment="1">
      <alignment horizontal="center" vertical="center"/>
    </xf>
    <xf numFmtId="0" fontId="85" fillId="12" borderId="12" xfId="36" applyFont="1" applyFill="1" applyBorder="1" applyAlignment="1" applyProtection="1">
      <alignment horizontal="center" vertical="center"/>
      <protection locked="0" hidden="1"/>
    </xf>
    <xf numFmtId="168" fontId="25" fillId="0" borderId="12" xfId="0" applyNumberFormat="1" applyFont="1" applyBorder="1" applyAlignment="1">
      <alignment horizontal="center" vertical="center"/>
    </xf>
    <xf numFmtId="4" fontId="85" fillId="12" borderId="12" xfId="36" applyNumberFormat="1" applyFont="1" applyFill="1" applyBorder="1" applyAlignment="1" applyProtection="1">
      <alignment horizontal="center" vertical="center"/>
      <protection locked="0" hidden="1"/>
    </xf>
    <xf numFmtId="0" fontId="71" fillId="0" borderId="12" xfId="0" applyFont="1" applyBorder="1" applyAlignment="1">
      <alignment vertical="center"/>
    </xf>
    <xf numFmtId="2" fontId="4" fillId="12" borderId="12" xfId="36" applyNumberFormat="1" applyFont="1" applyFill="1" applyBorder="1" applyAlignment="1" applyProtection="1">
      <alignment horizontal="center" vertical="center"/>
      <protection locked="0" hidden="1"/>
    </xf>
    <xf numFmtId="2" fontId="4" fillId="12" borderId="12" xfId="0" applyNumberFormat="1" applyFont="1" applyFill="1" applyBorder="1" applyAlignment="1">
      <alignment horizontal="right" vertical="center"/>
    </xf>
    <xf numFmtId="0" fontId="86" fillId="12" borderId="12" xfId="0" applyFont="1" applyFill="1" applyBorder="1" applyAlignment="1">
      <alignment horizontal="left" vertical="top" wrapText="1"/>
    </xf>
    <xf numFmtId="0" fontId="0" fillId="0" borderId="34" xfId="0" applyBorder="1" applyAlignment="1" applyProtection="1">
      <alignment horizontal="left" vertical="center"/>
      <protection locked="0"/>
    </xf>
    <xf numFmtId="0" fontId="42" fillId="0" borderId="13" xfId="0" applyFont="1" applyBorder="1" applyAlignment="1" applyProtection="1">
      <alignment horizontal="left" vertical="center"/>
      <protection locked="0"/>
    </xf>
    <xf numFmtId="0" fontId="42"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4" fillId="0" borderId="34" xfId="39" applyFont="1" applyBorder="1" applyAlignment="1" applyProtection="1">
      <alignment horizontal="justify" vertical="top" wrapText="1"/>
      <protection locked="0"/>
    </xf>
    <xf numFmtId="0" fontId="4" fillId="0" borderId="13" xfId="39" applyFont="1" applyBorder="1" applyAlignment="1" applyProtection="1">
      <alignment horizontal="justify" vertical="top" wrapText="1"/>
      <protection locked="0"/>
    </xf>
    <xf numFmtId="0" fontId="4" fillId="0" borderId="35" xfId="39" applyFont="1" applyBorder="1" applyAlignment="1" applyProtection="1">
      <alignment horizontal="justify" vertical="top" wrapText="1"/>
      <protection locked="0"/>
    </xf>
    <xf numFmtId="0" fontId="14" fillId="3" borderId="0" xfId="0" applyFont="1" applyFill="1" applyAlignment="1" applyProtection="1">
      <alignment horizontal="center" vertical="center"/>
      <protection hidden="1"/>
    </xf>
    <xf numFmtId="0" fontId="14" fillId="3" borderId="26" xfId="0" applyFont="1" applyFill="1" applyBorder="1" applyAlignment="1" applyProtection="1">
      <alignment horizontal="center" vertical="center"/>
      <protection hidden="1"/>
    </xf>
    <xf numFmtId="0" fontId="14" fillId="3" borderId="36" xfId="0" applyFont="1" applyFill="1" applyBorder="1" applyAlignment="1" applyProtection="1">
      <alignment horizontal="center" vertical="center"/>
      <protection hidden="1"/>
    </xf>
    <xf numFmtId="0" fontId="42" fillId="0" borderId="34" xfId="0" applyFont="1" applyBorder="1" applyAlignment="1" applyProtection="1">
      <alignment horizontal="left" vertical="center"/>
      <protection locked="0"/>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5" fillId="7" borderId="26" xfId="39" applyFont="1" applyFill="1" applyBorder="1" applyAlignment="1" applyProtection="1">
      <alignment horizontal="center" vertical="center"/>
      <protection hidden="1"/>
    </xf>
    <xf numFmtId="0" fontId="5" fillId="7" borderId="3" xfId="39" applyFont="1" applyFill="1" applyBorder="1" applyAlignment="1" applyProtection="1">
      <alignment horizontal="center" vertical="center"/>
      <protection hidden="1"/>
    </xf>
    <xf numFmtId="0" fontId="5"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61" fillId="0" borderId="5" xfId="39" applyFont="1" applyBorder="1" applyAlignment="1" applyProtection="1">
      <alignment horizontal="center" vertical="center" wrapText="1"/>
      <protection hidden="1"/>
    </xf>
    <xf numFmtId="0" fontId="61" fillId="0" borderId="0" xfId="39" applyFont="1" applyAlignment="1" applyProtection="1">
      <alignment horizontal="center" vertical="center" wrapText="1"/>
      <protection hidden="1"/>
    </xf>
    <xf numFmtId="0" fontId="61"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1" fillId="0" borderId="5" xfId="39" applyBorder="1"/>
    <xf numFmtId="0" fontId="1" fillId="0" borderId="0" xfId="39"/>
    <xf numFmtId="0" fontId="1"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4" fillId="0" borderId="3" xfId="35" applyFont="1" applyBorder="1" applyAlignment="1" applyProtection="1">
      <alignment horizontal="center" vertical="center"/>
      <protection hidden="1"/>
    </xf>
    <xf numFmtId="0" fontId="4" fillId="0" borderId="26" xfId="35" applyFont="1" applyBorder="1" applyAlignment="1" applyProtection="1">
      <alignment horizontal="left" vertical="center"/>
      <protection hidden="1"/>
    </xf>
    <xf numFmtId="0" fontId="4" fillId="0" borderId="14" xfId="35" applyFont="1" applyBorder="1" applyAlignment="1" applyProtection="1">
      <alignment horizontal="left" vertical="center"/>
      <protection hidden="1"/>
    </xf>
    <xf numFmtId="0" fontId="54"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0" fontId="83" fillId="12" borderId="26" xfId="0" applyFont="1" applyFill="1" applyBorder="1" applyAlignment="1" applyProtection="1">
      <alignment horizontal="left" vertical="center" wrapText="1"/>
      <protection hidden="1"/>
    </xf>
    <xf numFmtId="0" fontId="83" fillId="12" borderId="3" xfId="0" applyFont="1" applyFill="1" applyBorder="1" applyAlignment="1" applyProtection="1">
      <alignment horizontal="left" vertical="center" wrapText="1"/>
      <protection hidden="1"/>
    </xf>
    <xf numFmtId="0" fontId="83" fillId="12" borderId="14" xfId="0" applyFont="1" applyFill="1" applyBorder="1" applyAlignment="1" applyProtection="1">
      <alignment horizontal="left" vertical="center" wrapText="1"/>
      <protection hidden="1"/>
    </xf>
    <xf numFmtId="0" fontId="50" fillId="12" borderId="26" xfId="0" applyFont="1" applyFill="1" applyBorder="1" applyAlignment="1" applyProtection="1">
      <alignment horizontal="left" vertical="top" wrapText="1"/>
      <protection hidden="1"/>
    </xf>
    <xf numFmtId="0" fontId="50" fillId="12" borderId="3" xfId="0" applyFont="1" applyFill="1" applyBorder="1" applyAlignment="1" applyProtection="1">
      <alignment horizontal="left" vertical="top" wrapText="1"/>
      <protection hidden="1"/>
    </xf>
    <xf numFmtId="0" fontId="50" fillId="12" borderId="14" xfId="0" applyFont="1" applyFill="1" applyBorder="1" applyAlignment="1" applyProtection="1">
      <alignment horizontal="left" vertical="top" wrapText="1"/>
      <protection hidden="1"/>
    </xf>
    <xf numFmtId="0" fontId="14" fillId="0" borderId="0" xfId="40" applyFont="1" applyAlignment="1" applyProtection="1">
      <alignment horizontal="left" vertical="top" wrapText="1"/>
      <protection hidden="1"/>
    </xf>
    <xf numFmtId="0" fontId="14" fillId="0" borderId="4" xfId="0" applyFont="1" applyBorder="1" applyAlignment="1" applyProtection="1">
      <alignment horizontal="left" vertical="top"/>
      <protection hidden="1"/>
    </xf>
    <xf numFmtId="0" fontId="14" fillId="0" borderId="0" xfId="0" applyFont="1" applyAlignment="1" applyProtection="1">
      <alignment horizontal="center" vertical="top" wrapText="1"/>
      <protection hidden="1"/>
    </xf>
    <xf numFmtId="0" fontId="24" fillId="6" borderId="0" xfId="0" applyFont="1" applyFill="1" applyAlignment="1" applyProtection="1">
      <alignment horizontal="center" vertical="top" wrapText="1"/>
      <protection hidden="1"/>
    </xf>
    <xf numFmtId="0" fontId="24" fillId="6" borderId="0" xfId="0" applyFont="1" applyFill="1" applyAlignment="1" applyProtection="1">
      <alignment horizontal="center" vertical="top"/>
      <protection hidden="1"/>
    </xf>
    <xf numFmtId="0" fontId="56" fillId="0" borderId="26" xfId="0" applyFont="1" applyBorder="1" applyAlignment="1" applyProtection="1">
      <alignment horizontal="left" vertical="top" wrapText="1"/>
      <protection hidden="1"/>
    </xf>
    <xf numFmtId="0" fontId="56" fillId="0" borderId="3" xfId="0" applyFont="1" applyBorder="1" applyAlignment="1" applyProtection="1">
      <alignment horizontal="left" vertical="top"/>
      <protection hidden="1"/>
    </xf>
    <xf numFmtId="0" fontId="56" fillId="0" borderId="14" xfId="0" applyFont="1" applyBorder="1" applyAlignment="1" applyProtection="1">
      <alignment horizontal="left" vertical="top"/>
      <protection hidden="1"/>
    </xf>
    <xf numFmtId="49" fontId="49"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4"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0" fontId="14" fillId="0" borderId="0" xfId="40" applyFont="1" applyAlignment="1" applyProtection="1">
      <alignment horizontal="left" vertical="center"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3" fillId="0" borderId="0" xfId="0" applyFont="1" applyAlignment="1">
      <alignment horizontal="center" vertical="top" wrapText="1"/>
    </xf>
    <xf numFmtId="0" fontId="84" fillId="12" borderId="9" xfId="0" applyFont="1" applyFill="1" applyBorder="1" applyAlignment="1">
      <alignment horizontal="center" vertical="center" wrapText="1"/>
    </xf>
    <xf numFmtId="0" fontId="84" fillId="12" borderId="10" xfId="0" applyFont="1" applyFill="1" applyBorder="1" applyAlignment="1">
      <alignment horizontal="center" vertical="center" wrapText="1"/>
    </xf>
    <xf numFmtId="0" fontId="14" fillId="0" borderId="0" xfId="39" applyFont="1" applyAlignment="1" applyProtection="1">
      <alignment horizontal="left" vertical="top" wrapText="1"/>
      <protection hidden="1"/>
    </xf>
    <xf numFmtId="0" fontId="0" fillId="0" borderId="12" xfId="39" applyFont="1" applyBorder="1" applyAlignment="1" applyProtection="1">
      <alignment horizontal="justify" vertical="center" wrapText="1"/>
      <protection hidden="1"/>
    </xf>
    <xf numFmtId="0" fontId="15" fillId="0" borderId="12" xfId="39" applyFont="1" applyBorder="1" applyAlignment="1" applyProtection="1">
      <alignment horizontal="justify" vertical="center" wrapText="1"/>
      <protection hidden="1"/>
    </xf>
    <xf numFmtId="0" fontId="14" fillId="0" borderId="12" xfId="39" applyFont="1" applyBorder="1" applyAlignment="1" applyProtection="1">
      <alignment horizontal="justify" vertical="center" wrapText="1"/>
      <protection hidden="1"/>
    </xf>
    <xf numFmtId="0" fontId="54"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4" fillId="0" borderId="12" xfId="39" applyFont="1" applyBorder="1" applyAlignment="1" applyProtection="1">
      <alignment horizontal="center" vertical="center" wrapText="1"/>
      <protection hidden="1"/>
    </xf>
    <xf numFmtId="0" fontId="14" fillId="4" borderId="12" xfId="39" applyFont="1" applyFill="1" applyBorder="1" applyAlignment="1" applyProtection="1">
      <alignment horizontal="left" vertical="center" wrapText="1"/>
      <protection hidden="1"/>
    </xf>
    <xf numFmtId="0" fontId="14" fillId="0" borderId="26" xfId="39" applyFont="1" applyBorder="1" applyAlignment="1" applyProtection="1">
      <alignment horizontal="left" vertical="center" wrapText="1"/>
      <protection hidden="1"/>
    </xf>
    <xf numFmtId="0" fontId="14" fillId="0" borderId="14" xfId="39" applyFont="1" applyBorder="1" applyAlignment="1" applyProtection="1">
      <alignment horizontal="left" vertical="center" wrapText="1"/>
      <protection hidden="1"/>
    </xf>
    <xf numFmtId="0" fontId="14" fillId="0" borderId="26" xfId="39" applyFont="1" applyBorder="1" applyAlignment="1" applyProtection="1">
      <alignment horizontal="center" vertical="center" wrapText="1"/>
      <protection hidden="1"/>
    </xf>
    <xf numFmtId="0" fontId="14" fillId="0" borderId="14" xfId="39" applyFont="1" applyBorder="1" applyAlignment="1" applyProtection="1">
      <alignment horizontal="center" vertical="center" wrapText="1"/>
      <protection hidden="1"/>
    </xf>
    <xf numFmtId="0" fontId="78" fillId="0" borderId="0" xfId="33" applyFont="1" applyAlignment="1" applyProtection="1">
      <alignment horizontal="center" vertical="center"/>
      <protection hidden="1"/>
    </xf>
    <xf numFmtId="0" fontId="14" fillId="0" borderId="0" xfId="33" applyFont="1" applyAlignment="1" applyProtection="1">
      <alignment horizontal="left" vertical="center" indent="2"/>
      <protection hidden="1"/>
    </xf>
    <xf numFmtId="0" fontId="14" fillId="0" borderId="26" xfId="38" applyFont="1" applyBorder="1" applyAlignment="1" applyProtection="1">
      <alignment horizontal="justify" vertical="top" wrapText="1"/>
      <protection hidden="1"/>
    </xf>
    <xf numFmtId="0" fontId="15" fillId="0" borderId="3" xfId="38" applyFont="1" applyBorder="1" applyAlignment="1" applyProtection="1">
      <alignment horizontal="justify" vertical="top"/>
      <protection hidden="1"/>
    </xf>
    <xf numFmtId="0" fontId="15"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5" fillId="0" borderId="8" xfId="38" applyFont="1" applyBorder="1" applyAlignment="1" applyProtection="1">
      <alignment horizontal="left" vertical="center" wrapText="1"/>
      <protection hidden="1"/>
    </xf>
    <xf numFmtId="0" fontId="14" fillId="8" borderId="0" xfId="38" applyNumberFormat="1" applyFont="1" applyFill="1" applyBorder="1" applyAlignment="1" applyProtection="1">
      <alignment horizontal="center" vertical="center" wrapText="1"/>
      <protection hidden="1"/>
    </xf>
    <xf numFmtId="0" fontId="36" fillId="0" borderId="0" xfId="0" applyFont="1" applyAlignment="1" applyProtection="1">
      <alignment horizontal="justify" vertical="top" wrapText="1"/>
      <protection hidden="1"/>
    </xf>
    <xf numFmtId="0" fontId="36" fillId="0" borderId="0" xfId="38" applyFont="1" applyAlignment="1" applyProtection="1">
      <alignment horizontal="justify" vertical="center"/>
      <protection hidden="1"/>
    </xf>
    <xf numFmtId="0" fontId="14"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5"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5" fillId="0" borderId="3" xfId="38" applyFont="1" applyBorder="1" applyAlignment="1" applyProtection="1">
      <alignment horizontal="left" vertical="top" wrapText="1"/>
      <protection hidden="1"/>
    </xf>
    <xf numFmtId="0" fontId="15" fillId="0" borderId="14" xfId="38" applyFont="1" applyBorder="1" applyAlignment="1" applyProtection="1">
      <alignment horizontal="left" vertical="top" wrapText="1"/>
      <protection hidden="1"/>
    </xf>
    <xf numFmtId="10" fontId="15" fillId="2" borderId="26" xfId="38" applyNumberFormat="1" applyFont="1" applyFill="1" applyBorder="1" applyAlignment="1" applyProtection="1">
      <alignment horizontal="center" vertical="center"/>
      <protection locked="0"/>
    </xf>
    <xf numFmtId="10" fontId="15" fillId="2" borderId="3" xfId="38" applyNumberFormat="1" applyFont="1" applyFill="1" applyBorder="1" applyAlignment="1" applyProtection="1">
      <alignment horizontal="center" vertical="center"/>
      <protection locked="0"/>
    </xf>
    <xf numFmtId="10" fontId="15" fillId="2" borderId="14" xfId="38" applyNumberFormat="1" applyFont="1" applyFill="1" applyBorder="1" applyAlignment="1" applyProtection="1">
      <alignment horizontal="center" vertical="center"/>
      <protection locked="0"/>
    </xf>
    <xf numFmtId="0" fontId="14" fillId="0" borderId="0" xfId="38" applyNumberFormat="1" applyFont="1" applyFill="1" applyBorder="1" applyAlignment="1" applyProtection="1">
      <alignment horizontal="left" vertical="top"/>
      <protection hidden="1"/>
    </xf>
    <xf numFmtId="0" fontId="50" fillId="0" borderId="3" xfId="38" applyFont="1" applyBorder="1" applyAlignment="1" applyProtection="1">
      <alignment horizontal="center" vertical="center" wrapText="1"/>
      <protection hidden="1"/>
    </xf>
    <xf numFmtId="0" fontId="4" fillId="0" borderId="0" xfId="33" applyFont="1" applyAlignment="1" applyProtection="1">
      <alignment horizontal="justify" vertical="top"/>
      <protection hidden="1"/>
    </xf>
    <xf numFmtId="0" fontId="15" fillId="0" borderId="0" xfId="0" applyFont="1" applyAlignment="1" applyProtection="1">
      <alignment horizontal="left" vertical="center" indent="2"/>
      <protection hidden="1"/>
    </xf>
    <xf numFmtId="0" fontId="15" fillId="0" borderId="37" xfId="0" applyFont="1" applyBorder="1" applyAlignment="1" applyProtection="1">
      <alignment horizontal="left" vertical="center" indent="2"/>
      <protection hidden="1"/>
    </xf>
    <xf numFmtId="175" fontId="14" fillId="0" borderId="0" xfId="33" applyNumberFormat="1" applyFont="1" applyAlignment="1" applyProtection="1">
      <alignment horizontal="left" vertical="center" indent="1"/>
      <protection hidden="1"/>
    </xf>
    <xf numFmtId="0" fontId="0" fillId="0" borderId="0" xfId="33" applyFont="1" applyAlignment="1" applyProtection="1">
      <alignment horizontal="left" vertical="top" wrapText="1"/>
      <protection hidden="1"/>
    </xf>
    <xf numFmtId="0" fontId="0" fillId="0" borderId="0" xfId="33" applyFont="1" applyAlignment="1" applyProtection="1">
      <alignment horizontal="justify" vertical="top"/>
      <protection hidden="1"/>
    </xf>
    <xf numFmtId="0" fontId="15" fillId="0" borderId="0" xfId="33" applyFont="1" applyAlignment="1" applyProtection="1">
      <alignment horizontal="justify" vertical="top"/>
      <protection hidden="1"/>
    </xf>
    <xf numFmtId="0" fontId="5" fillId="0" borderId="0" xfId="33" applyFont="1" applyAlignment="1" applyProtection="1">
      <alignment horizontal="justify" vertical="center"/>
      <protection hidden="1"/>
    </xf>
    <xf numFmtId="0" fontId="0" fillId="0" borderId="0" xfId="33" applyFont="1" applyAlignment="1" applyProtection="1">
      <alignment vertical="top" wrapText="1"/>
      <protection hidden="1"/>
    </xf>
    <xf numFmtId="0" fontId="0" fillId="0" borderId="0" xfId="0" applyAlignment="1">
      <alignment vertical="top" wrapText="1"/>
    </xf>
    <xf numFmtId="0" fontId="15" fillId="2" borderId="13" xfId="0" applyFont="1" applyFill="1" applyBorder="1" applyAlignment="1" applyProtection="1">
      <alignment horizontal="left" vertical="center"/>
      <protection locked="0"/>
    </xf>
    <xf numFmtId="0" fontId="4" fillId="0" borderId="0" xfId="33" applyFont="1" applyAlignment="1" applyProtection="1">
      <alignment horizontal="left" vertical="top"/>
      <protection hidden="1"/>
    </xf>
    <xf numFmtId="0" fontId="15" fillId="0" borderId="11" xfId="0" applyFont="1" applyBorder="1" applyAlignment="1" applyProtection="1">
      <alignment horizontal="left" vertical="center" indent="2"/>
      <protection hidden="1"/>
    </xf>
    <xf numFmtId="0" fontId="15" fillId="0" borderId="13" xfId="0" applyFont="1" applyBorder="1" applyAlignment="1" applyProtection="1">
      <alignment horizontal="left" vertical="center" indent="2"/>
      <protection hidden="1"/>
    </xf>
    <xf numFmtId="0" fontId="14"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5" fillId="2" borderId="0" xfId="33" applyFont="1" applyFill="1" applyAlignment="1" applyProtection="1">
      <alignment horizontal="left" vertical="center"/>
      <protection locked="0"/>
    </xf>
    <xf numFmtId="175" fontId="15" fillId="0" borderId="0" xfId="33" applyNumberFormat="1" applyFont="1" applyAlignment="1" applyProtection="1">
      <alignment horizontal="left" vertical="center"/>
      <protection hidden="1"/>
    </xf>
    <xf numFmtId="0" fontId="5" fillId="0" borderId="0" xfId="33" applyFont="1" applyAlignment="1" applyProtection="1">
      <alignment horizontal="justify" vertical="top"/>
      <protection hidden="1"/>
    </xf>
    <xf numFmtId="0" fontId="4" fillId="0" borderId="0" xfId="33" applyFont="1" applyAlignment="1" applyProtection="1">
      <alignment horizontal="justify" vertical="center"/>
      <protection hidden="1"/>
    </xf>
  </cellXfs>
  <cellStyles count="48">
    <cellStyle name="75" xfId="1" xr:uid="{B764DD64-B78B-46E9-BBF2-0EC5BFD5ECCD}"/>
    <cellStyle name="ÅëÈ­ [0]_±âÅ¸" xfId="2" xr:uid="{492AF54D-D636-44C1-AFB3-83154D92CB56}"/>
    <cellStyle name="ÅëÈ­_±âÅ¸" xfId="3" xr:uid="{93EF3DED-EFFA-485F-B4D1-7F72732CC5EC}"/>
    <cellStyle name="ÄÞ¸¶ [0]_±âÅ¸" xfId="4" xr:uid="{CD1F4A6A-3D86-4E58-BAD3-AE68FB47AC94}"/>
    <cellStyle name="ÄÞ¸¶_±âÅ¸" xfId="5" xr:uid="{DE594A2B-D86C-40E6-917C-DC5AFBC98CF6}"/>
    <cellStyle name="Ç¥ÁØ_¿¬°£´©°è¿¹»ó" xfId="6" xr:uid="{4F40435C-D372-481F-8AA7-9B9FD7370EEA}"/>
    <cellStyle name="Comma" xfId="7" builtinId="3"/>
    <cellStyle name="Comma  - Style1" xfId="8" xr:uid="{BF2FA722-32E5-48A6-A695-30245ED1C6CC}"/>
    <cellStyle name="Comma  - Style2" xfId="9" xr:uid="{727AFC49-6A5D-46DE-B2E4-D378AD1315EC}"/>
    <cellStyle name="Comma  - Style3" xfId="10" xr:uid="{73FBFD47-D5E4-405B-8271-D3371F65B293}"/>
    <cellStyle name="Comma  - Style4" xfId="11" xr:uid="{0E0C1F93-6B01-4693-AA90-D1F7ED8DC138}"/>
    <cellStyle name="Comma  - Style5" xfId="12" xr:uid="{F5438207-EDF1-4734-BF4A-C91ABFA0F428}"/>
    <cellStyle name="Comma  - Style6" xfId="13" xr:uid="{5E42B951-B927-41D7-802E-0C3ECF96FF91}"/>
    <cellStyle name="Comma  - Style7" xfId="14" xr:uid="{3EE8C7BC-AB21-4F94-BF41-BE349C40EE2F}"/>
    <cellStyle name="Comma  - Style8" xfId="15" xr:uid="{EDD0D68D-1E93-4C66-8160-BA7BB22A2540}"/>
    <cellStyle name="Comma 2" xfId="16" xr:uid="{AD15D887-936C-4371-B210-B291AF120830}"/>
    <cellStyle name="Comma 3" xfId="17" xr:uid="{041DC4AF-CF12-4B86-8803-7367227E1125}"/>
    <cellStyle name="Excel Built-in Normal" xfId="18" xr:uid="{AA718C61-74B6-43D8-B34E-E7139589A7B9}"/>
    <cellStyle name="Formula" xfId="19" xr:uid="{42F0DF71-5674-49F2-A38C-B1C04CAA76A0}"/>
    <cellStyle name="Header1" xfId="20" xr:uid="{2F9D19A1-E52B-4E7C-A3B8-29EAC906AF5E}"/>
    <cellStyle name="Header2" xfId="21" xr:uid="{248269D1-5284-4A22-B189-1BAAE45870E4}"/>
    <cellStyle name="Hypertextový odkaz" xfId="22" xr:uid="{BB4055D6-BC46-4C2A-B591-A0EA392EF62C}"/>
    <cellStyle name="no dec" xfId="23" xr:uid="{CF748BE8-C573-4645-BF98-C6FD87ACEDAE}"/>
    <cellStyle name="Normal" xfId="0" builtinId="0"/>
    <cellStyle name="Normal - Style1" xfId="24" xr:uid="{07362102-BC37-41C0-9300-A2A3237FAFAB}"/>
    <cellStyle name="Normal 10" xfId="25" xr:uid="{291233E1-1F61-4690-B003-6A50923D87AC}"/>
    <cellStyle name="Normal 11" xfId="26" xr:uid="{E870D2FE-8150-4CEF-8C61-EF0D459075B8}"/>
    <cellStyle name="Normal 13" xfId="27" xr:uid="{54A851B2-45F6-4299-BC27-0676693DDAE1}"/>
    <cellStyle name="Normal 18" xfId="28" xr:uid="{914CB3E8-A78F-4EBA-88E9-BFD8285A0478}"/>
    <cellStyle name="Normal 2" xfId="29" xr:uid="{4B78AB97-93F0-4E0A-8158-6A095516F586}"/>
    <cellStyle name="Normal 2 2" xfId="30" xr:uid="{48A5E7FA-4257-4A57-AE53-FD711156FDBB}"/>
    <cellStyle name="Normal 3" xfId="31" xr:uid="{E55C84DB-6A3B-4934-B748-D93CE41B2656}"/>
    <cellStyle name="Normal 4" xfId="32" xr:uid="{3C610BEB-39A6-4CE5-9A74-6F0DC4E08345}"/>
    <cellStyle name="Normal_Annexures TW 04" xfId="33" xr:uid="{0062CDB6-5861-4FA5-8D07-CEB818E4E9A4}"/>
    <cellStyle name="Normal_Attach 3(JV)" xfId="34" xr:uid="{F89672CE-D65E-4864-B51A-92BDD497A180}"/>
    <cellStyle name="Normal_Attacments TW 04" xfId="35" xr:uid="{9E4EF9A4-190B-4942-B334-D4EBDC3BD0B5}"/>
    <cellStyle name="Normal_pgcil-tivim-pricesched" xfId="36" xr:uid="{91E92900-28D3-44AC-8D93-F0940DD19660}"/>
    <cellStyle name="Normal_pgcil-tivim-pricesched_Sch-1" xfId="37" xr:uid="{08E6C5D6-880A-4AC3-80A8-D6BEA53AC624}"/>
    <cellStyle name="Normal_PRICE SCHEDULE-4 to 6-A4" xfId="38" xr:uid="{1AA5DBE9-FCAB-4497-BE7C-EDDD6778E33F}"/>
    <cellStyle name="Normal_Price_Schedules for Insulator Package Rev-01" xfId="39" xr:uid="{CA00F6A9-5325-4C30-A070-6F750D55FB43}"/>
    <cellStyle name="Normal_PRICE-SCHE Bihar-Rev-2-corrections" xfId="40" xr:uid="{D87D0D2A-9A6C-4551-9C18-BD97487A30F4}"/>
    <cellStyle name="Normal_PRICE-SCHE Bihar-Rev-2-corrections_Annexures TW 04" xfId="41" xr:uid="{DE9D8233-C10A-4280-944C-B487744A6449}"/>
    <cellStyle name="Normal_PRICE-SCHE Bihar-Rev-2-corrections_Price_Schedules for Insulator Package Rev-01" xfId="42" xr:uid="{47C5E1B1-4A26-4300-A67C-13B6C15E02E8}"/>
    <cellStyle name="Normal_Sch-1" xfId="43" xr:uid="{E0D985F5-01D6-4281-BACF-D35733122685}"/>
    <cellStyle name="Percent" xfId="44" builtinId="5"/>
    <cellStyle name="Popis" xfId="45" xr:uid="{46FD9DFF-D22A-4ADF-BDFB-478A16A171FD}"/>
    <cellStyle name="Sledovaný hypertextový odkaz" xfId="46" xr:uid="{B32C1C36-9CAF-4BE3-9BD4-0DE5BA77B0EB}"/>
    <cellStyle name="Standard_BS14" xfId="47" xr:uid="{71E66911-8483-4293-BB55-EE475A92B720}"/>
  </cellStyles>
  <dxfs count="3">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1126852</xdr:colOff>
      <xdr:row>8</xdr:row>
      <xdr:rowOff>185960</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D28D9A84-84F8-1D9A-68F5-3D249A97336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3</xdr:col>
      <xdr:colOff>2714625</xdr:colOff>
      <xdr:row>10</xdr:row>
      <xdr:rowOff>219075</xdr:rowOff>
    </xdr:from>
    <xdr:to>
      <xdr:col>5</xdr:col>
      <xdr:colOff>57150</xdr:colOff>
      <xdr:row>12</xdr:row>
      <xdr:rowOff>190500</xdr:rowOff>
    </xdr:to>
    <xdr:pic>
      <xdr:nvPicPr>
        <xdr:cNvPr id="103717" name="Picture 3">
          <a:extLst>
            <a:ext uri="{FF2B5EF4-FFF2-40B4-BE49-F238E27FC236}">
              <a16:creationId xmlns:a16="http://schemas.microsoft.com/office/drawing/2014/main" id="{4575A627-ACB0-F9A9-7B1B-024D646DBCE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62800" y="3371850"/>
          <a:ext cx="16764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96180" name="Group 6">
          <a:hlinkClick xmlns:r="http://schemas.openxmlformats.org/officeDocument/2006/relationships" r:id="rId1" tooltip="Click for Sch-1"/>
          <a:extLst>
            <a:ext uri="{FF2B5EF4-FFF2-40B4-BE49-F238E27FC236}">
              <a16:creationId xmlns:a16="http://schemas.microsoft.com/office/drawing/2014/main" id="{B2442657-5ABF-7D8F-6035-1A4586470773}"/>
            </a:ext>
          </a:extLst>
        </xdr:cNvPr>
        <xdr:cNvGrpSpPr>
          <a:grpSpLocks/>
        </xdr:cNvGrpSpPr>
      </xdr:nvGrpSpPr>
      <xdr:grpSpPr bwMode="auto">
        <a:xfrm>
          <a:off x="8004175" y="209550"/>
          <a:ext cx="1111250" cy="846667"/>
          <a:chOff x="804" y="5"/>
          <a:chExt cx="116" cy="73"/>
        </a:xfrm>
      </xdr:grpSpPr>
      <xdr:sp macro="" textlink="">
        <xdr:nvSpPr>
          <xdr:cNvPr id="96181" name="AutoShape 2">
            <a:extLst>
              <a:ext uri="{FF2B5EF4-FFF2-40B4-BE49-F238E27FC236}">
                <a16:creationId xmlns:a16="http://schemas.microsoft.com/office/drawing/2014/main" id="{5AC0F680-D35E-2571-4BE7-0A0F8186B18C}"/>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D46218B1-8970-1AEB-83F1-46AEF3B4CF2A}"/>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2797" name="AutoShape 39">
          <a:extLst>
            <a:ext uri="{FF2B5EF4-FFF2-40B4-BE49-F238E27FC236}">
              <a16:creationId xmlns:a16="http://schemas.microsoft.com/office/drawing/2014/main" id="{BA156B5B-35ED-DE82-2674-D2016AC8E14E}"/>
            </a:ext>
          </a:extLst>
        </xdr:cNvPr>
        <xdr:cNvSpPr>
          <a:spLocks noChangeArrowheads="1"/>
        </xdr:cNvSpPr>
      </xdr:nvSpPr>
      <xdr:spPr bwMode="auto">
        <a:xfrm>
          <a:off x="93630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837327</xdr:colOff>
      <xdr:row>0</xdr:row>
      <xdr:rowOff>131674</xdr:rowOff>
    </xdr:from>
    <xdr:to>
      <xdr:col>6</xdr:col>
      <xdr:colOff>913500</xdr:colOff>
      <xdr:row>2</xdr:row>
      <xdr:rowOff>118940</xdr:rowOff>
    </xdr:to>
    <xdr:sp macro="" textlink="">
      <xdr:nvSpPr>
        <xdr:cNvPr id="6" name="Text Box 3">
          <a:hlinkClick xmlns:r="http://schemas.openxmlformats.org/officeDocument/2006/relationships" r:id="rId1"/>
          <a:extLst>
            <a:ext uri="{FF2B5EF4-FFF2-40B4-BE49-F238E27FC236}">
              <a16:creationId xmlns:a16="http://schemas.microsoft.com/office/drawing/2014/main" id="{909A28A0-6305-7CCB-0503-ED1643BBFAB1}"/>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95158" name="Group 5">
          <a:extLst>
            <a:ext uri="{FF2B5EF4-FFF2-40B4-BE49-F238E27FC236}">
              <a16:creationId xmlns:a16="http://schemas.microsoft.com/office/drawing/2014/main" id="{B6263B26-140C-FFD4-3022-6E2B77F7BD48}"/>
            </a:ext>
          </a:extLst>
        </xdr:cNvPr>
        <xdr:cNvGrpSpPr>
          <a:grpSpLocks/>
        </xdr:cNvGrpSpPr>
      </xdr:nvGrpSpPr>
      <xdr:grpSpPr bwMode="auto">
        <a:xfrm>
          <a:off x="10585101" y="0"/>
          <a:ext cx="2414535" cy="761477"/>
          <a:chOff x="5992911" y="0"/>
          <a:chExt cx="2419036" cy="769027"/>
        </a:xfrm>
      </xdr:grpSpPr>
      <xdr:sp macro="" textlink="">
        <xdr:nvSpPr>
          <xdr:cNvPr id="95159" name="AutoShape 2">
            <a:hlinkClick xmlns:r="http://schemas.openxmlformats.org/officeDocument/2006/relationships" r:id="rId1"/>
            <a:extLst>
              <a:ext uri="{FF2B5EF4-FFF2-40B4-BE49-F238E27FC236}">
                <a16:creationId xmlns:a16="http://schemas.microsoft.com/office/drawing/2014/main" id="{909716A8-3308-19B2-0A1E-002B4F54899C}"/>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F76F1FB4-80B5-1833-DD42-01B3EBA2BBE3}"/>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0775" name="AutoShape 39">
          <a:extLst>
            <a:ext uri="{FF2B5EF4-FFF2-40B4-BE49-F238E27FC236}">
              <a16:creationId xmlns:a16="http://schemas.microsoft.com/office/drawing/2014/main" id="{ABBB9511-9F3A-AAB6-4470-DC46832FDFE5}"/>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844948</xdr:colOff>
      <xdr:row>0</xdr:row>
      <xdr:rowOff>124054</xdr:rowOff>
    </xdr:from>
    <xdr:to>
      <xdr:col>6</xdr:col>
      <xdr:colOff>895596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A23F24F3-2A15-3E33-8BCA-D33A978DB98F}"/>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2004" name="Group 5">
          <a:extLst>
            <a:ext uri="{FF2B5EF4-FFF2-40B4-BE49-F238E27FC236}">
              <a16:creationId xmlns:a16="http://schemas.microsoft.com/office/drawing/2014/main" id="{A0CB5E5B-C66F-06A3-46D9-8F207A7C7E54}"/>
            </a:ext>
          </a:extLst>
        </xdr:cNvPr>
        <xdr:cNvGrpSpPr>
          <a:grpSpLocks/>
        </xdr:cNvGrpSpPr>
      </xdr:nvGrpSpPr>
      <xdr:grpSpPr bwMode="auto">
        <a:xfrm>
          <a:off x="9182100" y="0"/>
          <a:ext cx="2419350" cy="762000"/>
          <a:chOff x="5992911" y="0"/>
          <a:chExt cx="2419036" cy="769027"/>
        </a:xfrm>
      </xdr:grpSpPr>
      <xdr:sp macro="" textlink="">
        <xdr:nvSpPr>
          <xdr:cNvPr id="102005" name="AutoShape 2">
            <a:hlinkClick xmlns:r="http://schemas.openxmlformats.org/officeDocument/2006/relationships" r:id="rId1"/>
            <a:extLst>
              <a:ext uri="{FF2B5EF4-FFF2-40B4-BE49-F238E27FC236}">
                <a16:creationId xmlns:a16="http://schemas.microsoft.com/office/drawing/2014/main" id="{B34C918E-60CE-A2E4-D2DF-E3EAA4CF3299}"/>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2394E874-71F8-139F-5707-843C65A23C8D}"/>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257175</xdr:colOff>
      <xdr:row>0</xdr:row>
      <xdr:rowOff>19050</xdr:rowOff>
    </xdr:from>
    <xdr:to>
      <xdr:col>7</xdr:col>
      <xdr:colOff>676275</xdr:colOff>
      <xdr:row>5</xdr:row>
      <xdr:rowOff>28575</xdr:rowOff>
    </xdr:to>
    <xdr:grpSp>
      <xdr:nvGrpSpPr>
        <xdr:cNvPr id="104498" name="Group 1">
          <a:hlinkClick xmlns:r="http://schemas.openxmlformats.org/officeDocument/2006/relationships" r:id="rId1" tooltip="Click for Sch-4"/>
          <a:extLst>
            <a:ext uri="{FF2B5EF4-FFF2-40B4-BE49-F238E27FC236}">
              <a16:creationId xmlns:a16="http://schemas.microsoft.com/office/drawing/2014/main" id="{84A9F90A-E81B-C121-45F4-0F4CBFE12BE4}"/>
            </a:ext>
          </a:extLst>
        </xdr:cNvPr>
        <xdr:cNvGrpSpPr>
          <a:grpSpLocks/>
        </xdr:cNvGrpSpPr>
      </xdr:nvGrpSpPr>
      <xdr:grpSpPr bwMode="auto">
        <a:xfrm>
          <a:off x="11449050" y="19050"/>
          <a:ext cx="0" cy="1314450"/>
          <a:chOff x="804" y="5"/>
          <a:chExt cx="116" cy="73"/>
        </a:xfrm>
      </xdr:grpSpPr>
      <xdr:sp macro="" textlink="">
        <xdr:nvSpPr>
          <xdr:cNvPr id="104499" name="AutoShape 2">
            <a:extLst>
              <a:ext uri="{FF2B5EF4-FFF2-40B4-BE49-F238E27FC236}">
                <a16:creationId xmlns:a16="http://schemas.microsoft.com/office/drawing/2014/main" id="{58B2F580-3AD6-1ABE-EBD6-D0ECC97EEC5F}"/>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2076AE8E-6C0D-3EFE-CA04-1DC383CB324A}"/>
              </a:ext>
            </a:extLst>
          </xdr:cNvPr>
          <xdr:cNvSpPr txBox="1">
            <a:spLocks noChangeArrowheads="1"/>
          </xdr:cNvSpPr>
        </xdr:nvSpPr>
        <xdr:spPr bwMode="auto">
          <a:xfrm>
            <a:off x="11449050" y="463124977672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97204" name="Group 5">
          <a:hlinkClick xmlns:r="http://schemas.openxmlformats.org/officeDocument/2006/relationships" r:id="rId1"/>
          <a:extLst>
            <a:ext uri="{FF2B5EF4-FFF2-40B4-BE49-F238E27FC236}">
              <a16:creationId xmlns:a16="http://schemas.microsoft.com/office/drawing/2014/main" id="{EA583E8B-90E8-56CD-1505-9DB483B2E8CD}"/>
            </a:ext>
          </a:extLst>
        </xdr:cNvPr>
        <xdr:cNvGrpSpPr>
          <a:grpSpLocks/>
        </xdr:cNvGrpSpPr>
      </xdr:nvGrpSpPr>
      <xdr:grpSpPr bwMode="auto">
        <a:xfrm>
          <a:off x="7766237" y="19050"/>
          <a:ext cx="1714500" cy="686360"/>
          <a:chOff x="7341417" y="19050"/>
          <a:chExt cx="1701982" cy="687619"/>
        </a:xfrm>
      </xdr:grpSpPr>
      <xdr:sp macro="" textlink="">
        <xdr:nvSpPr>
          <xdr:cNvPr id="97205" name="AutoShape 2">
            <a:extLst>
              <a:ext uri="{FF2B5EF4-FFF2-40B4-BE49-F238E27FC236}">
                <a16:creationId xmlns:a16="http://schemas.microsoft.com/office/drawing/2014/main" id="{F92D6A7A-3F28-3845-20E8-AC8BD4EE7AF8}"/>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F868FFEE-1DA5-FF2F-4A80-36C0D7388D79}"/>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98228" name="Group 1">
          <a:hlinkClick xmlns:r="http://schemas.openxmlformats.org/officeDocument/2006/relationships" r:id="rId1"/>
          <a:extLst>
            <a:ext uri="{FF2B5EF4-FFF2-40B4-BE49-F238E27FC236}">
              <a16:creationId xmlns:a16="http://schemas.microsoft.com/office/drawing/2014/main" id="{887BD6BA-657C-0967-DEDD-74DD344C18B0}"/>
            </a:ext>
          </a:extLst>
        </xdr:cNvPr>
        <xdr:cNvGrpSpPr>
          <a:grpSpLocks/>
        </xdr:cNvGrpSpPr>
      </xdr:nvGrpSpPr>
      <xdr:grpSpPr bwMode="auto">
        <a:xfrm>
          <a:off x="7629525" y="19050"/>
          <a:ext cx="923925" cy="695325"/>
          <a:chOff x="804" y="5"/>
          <a:chExt cx="116" cy="73"/>
        </a:xfrm>
      </xdr:grpSpPr>
      <xdr:sp macro="" textlink="">
        <xdr:nvSpPr>
          <xdr:cNvPr id="98229" name="AutoShape 2">
            <a:extLst>
              <a:ext uri="{FF2B5EF4-FFF2-40B4-BE49-F238E27FC236}">
                <a16:creationId xmlns:a16="http://schemas.microsoft.com/office/drawing/2014/main" id="{C7B16913-88E6-B1C9-C27D-5F3C15D07352}"/>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F59F683F-A3E3-6D3B-7296-DCBB803C73FA}"/>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99252" name="Group 7">
          <a:extLst>
            <a:ext uri="{FF2B5EF4-FFF2-40B4-BE49-F238E27FC236}">
              <a16:creationId xmlns:a16="http://schemas.microsoft.com/office/drawing/2014/main" id="{602042F0-AEDE-0E93-DA9C-2557A2BDC91D}"/>
            </a:ext>
          </a:extLst>
        </xdr:cNvPr>
        <xdr:cNvGrpSpPr>
          <a:grpSpLocks/>
        </xdr:cNvGrpSpPr>
      </xdr:nvGrpSpPr>
      <xdr:grpSpPr bwMode="auto">
        <a:xfrm>
          <a:off x="8558996" y="0"/>
          <a:ext cx="1736082" cy="859300"/>
          <a:chOff x="4776511" y="0"/>
          <a:chExt cx="1896595" cy="854286"/>
        </a:xfrm>
      </xdr:grpSpPr>
      <xdr:sp macro="" textlink="">
        <xdr:nvSpPr>
          <xdr:cNvPr id="99253" name="AutoShape 2">
            <a:extLst>
              <a:ext uri="{FF2B5EF4-FFF2-40B4-BE49-F238E27FC236}">
                <a16:creationId xmlns:a16="http://schemas.microsoft.com/office/drawing/2014/main" id="{F8DD13C0-6FFC-D1A8-6EEB-75390A6A457E}"/>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D28D3711-E97B-A265-2E32-7D3F88D98FC0}"/>
              </a:ext>
            </a:extLst>
          </xdr:cNvPr>
          <xdr:cNvSpPr txBox="1">
            <a:spLocks noChangeArrowheads="1"/>
          </xdr:cNvSpPr>
        </xdr:nvSpPr>
        <xdr:spPr bwMode="auto">
          <a:xfrm>
            <a:off x="5023624" y="180349"/>
            <a:ext cx="1649482"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0272" name="Group 5">
          <a:hlinkClick xmlns:r="http://schemas.openxmlformats.org/officeDocument/2006/relationships" r:id="rId1" tooltip="Back to Cover Page"/>
          <a:extLst>
            <a:ext uri="{FF2B5EF4-FFF2-40B4-BE49-F238E27FC236}">
              <a16:creationId xmlns:a16="http://schemas.microsoft.com/office/drawing/2014/main" id="{49D75A23-A292-C54D-1056-2302FE60E8CF}"/>
            </a:ext>
          </a:extLst>
        </xdr:cNvPr>
        <xdr:cNvGrpSpPr>
          <a:grpSpLocks/>
        </xdr:cNvGrpSpPr>
      </xdr:nvGrpSpPr>
      <xdr:grpSpPr bwMode="auto">
        <a:xfrm>
          <a:off x="7335644" y="47625"/>
          <a:ext cx="1093749" cy="689749"/>
          <a:chOff x="762" y="5"/>
          <a:chExt cx="116" cy="73"/>
        </a:xfrm>
      </xdr:grpSpPr>
      <xdr:sp macro="" textlink="">
        <xdr:nvSpPr>
          <xdr:cNvPr id="100273" name="AutoShape 2">
            <a:extLst>
              <a:ext uri="{FF2B5EF4-FFF2-40B4-BE49-F238E27FC236}">
                <a16:creationId xmlns:a16="http://schemas.microsoft.com/office/drawing/2014/main" id="{F2ABD6FB-69E3-A533-C219-EB867E9C25E9}"/>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E138A2F5-A72F-EC86-DBB7-3F1D90ED9FEB}"/>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28138-DA9B-4493-BB90-5761BD840873}">
  <sheetPr codeName="Sheet6"/>
  <dimension ref="A1:F20"/>
  <sheetViews>
    <sheetView showGridLines="0" workbookViewId="0">
      <selection activeCell="C5" sqref="C5:F5"/>
    </sheetView>
  </sheetViews>
  <sheetFormatPr defaultRowHeight="16.5"/>
  <cols>
    <col min="1" max="1" width="3.5" style="164" customWidth="1"/>
    <col min="2" max="2" width="18" style="172" customWidth="1"/>
    <col min="3" max="3" width="6.625" style="172" customWidth="1"/>
    <col min="4" max="4" width="36" style="172" customWidth="1"/>
    <col min="5" max="5" width="11" style="172" customWidth="1"/>
    <col min="6" max="6" width="9" style="172"/>
    <col min="7" max="16384" width="9" style="166"/>
  </cols>
  <sheetData>
    <row r="1" spans="1:6">
      <c r="B1" s="165"/>
      <c r="C1" s="165"/>
      <c r="D1" s="165"/>
      <c r="E1" s="165"/>
      <c r="F1" s="165"/>
    </row>
    <row r="2" spans="1:6" ht="18.75">
      <c r="A2" s="501" t="s">
        <v>40</v>
      </c>
      <c r="B2" s="501"/>
      <c r="C2" s="501"/>
      <c r="D2" s="501"/>
      <c r="E2" s="501"/>
      <c r="F2" s="501"/>
    </row>
    <row r="3" spans="1:6">
      <c r="A3" s="505" t="s">
        <v>48</v>
      </c>
      <c r="B3" s="505"/>
      <c r="C3" s="505"/>
      <c r="D3" s="505"/>
      <c r="E3" s="505"/>
      <c r="F3" s="505"/>
    </row>
    <row r="4" spans="1:6">
      <c r="B4" s="168"/>
      <c r="C4" s="168"/>
      <c r="D4" s="168"/>
      <c r="E4" s="168"/>
      <c r="F4" s="168"/>
    </row>
    <row r="5" spans="1:6" ht="37.5" customHeight="1">
      <c r="A5" s="169">
        <v>1</v>
      </c>
      <c r="B5" s="170" t="s">
        <v>39</v>
      </c>
      <c r="C5" s="502"/>
      <c r="D5" s="503"/>
      <c r="E5" s="503"/>
      <c r="F5" s="504"/>
    </row>
    <row r="6" spans="1:6">
      <c r="A6" s="167"/>
      <c r="B6" s="171"/>
    </row>
    <row r="7" spans="1:6" ht="24.95" customHeight="1">
      <c r="A7" s="167">
        <v>2</v>
      </c>
      <c r="B7" s="171" t="s">
        <v>42</v>
      </c>
      <c r="C7" s="498"/>
      <c r="D7" s="499"/>
      <c r="E7" s="499"/>
      <c r="F7" s="500"/>
    </row>
    <row r="8" spans="1:6">
      <c r="A8" s="167"/>
      <c r="B8" s="171"/>
    </row>
    <row r="9" spans="1:6" ht="24.95" customHeight="1">
      <c r="A9" s="167">
        <v>3</v>
      </c>
      <c r="B9" s="171" t="s">
        <v>41</v>
      </c>
      <c r="C9" s="498"/>
      <c r="D9" s="499"/>
      <c r="E9" s="499"/>
      <c r="F9" s="500"/>
    </row>
    <row r="10" spans="1:6" hidden="1">
      <c r="A10" s="167"/>
      <c r="B10" s="171"/>
    </row>
    <row r="11" spans="1:6" ht="24.95" hidden="1" customHeight="1">
      <c r="A11" s="167">
        <v>4</v>
      </c>
      <c r="B11" s="171" t="s">
        <v>43</v>
      </c>
      <c r="C11" s="498" t="s">
        <v>103</v>
      </c>
      <c r="D11" s="499"/>
      <c r="E11" s="499"/>
      <c r="F11" s="500"/>
    </row>
    <row r="12" spans="1:6" ht="24.95" hidden="1" customHeight="1">
      <c r="A12" s="167">
        <v>5</v>
      </c>
      <c r="B12" s="171" t="s">
        <v>46</v>
      </c>
      <c r="C12" s="508">
        <v>6615</v>
      </c>
      <c r="D12" s="499"/>
      <c r="E12" s="499"/>
      <c r="F12" s="500"/>
    </row>
    <row r="13" spans="1:6" hidden="1">
      <c r="A13" s="167"/>
      <c r="B13" s="171"/>
    </row>
    <row r="14" spans="1:6" ht="24.95" hidden="1" customHeight="1">
      <c r="A14" s="167">
        <v>6</v>
      </c>
      <c r="B14" s="171" t="s">
        <v>44</v>
      </c>
      <c r="C14" s="506" t="s">
        <v>47</v>
      </c>
      <c r="D14" s="507"/>
      <c r="E14" s="173" t="s">
        <v>45</v>
      </c>
    </row>
    <row r="15" spans="1:6" ht="20.100000000000001" hidden="1" customHeight="1">
      <c r="C15" s="174"/>
      <c r="D15" s="175"/>
      <c r="E15" s="176"/>
    </row>
    <row r="16" spans="1:6" ht="20.100000000000001" hidden="1" customHeight="1">
      <c r="C16" s="177"/>
      <c r="D16" s="178"/>
      <c r="E16" s="179"/>
    </row>
    <row r="17" spans="3:5" ht="20.100000000000001" hidden="1" customHeight="1">
      <c r="C17" s="177"/>
      <c r="D17" s="178"/>
      <c r="E17" s="179"/>
    </row>
    <row r="18" spans="3:5" ht="20.100000000000001" hidden="1" customHeight="1">
      <c r="C18" s="180"/>
      <c r="D18" s="181"/>
      <c r="E18" s="182"/>
    </row>
    <row r="19" spans="3:5" hidden="1"/>
    <row r="20" spans="3:5" hidden="1"/>
  </sheetData>
  <sheetProtection selectLockedCells="1" selectUnlockedCells="1"/>
  <customSheetViews>
    <customSheetView guid="{398C7893-3C2A-4DA4-8552-014985533932}" showGridLines="0" hiddenRows="1" state="hidden">
      <selection activeCell="C5" sqref="C5:F5"/>
      <pageMargins left="0.75" right="0.75" top="1" bottom="1" header="0.5" footer="0.5"/>
      <pageSetup orientation="portrait" r:id="rId1"/>
      <headerFooter alignWithMargins="0"/>
    </customSheetView>
    <customSheetView guid="{BEF72719-4CCF-4C9B-95F6-0F3535FF30B3}" showGridLines="0" hiddenRows="1" state="hidden">
      <selection activeCell="C5" sqref="C5:F5"/>
      <pageMargins left="0.75" right="0.75" top="1" bottom="1" header="0.5" footer="0.5"/>
      <pageSetup orientation="portrait" r:id="rId2"/>
      <headerFooter alignWithMargins="0"/>
    </customSheetView>
    <customSheetView guid="{CF0E662C-D3BC-4297-99E8-62C40B3B7AD9}" showGridLines="0" hiddenRows="1" state="hidden">
      <selection activeCell="C5" sqref="C5:F5"/>
      <pageMargins left="0.75" right="0.75" top="1" bottom="1" header="0.5" footer="0.5"/>
      <pageSetup orientation="portrait" r:id="rId3"/>
      <headerFooter alignWithMargins="0"/>
    </customSheetView>
    <customSheetView guid="{BAD0225F-C858-4E40-A5E7-64BB5328C88A}" showGridLines="0" hiddenRows="1" state="hidden">
      <selection activeCell="C5" sqref="C5:F5"/>
      <pageMargins left="0.75" right="0.75" top="1" bottom="1" header="0.5" footer="0.5"/>
      <pageSetup orientation="portrait" r:id="rId4"/>
      <headerFooter alignWithMargins="0"/>
    </customSheetView>
    <customSheetView guid="{8DC3BA4D-7811-4245-A3D0-7EE4A8A001CA}" showGridLines="0" hiddenRows="1" state="hidden">
      <selection activeCell="C5" sqref="C5:F5"/>
      <pageMargins left="0.75" right="0.75" top="1" bottom="1" header="0.5" footer="0.5"/>
      <pageSetup orientation="portrait" r:id="rId5"/>
      <headerFooter alignWithMargins="0"/>
    </customSheetView>
    <customSheetView guid="{E95B21C1-D936-4435-AF6F-90CF0B6A7506}" showGridLines="0" hiddenRows="1" state="hidden">
      <selection activeCell="C7" sqref="C7:F7"/>
      <pageMargins left="0.75" right="0.75" top="1" bottom="1" header="0.5" footer="0.5"/>
      <pageSetup orientation="portrait" r:id="rId6"/>
      <headerFooter alignWithMargins="0"/>
    </customSheetView>
    <customSheetView guid="{B1277D53-29D6-4226-81E2-084FB62977B6}" showGridLines="0" hiddenRows="1" state="hidden">
      <selection activeCell="I14" sqref="I14"/>
      <pageMargins left="0.75" right="0.75" top="1" bottom="1" header="0.5" footer="0.5"/>
      <pageSetup orientation="portrait" r:id="rId7"/>
      <headerFooter alignWithMargins="0"/>
    </customSheetView>
    <customSheetView guid="{58D82F59-8CF6-455F-B9F4-081499FDF243}" showGridLines="0" hiddenRows="1" state="hidden">
      <selection activeCell="I14" sqref="I14"/>
      <pageMargins left="0.75" right="0.75" top="1" bottom="1" header="0.5" footer="0.5"/>
      <pageSetup orientation="portrait" r:id="rId8"/>
      <headerFooter alignWithMargins="0"/>
    </customSheetView>
    <customSheetView guid="{696D9240-6693-44E8-B9A4-2BFADD101EE2}" showGridLines="0" hiddenRows="1" state="hidden">
      <selection activeCell="C9" sqref="C9:F9"/>
      <pageMargins left="0.75" right="0.75" top="1" bottom="1" header="0.5" footer="0.5"/>
      <pageSetup orientation="portrait" r:id="rId9"/>
      <headerFooter alignWithMargins="0"/>
    </customSheetView>
    <customSheetView guid="{B0EE7D76-5806-4718-BDAD-3A3EA691E5E4}" showGridLines="0" hiddenRows="1" state="hidden">
      <selection activeCell="I14" sqref="I14"/>
      <pageMargins left="0.75" right="0.75" top="1" bottom="1" header="0.5" footer="0.5"/>
      <pageSetup orientation="portrait" r:id="rId10"/>
      <headerFooter alignWithMargins="0"/>
    </customSheetView>
    <customSheetView guid="{1A26D3B9-AD8D-4AE9-81F5-E0DF795F4658}" showGridLines="0" hiddenRows="1" state="hidden">
      <selection activeCell="C5" sqref="C5:F5"/>
      <pageMargins left="0.75" right="0.75" top="1" bottom="1" header="0.5" footer="0.5"/>
      <pageSetup orientation="portrait" r:id="rId11"/>
      <headerFooter alignWithMargins="0"/>
    </customSheetView>
    <customSheetView guid="{4F47A486-EA66-4D4B-9D65-1ABEAC31AACE}" showGridLines="0" hiddenRows="1" state="hidden">
      <selection activeCell="C5" sqref="C5:F5"/>
      <pageMargins left="0.75" right="0.75" top="1" bottom="1" header="0.5" footer="0.5"/>
      <pageSetup orientation="portrait" r:id="rId12"/>
      <headerFooter alignWithMargins="0"/>
    </customSheetView>
    <customSheetView guid="{25334923-91A5-4F88-9A10-8FA88873EC26}" showGridLines="0" hiddenRows="1" state="hidden">
      <selection activeCell="C5" sqref="C5:F5"/>
      <pageMargins left="0.75" right="0.75" top="1" bottom="1" header="0.5" footer="0.5"/>
      <pageSetup orientation="portrait" r:id="rId13"/>
      <headerFooter alignWithMargins="0"/>
    </customSheetView>
    <customSheetView guid="{5E2FF645-A015-403E-863B-BADF6B75C7D1}" showGridLines="0" hiddenRows="1" state="hidden">
      <selection activeCell="C5" sqref="C5:F5"/>
      <pageMargins left="0.75" right="0.75" top="1" bottom="1" header="0.5" footer="0.5"/>
      <pageSetup orientation="portrait" r:id="rId14"/>
      <headerFooter alignWithMargins="0"/>
    </customSheetView>
    <customSheetView guid="{C3C2F6BE-1796-4187-BF38-BACEF6057F57}" showGridLines="0" hiddenRows="1" state="hidden">
      <selection activeCell="C5" sqref="C5:F5"/>
      <pageMargins left="0.75" right="0.75" top="1" bottom="1" header="0.5" footer="0.5"/>
      <pageSetup orientation="portrait" r:id="rId15"/>
      <headerFooter alignWithMargins="0"/>
    </customSheetView>
    <customSheetView guid="{F2279B93-E4FF-4A81-B734-06F92F73708D}" showGridLines="0" hiddenRows="1" state="hidden">
      <selection activeCell="C5" sqref="C5:F5"/>
      <pageMargins left="0.75" right="0.75" top="1" bottom="1" header="0.5" footer="0.5"/>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B3D51-E09C-4708-A343-26562BE61609}">
  <sheetPr codeName="Sheet1">
    <tabColor indexed="37"/>
  </sheetPr>
  <dimension ref="A1:J17"/>
  <sheetViews>
    <sheetView showGridLines="0" tabSelected="1" zoomScaleNormal="100" zoomScaleSheetLayoutView="100" workbookViewId="0">
      <selection activeCell="B3" sqref="B3:E3"/>
    </sheetView>
  </sheetViews>
  <sheetFormatPr defaultColWidth="8" defaultRowHeight="13.5"/>
  <cols>
    <col min="1" max="1" width="8.625" style="7" customWidth="1"/>
    <col min="2" max="2" width="11.125" style="7" customWidth="1"/>
    <col min="3" max="4" width="38.625" style="7" customWidth="1"/>
    <col min="5" max="5" width="18.25" style="7" customWidth="1"/>
    <col min="6" max="6" width="8.625" style="18" customWidth="1"/>
    <col min="7" max="9" width="8" style="18" customWidth="1"/>
    <col min="10" max="16384" width="8" style="11"/>
  </cols>
  <sheetData>
    <row r="1" spans="1:10" ht="30.75" customHeight="1">
      <c r="B1" s="511" t="s">
        <v>49</v>
      </c>
      <c r="C1" s="512"/>
      <c r="D1" s="512"/>
      <c r="E1" s="513"/>
      <c r="F1" s="8"/>
      <c r="G1" s="9"/>
      <c r="H1" s="9"/>
      <c r="I1" s="9"/>
      <c r="J1" s="10"/>
    </row>
    <row r="2" spans="1:10" ht="51.75" customHeight="1">
      <c r="A2" s="12"/>
      <c r="B2" s="516" t="s">
        <v>339</v>
      </c>
      <c r="C2" s="517"/>
      <c r="D2" s="517"/>
      <c r="E2" s="518"/>
      <c r="F2" s="9"/>
      <c r="G2" s="9"/>
      <c r="H2" s="9"/>
      <c r="I2" s="9"/>
      <c r="J2" s="10"/>
    </row>
    <row r="3" spans="1:10" ht="38.450000000000003" customHeight="1">
      <c r="A3" s="12"/>
      <c r="B3" s="519" t="s">
        <v>359</v>
      </c>
      <c r="C3" s="520"/>
      <c r="D3" s="520"/>
      <c r="E3" s="521"/>
      <c r="F3" s="9"/>
      <c r="G3" s="9"/>
      <c r="H3" s="9"/>
      <c r="I3" s="9"/>
      <c r="J3" s="10"/>
    </row>
    <row r="4" spans="1:10" ht="35.25" customHeight="1">
      <c r="A4" s="12"/>
      <c r="B4" s="132">
        <v>1</v>
      </c>
      <c r="C4" s="514" t="s">
        <v>244</v>
      </c>
      <c r="D4" s="514"/>
      <c r="E4" s="515"/>
      <c r="F4" s="9"/>
      <c r="G4" s="15"/>
      <c r="H4" s="15"/>
      <c r="I4" s="9"/>
      <c r="J4" s="10"/>
    </row>
    <row r="5" spans="1:10" ht="30" customHeight="1">
      <c r="A5" s="12"/>
      <c r="B5" s="132">
        <v>2</v>
      </c>
      <c r="C5" s="514" t="s">
        <v>104</v>
      </c>
      <c r="D5" s="514"/>
      <c r="E5" s="515"/>
      <c r="F5" s="9"/>
      <c r="G5" s="9"/>
      <c r="H5" s="9"/>
      <c r="I5" s="9"/>
      <c r="J5" s="10"/>
    </row>
    <row r="6" spans="1:10" s="18" customFormat="1" ht="30" customHeight="1">
      <c r="A6" s="12"/>
      <c r="B6" s="132">
        <v>3</v>
      </c>
      <c r="C6" s="514" t="s">
        <v>33</v>
      </c>
      <c r="D6" s="514"/>
      <c r="E6" s="515"/>
      <c r="F6" s="9"/>
      <c r="G6" s="9"/>
      <c r="H6" s="9"/>
      <c r="I6" s="9"/>
      <c r="J6" s="9"/>
    </row>
    <row r="7" spans="1:10" ht="40.15" hidden="1" customHeight="1">
      <c r="A7" s="12"/>
      <c r="B7" s="133">
        <v>4</v>
      </c>
      <c r="C7" s="527" t="s">
        <v>315</v>
      </c>
      <c r="D7" s="527"/>
      <c r="E7" s="528"/>
      <c r="F7" s="9"/>
      <c r="G7" s="9"/>
      <c r="H7" s="9"/>
      <c r="I7" s="9"/>
      <c r="J7" s="10"/>
    </row>
    <row r="8" spans="1:10" ht="12" customHeight="1">
      <c r="A8" s="12"/>
      <c r="B8" s="13"/>
      <c r="C8" s="12"/>
      <c r="D8" s="12"/>
      <c r="E8" s="14"/>
      <c r="F8" s="9"/>
      <c r="G8" s="9"/>
      <c r="H8" s="9"/>
      <c r="I8" s="9"/>
      <c r="J8" s="10"/>
    </row>
    <row r="9" spans="1:10" ht="20.25" customHeight="1">
      <c r="A9" s="12"/>
      <c r="B9" s="524"/>
      <c r="C9" s="525"/>
      <c r="D9" s="525"/>
      <c r="E9" s="526"/>
      <c r="F9" s="9"/>
      <c r="G9" s="9"/>
      <c r="H9" s="9"/>
      <c r="I9" s="9"/>
      <c r="J9" s="10"/>
    </row>
    <row r="10" spans="1:10" ht="33.75" hidden="1" customHeight="1">
      <c r="A10" s="12"/>
      <c r="B10" s="13"/>
      <c r="C10" s="12"/>
      <c r="D10" s="12"/>
      <c r="E10" s="16"/>
      <c r="F10" s="9"/>
      <c r="G10" s="9"/>
      <c r="H10" s="9"/>
      <c r="I10" s="9"/>
      <c r="J10" s="10"/>
    </row>
    <row r="11" spans="1:10" ht="24" customHeight="1">
      <c r="B11" s="522" t="s">
        <v>70</v>
      </c>
      <c r="C11" s="523"/>
      <c r="D11" s="523"/>
      <c r="E11" s="17"/>
    </row>
    <row r="12" spans="1:10" ht="15.95" customHeight="1">
      <c r="B12" s="529" t="s">
        <v>71</v>
      </c>
      <c r="C12" s="530"/>
      <c r="D12" s="530"/>
      <c r="E12" s="19"/>
      <c r="G12" s="9"/>
      <c r="H12" s="9"/>
      <c r="I12" s="9"/>
      <c r="J12" s="10"/>
    </row>
    <row r="13" spans="1:10" ht="24" customHeight="1">
      <c r="B13" s="522" t="s">
        <v>72</v>
      </c>
      <c r="C13" s="523"/>
      <c r="D13" s="523"/>
      <c r="E13" s="17"/>
      <c r="F13" s="20"/>
      <c r="G13" s="21"/>
      <c r="H13" s="21"/>
      <c r="I13" s="21"/>
      <c r="J13" s="21"/>
    </row>
    <row r="14" spans="1:10" ht="15.95" customHeight="1">
      <c r="B14" s="509" t="s">
        <v>73</v>
      </c>
      <c r="C14" s="510"/>
      <c r="D14" s="510"/>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Tp7xsdiUVOvQfFknvCWnHYj+Gl14J4QkbSfIgT4pOwIBDI9rgmoH57ZD8SZWeCmEuKqcux4jW8P491gyOeHSrg==" saltValue="2hFMXH8c6P9swk2XewcqKA==" spinCount="100000" sheet="1" formatColumns="0" formatRows="0" selectLockedCells="1"/>
  <customSheetViews>
    <customSheetView guid="{398C7893-3C2A-4DA4-8552-014985533932}"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
      <headerFooter alignWithMargins="0"/>
    </customSheetView>
    <customSheetView guid="{BEF72719-4CCF-4C9B-95F6-0F3535FF30B3}" showPageBreaks="1" showGridLines="0" printArea="1"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2"/>
      <headerFooter alignWithMargins="0"/>
    </customSheetView>
    <customSheetView guid="{CF0E662C-D3BC-4297-99E8-62C40B3B7AD9}"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3"/>
      <headerFooter alignWithMargins="0"/>
    </customSheetView>
    <customSheetView guid="{BAD0225F-C858-4E40-A5E7-64BB5328C88A}" showPageBreaks="1" showGridLines="0" printArea="1" hiddenRows="1">
      <selection activeCell="C6" sqref="C6:E6"/>
      <pageMargins left="0.15748031496062992" right="0.23622047244094491" top="0.78740157480314965" bottom="0.98425196850393704" header="0.35433070866141736" footer="0.51181102362204722"/>
      <printOptions horizontalCentered="1"/>
      <pageSetup paperSize="9" orientation="landscape" r:id="rId4"/>
      <headerFooter alignWithMargins="0"/>
    </customSheetView>
    <customSheetView guid="{8DC3BA4D-7811-4245-A3D0-7EE4A8A001CA}" showPageBreaks="1" showGridLines="0" printArea="1" hiddenRows="1">
      <selection activeCell="G9" sqref="G9"/>
      <pageMargins left="0.15748031496062992" right="0.23622047244094491" top="0.78740157480314965" bottom="0.98425196850393704" header="0.35433070866141736" footer="0.51181102362204722"/>
      <printOptions horizontalCentered="1"/>
      <pageSetup paperSize="9" orientation="landscape" r:id="rId5"/>
      <headerFooter alignWithMargins="0"/>
    </customSheetView>
    <customSheetView guid="{E95B21C1-D936-4435-AF6F-90CF0B6A750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6"/>
      <headerFooter alignWithMargins="0"/>
    </customSheetView>
    <customSheetView guid="{B1277D53-29D6-4226-81E2-084FB62977B6}"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7"/>
      <headerFooter alignWithMargins="0"/>
    </customSheetView>
    <customSheetView guid="{58D82F59-8CF6-455F-B9F4-081499FDF243}"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8"/>
      <headerFooter alignWithMargins="0"/>
    </customSheetView>
    <customSheetView guid="{4F65FF32-EC61-4022-A399-2986D7B6B8B3}" showGridLines="0" showRuler="0">
      <selection activeCell="B2" sqref="B2:E2"/>
      <pageMargins left="0.15748031496062992" right="0.23622047244094491" top="0.51181102362204722" bottom="0.98425196850393704" header="0.35433070866141736" footer="0.51181102362204722"/>
      <pageSetup paperSize="9" orientation="landscape" r:id="rId9"/>
      <headerFooter alignWithMargins="0"/>
    </customSheetView>
    <customSheetView guid="{696D9240-6693-44E8-B9A4-2BFADD101EE2}"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0"/>
      <headerFooter alignWithMargins="0"/>
    </customSheetView>
    <customSheetView guid="{B0EE7D76-5806-4718-BDAD-3A3EA691E5E4}" showGridLines="0" hiddenRows="1">
      <selection activeCell="F4" sqref="F4"/>
      <pageMargins left="0.15748031496062992" right="0.23622047244094491" top="0.78740157480314965" bottom="0.98425196850393704" header="0.35433070866141736" footer="0.51181102362204722"/>
      <printOptions horizontalCentered="1"/>
      <pageSetup paperSize="9" orientation="landscape" r:id="rId11"/>
      <headerFooter alignWithMargins="0"/>
    </customSheetView>
    <customSheetView guid="{1A26D3B9-AD8D-4AE9-81F5-E0DF795F4658}" showPageBreaks="1" showGridLines="0" printArea="1" hiddenRows="1" topLeftCell="A11">
      <selection activeCell="G9" sqref="G9"/>
      <pageMargins left="0.15748031496062992" right="0.23622047244094491" top="0.78740157480314965" bottom="0.98425196850393704" header="0.35433070866141736" footer="0.51181102362204722"/>
      <printOptions horizontalCentered="1"/>
      <pageSetup paperSize="9" orientation="landscape" r:id="rId12"/>
      <headerFooter alignWithMargins="0"/>
    </customSheetView>
    <customSheetView guid="{4F47A486-EA66-4D4B-9D65-1ABEAC31AACE}"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3"/>
      <headerFooter alignWithMargins="0"/>
    </customSheetView>
    <customSheetView guid="{25334923-91A5-4F88-9A10-8FA88873EC26}" showPageBreaks="1" showGridLines="0" printArea="1" hiddenRows="1">
      <selection activeCell="C5" sqref="C5:E5"/>
      <pageMargins left="0.15748031496062992" right="0.23622047244094491" top="0.78740157480314965" bottom="0.98425196850393704" header="0.35433070866141736" footer="0.51181102362204722"/>
      <printOptions horizontalCentered="1"/>
      <pageSetup paperSize="9" orientation="landscape" r:id="rId14"/>
      <headerFooter alignWithMargins="0"/>
    </customSheetView>
    <customSheetView guid="{5E2FF645-A015-403E-863B-BADF6B75C7D1}" showGridLines="0" hiddenRows="1">
      <pageMargins left="0.15748031496062992" right="0.23622047244094491" top="0.78740157480314965" bottom="0.98425196850393704" header="0.35433070866141736" footer="0.51181102362204722"/>
      <printOptions horizontalCentered="1"/>
      <pageSetup paperSize="9" orientation="landscape" r:id="rId15"/>
      <headerFooter alignWithMargins="0"/>
    </customSheetView>
    <customSheetView guid="{C3C2F6BE-1796-4187-BF38-BACEF6057F57}" showGridLines="0" hiddenRows="1">
      <selection activeCell="B3" sqref="B3:E3"/>
      <pageMargins left="0.15748031496062992" right="0.23622047244094491" top="0.78740157480314965" bottom="0.98425196850393704" header="0.35433070866141736" footer="0.51181102362204722"/>
      <printOptions horizontalCentered="1"/>
      <pageSetup paperSize="9" orientation="landscape" r:id="rId16"/>
      <headerFooter alignWithMargins="0"/>
    </customSheetView>
    <customSheetView guid="{F2279B93-E4FF-4A81-B734-06F92F73708D}" showGridLines="0" hiddenRows="1">
      <selection activeCell="B2" sqref="B2:E2"/>
      <pageMargins left="0.15748031496062992" right="0.23622047244094491" top="0.78740157480314965" bottom="0.98425196850393704" header="0.35433070866141736" footer="0.51181102362204722"/>
      <printOptions horizontalCentered="1"/>
      <pageSetup paperSize="9" orientation="landscape" r:id="rId17"/>
      <headerFooter alignWithMargins="0"/>
    </customSheetView>
  </customSheetViews>
  <mergeCells count="12">
    <mergeCell ref="B14:D14"/>
    <mergeCell ref="B1:E1"/>
    <mergeCell ref="C4:E4"/>
    <mergeCell ref="C5:E5"/>
    <mergeCell ref="B2:E2"/>
    <mergeCell ref="B3:E3"/>
    <mergeCell ref="B11:D11"/>
    <mergeCell ref="C6:E6"/>
    <mergeCell ref="B9:E9"/>
    <mergeCell ref="C7:E7"/>
    <mergeCell ref="B12:D12"/>
    <mergeCell ref="B13:D13"/>
  </mergeCells>
  <phoneticPr fontId="2"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5E9C-2CBC-430D-AB4C-604A1EF33451}">
  <sheetPr codeName="Sheet15"/>
  <dimension ref="B1:AC25"/>
  <sheetViews>
    <sheetView showGridLines="0" view="pageBreakPreview" zoomScale="90" zoomScaleNormal="100" zoomScaleSheetLayoutView="90" workbookViewId="0">
      <selection activeCell="D10" sqref="D10"/>
    </sheetView>
  </sheetViews>
  <sheetFormatPr defaultColWidth="8" defaultRowHeight="16.5"/>
  <cols>
    <col min="1" max="1" width="8" style="118" customWidth="1"/>
    <col min="2" max="2" width="28.875" style="122" customWidth="1"/>
    <col min="3" max="3" width="10.25" style="122" customWidth="1"/>
    <col min="4" max="4" width="50.75" style="122" customWidth="1"/>
    <col min="5" max="5" width="10.375" style="122" customWidth="1"/>
    <col min="6" max="25" width="10.375" style="128" customWidth="1"/>
    <col min="26" max="26" width="8" style="118" customWidth="1"/>
    <col min="27" max="27" width="21" style="118" customWidth="1"/>
    <col min="28" max="16384" width="8" style="118"/>
  </cols>
  <sheetData>
    <row r="1" spans="2:29" s="125" customFormat="1" ht="66.75" customHeight="1">
      <c r="B1" s="532" t="str">
        <f>Cover!$B$2</f>
        <v>“Water proofing &amp; structural strengthening of overhead tank at Bhadrawati substation.”</v>
      </c>
      <c r="C1" s="532"/>
      <c r="D1" s="532"/>
      <c r="E1" s="119"/>
      <c r="F1" s="134"/>
      <c r="G1" s="217"/>
      <c r="H1" s="217"/>
      <c r="I1" s="217"/>
      <c r="J1" s="217"/>
      <c r="K1" s="217"/>
      <c r="L1" s="217"/>
      <c r="M1" s="217"/>
      <c r="N1" s="217"/>
      <c r="O1" s="217"/>
      <c r="P1" s="217"/>
      <c r="Q1" s="120"/>
      <c r="R1" s="120"/>
      <c r="S1" s="120"/>
      <c r="T1" s="120"/>
      <c r="U1" s="120"/>
      <c r="V1" s="120"/>
      <c r="W1" s="120"/>
      <c r="X1" s="120"/>
      <c r="Y1" s="120"/>
      <c r="AB1" s="136"/>
      <c r="AC1" s="136"/>
    </row>
    <row r="2" spans="2:29" ht="31.5" customHeight="1">
      <c r="B2" s="533" t="str">
        <f>Cover!B3</f>
        <v>Specification No.: WR-1/C&amp;M/PS/I-3484/Rfx-5005010166</v>
      </c>
      <c r="C2" s="533"/>
      <c r="D2" s="533"/>
      <c r="E2" s="121"/>
      <c r="F2" s="122"/>
      <c r="G2" s="122"/>
      <c r="H2" s="122"/>
      <c r="I2" s="122"/>
      <c r="J2" s="122"/>
      <c r="K2" s="122"/>
      <c r="L2" s="122"/>
      <c r="M2" s="122"/>
      <c r="N2" s="122"/>
      <c r="O2" s="122"/>
      <c r="P2" s="122"/>
      <c r="Q2" s="122"/>
      <c r="R2" s="122"/>
      <c r="S2" s="122"/>
      <c r="T2" s="122"/>
      <c r="U2" s="122"/>
      <c r="V2" s="122"/>
      <c r="W2" s="122"/>
      <c r="X2" s="122"/>
      <c r="Y2" s="122"/>
      <c r="AA2" s="218" t="s">
        <v>117</v>
      </c>
      <c r="AB2" s="138">
        <v>1</v>
      </c>
      <c r="AC2" s="137"/>
    </row>
    <row r="3" spans="2:29" ht="12" customHeight="1">
      <c r="B3" s="123"/>
      <c r="C3" s="123"/>
      <c r="D3" s="123"/>
      <c r="E3" s="123"/>
      <c r="F3" s="122"/>
      <c r="G3" s="122"/>
      <c r="H3" s="122"/>
      <c r="I3" s="122"/>
      <c r="J3" s="122"/>
      <c r="K3" s="122"/>
      <c r="L3" s="122"/>
      <c r="M3" s="122"/>
      <c r="N3" s="122"/>
      <c r="O3" s="122"/>
      <c r="P3" s="122"/>
      <c r="Q3" s="122"/>
      <c r="R3" s="122"/>
      <c r="S3" s="122"/>
      <c r="T3" s="122"/>
      <c r="U3" s="122"/>
      <c r="V3" s="122"/>
      <c r="W3" s="122"/>
      <c r="X3" s="122"/>
      <c r="Y3" s="122"/>
      <c r="AA3" s="218" t="s">
        <v>118</v>
      </c>
      <c r="AB3" s="138">
        <v>2</v>
      </c>
      <c r="AC3" s="137"/>
    </row>
    <row r="4" spans="2:29" ht="20.100000000000001" customHeight="1">
      <c r="B4" s="531" t="s">
        <v>28</v>
      </c>
      <c r="C4" s="531"/>
      <c r="D4" s="531"/>
      <c r="E4" s="123"/>
      <c r="F4" s="122"/>
      <c r="G4" s="122"/>
      <c r="H4" s="122"/>
      <c r="I4" s="122"/>
      <c r="J4" s="122"/>
      <c r="K4" s="122"/>
      <c r="L4" s="122"/>
      <c r="M4" s="122"/>
      <c r="N4" s="122"/>
      <c r="O4" s="122"/>
      <c r="P4" s="122"/>
      <c r="Q4" s="122"/>
      <c r="R4" s="122"/>
      <c r="S4" s="122"/>
      <c r="T4" s="122"/>
      <c r="U4" s="122"/>
      <c r="V4" s="122"/>
      <c r="W4" s="122"/>
      <c r="X4" s="122"/>
      <c r="Y4" s="122"/>
      <c r="AA4" s="218" t="s">
        <v>119</v>
      </c>
      <c r="AB4" s="138"/>
      <c r="AC4" s="137"/>
    </row>
    <row r="5" spans="2:29" ht="12" customHeight="1">
      <c r="B5" s="124"/>
      <c r="C5" s="124"/>
      <c r="F5" s="122"/>
      <c r="G5" s="122"/>
      <c r="H5" s="122"/>
      <c r="I5" s="122"/>
      <c r="J5" s="122"/>
      <c r="K5" s="122"/>
      <c r="L5" s="122"/>
      <c r="M5" s="122"/>
      <c r="N5" s="122"/>
      <c r="O5" s="122"/>
      <c r="P5" s="122"/>
      <c r="Q5" s="122"/>
      <c r="R5" s="122"/>
      <c r="S5" s="122"/>
      <c r="T5" s="122"/>
      <c r="U5" s="122"/>
      <c r="V5" s="122"/>
      <c r="W5" s="122"/>
      <c r="X5" s="122"/>
      <c r="Y5" s="122"/>
      <c r="AB5" s="137"/>
      <c r="AC5" s="137"/>
    </row>
    <row r="6" spans="2:29" s="125" customFormat="1" ht="43.5" hidden="1" customHeight="1">
      <c r="B6" s="199" t="s">
        <v>123</v>
      </c>
      <c r="C6" s="126"/>
      <c r="D6" s="147"/>
      <c r="F6" s="127"/>
      <c r="G6" s="127"/>
      <c r="H6" s="127"/>
      <c r="I6" s="127"/>
      <c r="J6" s="127"/>
      <c r="K6" s="127"/>
      <c r="L6" s="127"/>
      <c r="M6" s="127"/>
      <c r="N6" s="127"/>
      <c r="O6" s="127"/>
      <c r="P6" s="127"/>
      <c r="Q6" s="127"/>
      <c r="R6" s="127"/>
      <c r="S6" s="127"/>
      <c r="U6" s="127"/>
      <c r="V6" s="127"/>
      <c r="W6" s="127"/>
      <c r="X6" s="127"/>
      <c r="Y6" s="127"/>
      <c r="AA6" s="146" t="e">
        <f xml:space="preserve"> IF(D6= "Sole Bidder", 0,#REF!)</f>
        <v>#REF!</v>
      </c>
      <c r="AB6" s="136"/>
      <c r="AC6" s="136"/>
    </row>
    <row r="7" spans="2:29" ht="19.5" customHeight="1">
      <c r="B7" s="129"/>
      <c r="C7" s="129"/>
      <c r="D7" s="127"/>
    </row>
    <row r="8" spans="2:29">
      <c r="B8" s="231" t="s">
        <v>120</v>
      </c>
      <c r="C8" s="232"/>
      <c r="D8" s="233"/>
    </row>
    <row r="9" spans="2:29">
      <c r="B9" s="234" t="s">
        <v>50</v>
      </c>
      <c r="C9" s="235"/>
      <c r="D9" s="233"/>
    </row>
    <row r="10" spans="2:29">
      <c r="B10" s="236"/>
      <c r="C10" s="237"/>
      <c r="D10" s="233"/>
    </row>
    <row r="11" spans="2:29">
      <c r="B11" s="238"/>
      <c r="C11" s="239"/>
      <c r="D11" s="233"/>
    </row>
    <row r="12" spans="2:29" ht="15" customHeight="1">
      <c r="B12" s="240"/>
      <c r="C12" s="240"/>
      <c r="D12" s="241"/>
    </row>
    <row r="13" spans="2:29" hidden="1">
      <c r="B13" s="231" t="str">
        <f>IF(D6="Individual Firm","",IF(D6="Licensee of a Manufacturer","Name of Manufacturer [Licenser]","Name of Manufacturer"))</f>
        <v>Name of Manufacturer</v>
      </c>
      <c r="C13" s="232"/>
      <c r="D13" s="233"/>
    </row>
    <row r="14" spans="2:29" hidden="1">
      <c r="B14" s="234" t="s">
        <v>51</v>
      </c>
      <c r="C14" s="235"/>
      <c r="D14" s="233"/>
    </row>
    <row r="15" spans="2:29" hidden="1">
      <c r="B15" s="236"/>
      <c r="C15" s="237"/>
      <c r="D15" s="233"/>
    </row>
    <row r="16" spans="2:29" hidden="1">
      <c r="B16" s="238"/>
      <c r="C16" s="239"/>
      <c r="D16" s="233"/>
    </row>
    <row r="17" spans="2:5">
      <c r="B17" s="240"/>
      <c r="C17" s="240"/>
      <c r="D17" s="241"/>
    </row>
    <row r="18" spans="2:5">
      <c r="B18" s="242" t="s">
        <v>29</v>
      </c>
      <c r="C18" s="243"/>
      <c r="D18" s="233"/>
    </row>
    <row r="19" spans="2:5">
      <c r="B19" s="534" t="s">
        <v>30</v>
      </c>
      <c r="C19" s="535"/>
      <c r="D19" s="276"/>
    </row>
    <row r="20" spans="2:5">
      <c r="B20" s="534" t="s">
        <v>245</v>
      </c>
      <c r="C20" s="535"/>
      <c r="D20" s="276"/>
    </row>
    <row r="21" spans="2:5">
      <c r="B21" s="534" t="s">
        <v>246</v>
      </c>
      <c r="C21" s="535"/>
      <c r="D21" s="276"/>
    </row>
    <row r="22" spans="2:5" ht="21" customHeight="1">
      <c r="B22" s="244"/>
      <c r="C22" s="244"/>
      <c r="D22" s="244"/>
    </row>
    <row r="23" spans="2:5" ht="21" customHeight="1">
      <c r="B23" s="242" t="s">
        <v>31</v>
      </c>
      <c r="C23" s="243"/>
      <c r="D23" s="245"/>
      <c r="E23" s="128"/>
    </row>
    <row r="24" spans="2:5" ht="21" customHeight="1">
      <c r="B24" s="242" t="s">
        <v>32</v>
      </c>
      <c r="C24" s="243"/>
      <c r="D24" s="233"/>
      <c r="E24" s="128"/>
    </row>
    <row r="25" spans="2:5">
      <c r="E25" s="128"/>
    </row>
  </sheetData>
  <sheetProtection password="8AFB" sheet="1" formatColumns="0" formatRows="0" selectLockedCells="1"/>
  <customSheetViews>
    <customSheetView guid="{398C7893-3C2A-4DA4-8552-014985533932}" scale="90" showPageBreaks="1" showGridLines="0" printArea="1" hiddenRows="1" view="pageBreakPreview">
      <selection activeCell="D10" sqref="D10"/>
      <pageMargins left="0.75" right="0.75" top="0.69" bottom="0.7" header="0.4" footer="0.37"/>
      <pageSetup orientation="portrait" r:id="rId1"/>
      <headerFooter alignWithMargins="0"/>
    </customSheetView>
    <customSheetView guid="{BEF72719-4CCF-4C9B-95F6-0F3535FF30B3}" scale="90" showPageBreaks="1" showGridLines="0" printArea="1" hiddenRows="1" view="pageBreakPreview">
      <selection activeCell="D10" sqref="D10"/>
      <pageMargins left="0.75" right="0.75" top="0.69" bottom="0.7" header="0.4" footer="0.37"/>
      <pageSetup orientation="portrait" r:id="rId2"/>
      <headerFooter alignWithMargins="0"/>
    </customSheetView>
    <customSheetView guid="{CF0E662C-D3BC-4297-99E8-62C40B3B7AD9}" scale="90" showPageBreaks="1" showGridLines="0" printArea="1" hiddenRows="1" view="pageBreakPreview">
      <selection activeCell="D23" sqref="D23:D24"/>
      <pageMargins left="0.75" right="0.75" top="0.69" bottom="0.7" header="0.4" footer="0.37"/>
      <pageSetup orientation="portrait" r:id="rId3"/>
      <headerFooter alignWithMargins="0"/>
    </customSheetView>
    <customSheetView guid="{BAD0225F-C858-4E40-A5E7-64BB5328C88A}" scale="90" showPageBreaks="1" showGridLines="0" printArea="1" hiddenRows="1" view="pageBreakPreview" topLeftCell="A4">
      <selection activeCell="D20" sqref="D20"/>
      <pageMargins left="0.75" right="0.75" top="0.69" bottom="0.7" header="0.4" footer="0.37"/>
      <pageSetup orientation="portrait" r:id="rId4"/>
      <headerFooter alignWithMargins="0"/>
    </customSheetView>
    <customSheetView guid="{8DC3BA4D-7811-4245-A3D0-7EE4A8A001CA}" scale="90" showPageBreaks="1" showGridLines="0" printArea="1" hiddenRows="1" view="pageBreakPreview">
      <selection activeCell="D21" sqref="D21:D22"/>
      <pageMargins left="0.75" right="0.75" top="0.69" bottom="0.7" header="0.4" footer="0.37"/>
      <pageSetup orientation="portrait" r:id="rId5"/>
      <headerFooter alignWithMargins="0"/>
    </customSheetView>
    <customSheetView guid="{E95B21C1-D936-4435-AF6F-90CF0B6A7506}" scale="60" showPageBreaks="1" showGridLines="0" printArea="1" view="pageBreakPreview">
      <selection activeCell="D6" sqref="D6"/>
      <pageMargins left="0.75" right="0.75" top="0.69" bottom="0.7" header="0.4" footer="0.37"/>
      <pageSetup orientation="portrait" r:id="rId6"/>
      <headerFooter alignWithMargins="0"/>
    </customSheetView>
    <customSheetView guid="{B1277D53-29D6-4226-81E2-084FB62977B6}" scale="60" showPageBreaks="1" showGridLines="0" printArea="1" view="pageBreakPreview">
      <selection activeCell="D6" sqref="D6"/>
      <pageMargins left="0.75" right="0.75" top="0.69" bottom="0.7" header="0.4" footer="0.37"/>
      <pageSetup orientation="portrait" r:id="rId7"/>
      <headerFooter alignWithMargins="0"/>
    </customSheetView>
    <customSheetView guid="{58D82F59-8CF6-455F-B9F4-081499FDF243}" showGridLines="0">
      <selection activeCell="D9" sqref="D9"/>
      <pageMargins left="0.75" right="0.75" top="0.69" bottom="0.7" header="0.4" footer="0.37"/>
      <pageSetup orientation="portrait" r:id="rId8"/>
      <headerFooter alignWithMargins="0"/>
    </customSheetView>
    <customSheetView guid="{696D9240-6693-44E8-B9A4-2BFADD101EE2}" showGridLines="0">
      <selection activeCell="D6" sqref="D6"/>
      <pageMargins left="0.75" right="0.75" top="0.69" bottom="0.7" header="0.4" footer="0.37"/>
      <pageSetup orientation="portrait" r:id="rId9"/>
      <headerFooter alignWithMargins="0"/>
    </customSheetView>
    <customSheetView guid="{B0EE7D76-5806-4718-BDAD-3A3EA691E5E4}" showGridLines="0" topLeftCell="A4">
      <selection activeCell="D22" sqref="D22"/>
      <pageMargins left="0.75" right="0.75" top="0.69" bottom="0.7" header="0.4" footer="0.37"/>
      <pageSetup orientation="portrait" r:id="rId10"/>
      <headerFooter alignWithMargins="0"/>
    </customSheetView>
    <customSheetView guid="{1A26D3B9-AD8D-4AE9-81F5-E0DF795F4658}" scale="90" showPageBreaks="1" showGridLines="0" printArea="1" view="pageBreakPreview" topLeftCell="A4">
      <selection activeCell="D22" sqref="D22"/>
      <pageMargins left="0.75" right="0.75" top="0.69" bottom="0.7" header="0.4" footer="0.37"/>
      <pageSetup orientation="portrait" r:id="rId11"/>
      <headerFooter alignWithMargins="0"/>
    </customSheetView>
    <customSheetView guid="{4F47A486-EA66-4D4B-9D65-1ABEAC31AACE}" scale="90" showPageBreaks="1" showGridLines="0" printArea="1" hiddenRows="1" view="pageBreakPreview" topLeftCell="A4">
      <selection activeCell="D19" sqref="D19"/>
      <pageMargins left="0.75" right="0.75" top="0.69" bottom="0.7" header="0.4" footer="0.37"/>
      <pageSetup orientation="portrait" r:id="rId12"/>
      <headerFooter alignWithMargins="0"/>
    </customSheetView>
    <customSheetView guid="{25334923-91A5-4F88-9A10-8FA88873EC26}" scale="90" showPageBreaks="1" showGridLines="0" printArea="1" hiddenRows="1" view="pageBreakPreview">
      <selection activeCell="D20" sqref="D20"/>
      <pageMargins left="0.75" right="0.75" top="0.69" bottom="0.7" header="0.4" footer="0.37"/>
      <pageSetup orientation="portrait" r:id="rId13"/>
      <headerFooter alignWithMargins="0"/>
    </customSheetView>
    <customSheetView guid="{5E2FF645-A015-403E-863B-BADF6B75C7D1}" scale="90" showPageBreaks="1" showGridLines="0" printArea="1" hiddenRows="1" view="pageBreakPreview">
      <selection activeCell="D10" sqref="D10"/>
      <pageMargins left="0.75" right="0.75" top="0.69" bottom="0.7" header="0.4" footer="0.37"/>
      <pageSetup orientation="portrait" r:id="rId14"/>
      <headerFooter alignWithMargins="0"/>
    </customSheetView>
    <customSheetView guid="{C3C2F6BE-1796-4187-BF38-BACEF6057F57}" scale="90" showPageBreaks="1" showGridLines="0" printArea="1" hiddenRows="1" view="pageBreakPreview">
      <selection activeCell="D10" sqref="D10"/>
      <pageMargins left="0.75" right="0.75" top="0.69" bottom="0.7" header="0.4" footer="0.37"/>
      <pageSetup orientation="portrait" r:id="rId15"/>
      <headerFooter alignWithMargins="0"/>
    </customSheetView>
    <customSheetView guid="{F2279B93-E4FF-4A81-B734-06F92F73708D}" scale="90" showPageBreaks="1" showGridLines="0" printArea="1" hiddenRows="1" view="pageBreakPreview">
      <selection activeCell="D10" sqref="D10"/>
      <pageMargins left="0.75" right="0.75" top="0.69" bottom="0.7" header="0.4" footer="0.37"/>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2" priority="4" stopIfTrue="1">
      <formula>$D$6= "Individual Firm"</formula>
    </cfRule>
  </conditionalFormatting>
  <conditionalFormatting sqref="D7">
    <cfRule type="expression" dxfId="1" priority="3" stopIfTrue="1">
      <formula>$AA$6=0</formula>
    </cfRule>
  </conditionalFormatting>
  <conditionalFormatting sqref="D13:D16">
    <cfRule type="expression" dxfId="0" priority="1" stopIfTrue="1">
      <formula>$D$6= "Individual Firm"</formula>
    </cfRule>
  </conditionalFormatting>
  <dataValidations count="2">
    <dataValidation type="date" allowBlank="1" showInputMessage="1" showErrorMessage="1" error="Enter date in dd-mmm-yy format. Example 01-oct-10" sqref="D23" xr:uid="{79823487-7262-4BDB-9113-44D89B0C8FB1}">
      <formula1>AB17</formula1>
      <formula2>AB18</formula2>
    </dataValidation>
    <dataValidation type="list" allowBlank="1" showInputMessage="1" showErrorMessage="1" sqref="D6" xr:uid="{F3A4F641-ACA5-4566-A9E1-D265756BFD7C}">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DF5A8-8CD8-40A3-996C-D1B96E820555}">
  <sheetPr codeName="Sheet2">
    <tabColor indexed="12"/>
  </sheetPr>
  <dimension ref="A1:P54"/>
  <sheetViews>
    <sheetView view="pageBreakPreview" topLeftCell="A19" zoomScale="70" zoomScaleNormal="90" zoomScaleSheetLayoutView="70" workbookViewId="0">
      <selection activeCell="F19" sqref="F19"/>
    </sheetView>
  </sheetViews>
  <sheetFormatPr defaultRowHeight="16.5"/>
  <cols>
    <col min="1" max="1" width="9" style="442" customWidth="1"/>
    <col min="2" max="2" width="9.75" style="347" bestFit="1" customWidth="1"/>
    <col min="3" max="3" width="74.125" style="437" customWidth="1"/>
    <col min="4" max="4" width="14.125" style="347" customWidth="1"/>
    <col min="5" max="5" width="12.375" style="205" customWidth="1"/>
    <col min="6" max="6" width="18.25" style="357" customWidth="1"/>
    <col min="7" max="7" width="20.875" style="357" customWidth="1"/>
    <col min="8" max="8" width="30" style="350" hidden="1" customWidth="1"/>
    <col min="9" max="9" width="9" style="350" hidden="1" customWidth="1"/>
    <col min="10" max="10" width="17.25" style="350" hidden="1" customWidth="1"/>
    <col min="11" max="11" width="9" style="350" hidden="1" customWidth="1"/>
    <col min="12" max="13" width="14.125" style="350" hidden="1" customWidth="1"/>
    <col min="14" max="16" width="9" style="350" hidden="1" customWidth="1"/>
    <col min="17" max="18" width="9" style="350" customWidth="1"/>
    <col min="19" max="16384" width="9" style="350"/>
  </cols>
  <sheetData>
    <row r="1" spans="1:7">
      <c r="A1" s="441" t="str">
        <f>Cover!B3</f>
        <v>Specification No.: WR-1/C&amp;M/PS/I-3484/Rfx-5005010166</v>
      </c>
      <c r="B1" s="282"/>
      <c r="C1" s="435"/>
      <c r="D1" s="333"/>
      <c r="E1" s="430"/>
      <c r="F1" s="334"/>
      <c r="G1" s="351"/>
    </row>
    <row r="2" spans="1:7">
      <c r="B2" s="353"/>
      <c r="C2" s="364"/>
    </row>
    <row r="3" spans="1:7" ht="50.25" customHeight="1">
      <c r="A3" s="536" t="str">
        <f>Cover!$B$2</f>
        <v>“Water proofing &amp; structural strengthening of overhead tank at Bhadrawati substation.”</v>
      </c>
      <c r="B3" s="536"/>
      <c r="C3" s="536"/>
      <c r="D3" s="536"/>
      <c r="E3" s="536"/>
      <c r="F3" s="536"/>
      <c r="G3" s="536"/>
    </row>
    <row r="4" spans="1:7" ht="18.75">
      <c r="A4" s="537" t="s">
        <v>323</v>
      </c>
      <c r="B4" s="538"/>
      <c r="C4" s="538"/>
      <c r="D4" s="538"/>
      <c r="E4" s="538"/>
      <c r="F4" s="538"/>
      <c r="G4" s="538"/>
    </row>
    <row r="6" spans="1:7">
      <c r="A6" s="443" t="s">
        <v>52</v>
      </c>
      <c r="B6" s="26"/>
      <c r="C6" s="436"/>
      <c r="D6" s="280"/>
      <c r="E6" s="279"/>
      <c r="F6" s="357" t="s">
        <v>74</v>
      </c>
    </row>
    <row r="7" spans="1:7">
      <c r="A7" s="443" t="str">
        <f>"Bidder as "&amp; 'Names of Bidder'!D6</f>
        <v xml:space="preserve">Bidder as </v>
      </c>
      <c r="B7" s="26"/>
      <c r="F7" s="362" t="s">
        <v>110</v>
      </c>
    </row>
    <row r="8" spans="1:7">
      <c r="A8" s="443" t="s">
        <v>75</v>
      </c>
      <c r="B8" s="26"/>
      <c r="C8" s="371" t="str">
        <f>IF('Names of Bidder'!D8=0, "", 'Names of Bidder'!D8)</f>
        <v/>
      </c>
      <c r="D8" s="407"/>
      <c r="E8" s="431"/>
      <c r="F8" s="368" t="s">
        <v>77</v>
      </c>
      <c r="G8" s="362"/>
    </row>
    <row r="9" spans="1:7">
      <c r="A9" s="443" t="s">
        <v>76</v>
      </c>
      <c r="B9" s="26"/>
      <c r="C9" s="371" t="str">
        <f>IF('Names of Bidder'!D9=0, "", 'Names of Bidder'!D9)</f>
        <v/>
      </c>
      <c r="D9" s="407"/>
      <c r="E9" s="431"/>
      <c r="F9" s="368" t="s">
        <v>111</v>
      </c>
      <c r="G9" s="362"/>
    </row>
    <row r="10" spans="1:7">
      <c r="A10" s="444"/>
      <c r="B10" s="361"/>
      <c r="C10" s="371" t="str">
        <f>IF('Names of Bidder'!D10=0, "", 'Names of Bidder'!D10)</f>
        <v/>
      </c>
      <c r="D10" s="407"/>
      <c r="E10" s="431"/>
      <c r="F10" s="368" t="s">
        <v>112</v>
      </c>
      <c r="G10" s="362"/>
    </row>
    <row r="11" spans="1:7">
      <c r="A11" s="444"/>
      <c r="B11" s="361"/>
      <c r="C11" s="371" t="str">
        <f>IF('Names of Bidder'!D11=0, "", 'Names of Bidder'!D11)</f>
        <v/>
      </c>
      <c r="D11" s="407"/>
      <c r="E11" s="431"/>
      <c r="F11" s="368" t="s">
        <v>113</v>
      </c>
      <c r="G11" s="362"/>
    </row>
    <row r="12" spans="1:7">
      <c r="A12" s="444"/>
      <c r="B12" s="361"/>
      <c r="C12" s="371"/>
      <c r="D12" s="280"/>
      <c r="E12" s="279"/>
      <c r="F12" s="362"/>
    </row>
    <row r="13" spans="1:7">
      <c r="F13" s="334"/>
      <c r="G13" s="351" t="s">
        <v>62</v>
      </c>
    </row>
    <row r="14" spans="1:7" ht="31.5">
      <c r="A14" s="445" t="s">
        <v>63</v>
      </c>
      <c r="B14" s="428" t="s">
        <v>335</v>
      </c>
      <c r="C14" s="286" t="s">
        <v>69</v>
      </c>
      <c r="D14" s="287" t="s">
        <v>61</v>
      </c>
      <c r="E14" s="287" t="s">
        <v>64</v>
      </c>
      <c r="F14" s="286" t="s">
        <v>124</v>
      </c>
      <c r="G14" s="286" t="s">
        <v>125</v>
      </c>
    </row>
    <row r="15" spans="1:7">
      <c r="A15" s="446">
        <v>1</v>
      </c>
      <c r="B15" s="287">
        <v>2</v>
      </c>
      <c r="C15" s="286">
        <v>3</v>
      </c>
      <c r="D15" s="287">
        <v>4</v>
      </c>
      <c r="E15" s="154">
        <v>5</v>
      </c>
      <c r="F15" s="287">
        <v>6</v>
      </c>
      <c r="G15" s="287" t="s">
        <v>53</v>
      </c>
    </row>
    <row r="16" spans="1:7" ht="57" customHeight="1">
      <c r="A16" s="539"/>
      <c r="B16" s="540"/>
      <c r="C16" s="541" t="s">
        <v>340</v>
      </c>
      <c r="D16" s="466"/>
      <c r="E16" s="467"/>
      <c r="F16" s="468"/>
      <c r="G16" s="352"/>
    </row>
    <row r="17" spans="1:7" s="401" customFormat="1">
      <c r="A17" s="327"/>
      <c r="B17" s="328"/>
      <c r="C17" s="477" t="s">
        <v>340</v>
      </c>
      <c r="D17" s="478"/>
      <c r="E17" s="479"/>
      <c r="F17" s="472"/>
      <c r="G17" s="462"/>
    </row>
    <row r="18" spans="1:7" s="401" customFormat="1">
      <c r="A18" s="327">
        <v>1</v>
      </c>
      <c r="B18" s="480">
        <v>13.111000000000001</v>
      </c>
      <c r="C18" s="481" t="s">
        <v>341</v>
      </c>
      <c r="D18" s="327"/>
      <c r="E18" s="327"/>
      <c r="F18" s="467"/>
      <c r="G18" s="490">
        <f>F18*E18</f>
        <v>0</v>
      </c>
    </row>
    <row r="19" spans="1:7" s="401" customFormat="1" ht="45.75" customHeight="1">
      <c r="A19" s="327"/>
      <c r="B19" s="482" t="s">
        <v>342</v>
      </c>
      <c r="C19" s="481" t="s">
        <v>343</v>
      </c>
      <c r="D19" s="327" t="s">
        <v>344</v>
      </c>
      <c r="E19" s="327">
        <v>365</v>
      </c>
      <c r="F19" s="491"/>
      <c r="G19" s="490">
        <f t="shared" ref="G19:G27" si="0">F19*E19</f>
        <v>0</v>
      </c>
    </row>
    <row r="20" spans="1:7" s="401" customFormat="1" ht="125.25" customHeight="1">
      <c r="A20" s="327">
        <v>2</v>
      </c>
      <c r="B20" s="483">
        <v>14.1</v>
      </c>
      <c r="C20" s="481" t="s">
        <v>345</v>
      </c>
      <c r="D20" s="492"/>
      <c r="E20" s="327"/>
      <c r="F20" s="467"/>
      <c r="G20" s="490">
        <f t="shared" si="0"/>
        <v>0</v>
      </c>
    </row>
    <row r="21" spans="1:7" s="401" customFormat="1">
      <c r="A21" s="327"/>
      <c r="B21" s="483" t="s">
        <v>346</v>
      </c>
      <c r="C21" s="477" t="s">
        <v>347</v>
      </c>
      <c r="D21" s="327" t="s">
        <v>344</v>
      </c>
      <c r="E21" s="330">
        <v>96</v>
      </c>
      <c r="F21" s="489"/>
      <c r="G21" s="490">
        <f t="shared" si="0"/>
        <v>0</v>
      </c>
    </row>
    <row r="22" spans="1:7" s="401" customFormat="1" ht="249" customHeight="1">
      <c r="A22" s="327">
        <v>3</v>
      </c>
      <c r="B22" s="482">
        <v>22.23</v>
      </c>
      <c r="C22" s="481" t="s">
        <v>348</v>
      </c>
      <c r="D22" s="327"/>
      <c r="E22" s="327"/>
      <c r="F22" s="467"/>
      <c r="G22" s="490">
        <f t="shared" si="0"/>
        <v>0</v>
      </c>
    </row>
    <row r="23" spans="1:7" s="401" customFormat="1">
      <c r="A23" s="327"/>
      <c r="B23" s="482" t="s">
        <v>349</v>
      </c>
      <c r="C23" s="481" t="s">
        <v>350</v>
      </c>
      <c r="D23" s="492" t="s">
        <v>351</v>
      </c>
      <c r="E23" s="330">
        <v>96</v>
      </c>
      <c r="F23" s="489"/>
      <c r="G23" s="490">
        <f t="shared" si="0"/>
        <v>0</v>
      </c>
    </row>
    <row r="24" spans="1:7" s="401" customFormat="1" ht="155.25" customHeight="1">
      <c r="A24" s="327">
        <v>4</v>
      </c>
      <c r="B24" s="483" t="s">
        <v>352</v>
      </c>
      <c r="C24" s="481" t="s">
        <v>353</v>
      </c>
      <c r="D24" s="492" t="s">
        <v>351</v>
      </c>
      <c r="E24" s="330">
        <v>96</v>
      </c>
      <c r="F24" s="489"/>
      <c r="G24" s="490">
        <f t="shared" si="0"/>
        <v>0</v>
      </c>
    </row>
    <row r="25" spans="1:7" s="401" customFormat="1" ht="139.5" customHeight="1">
      <c r="A25" s="327">
        <v>5</v>
      </c>
      <c r="B25" s="482">
        <v>26.39</v>
      </c>
      <c r="C25" s="481" t="s">
        <v>354</v>
      </c>
      <c r="D25" s="492" t="s">
        <v>263</v>
      </c>
      <c r="E25" s="330">
        <v>50</v>
      </c>
      <c r="F25" s="489"/>
      <c r="G25" s="490">
        <f t="shared" si="0"/>
        <v>0</v>
      </c>
    </row>
    <row r="26" spans="1:7" s="401" customFormat="1" ht="130.5" customHeight="1">
      <c r="A26" s="327">
        <v>6</v>
      </c>
      <c r="B26" s="482">
        <v>26.35</v>
      </c>
      <c r="C26" s="481" t="s">
        <v>355</v>
      </c>
      <c r="D26" s="327"/>
      <c r="E26" s="327"/>
      <c r="F26" s="467"/>
      <c r="G26" s="490">
        <f t="shared" si="0"/>
        <v>0</v>
      </c>
    </row>
    <row r="27" spans="1:7" s="401" customFormat="1" ht="54" customHeight="1">
      <c r="A27" s="327"/>
      <c r="B27" s="482" t="s">
        <v>356</v>
      </c>
      <c r="C27" s="481" t="s">
        <v>357</v>
      </c>
      <c r="D27" s="492" t="s">
        <v>358</v>
      </c>
      <c r="E27" s="330">
        <v>100</v>
      </c>
      <c r="F27" s="489"/>
      <c r="G27" s="490">
        <f t="shared" si="0"/>
        <v>0</v>
      </c>
    </row>
    <row r="28" spans="1:7" s="401" customFormat="1" hidden="1">
      <c r="A28" s="469"/>
      <c r="B28" s="470"/>
      <c r="C28" s="471"/>
      <c r="D28" s="469"/>
      <c r="E28" s="469"/>
      <c r="F28" s="491"/>
      <c r="G28" s="490"/>
    </row>
    <row r="29" spans="1:7" s="401" customFormat="1" hidden="1">
      <c r="A29" s="469"/>
      <c r="B29" s="470"/>
      <c r="C29" s="471"/>
      <c r="D29" s="469"/>
      <c r="E29" s="469"/>
      <c r="F29" s="489"/>
      <c r="G29" s="490"/>
    </row>
    <row r="30" spans="1:7" s="401" customFormat="1" hidden="1">
      <c r="A30" s="469"/>
      <c r="B30" s="470"/>
      <c r="C30" s="471"/>
      <c r="D30" s="469"/>
      <c r="E30" s="469"/>
      <c r="F30" s="489"/>
      <c r="G30" s="490"/>
    </row>
    <row r="31" spans="1:7" s="401" customFormat="1" hidden="1">
      <c r="A31" s="469"/>
      <c r="B31" s="470"/>
      <c r="C31" s="471"/>
      <c r="D31" s="469"/>
      <c r="E31" s="469"/>
      <c r="F31" s="489"/>
      <c r="G31" s="490"/>
    </row>
    <row r="32" spans="1:7" s="401" customFormat="1" hidden="1">
      <c r="A32" s="469"/>
      <c r="B32" s="470"/>
      <c r="C32" s="471"/>
      <c r="D32" s="469"/>
      <c r="E32" s="469"/>
      <c r="F32" s="491"/>
      <c r="G32" s="490"/>
    </row>
    <row r="33" spans="1:7" s="401" customFormat="1" hidden="1">
      <c r="A33" s="469"/>
      <c r="B33" s="470"/>
      <c r="C33" s="471"/>
      <c r="D33" s="469"/>
      <c r="E33" s="469"/>
      <c r="F33" s="489"/>
      <c r="G33" s="490"/>
    </row>
    <row r="34" spans="1:7" s="401" customFormat="1" hidden="1">
      <c r="A34" s="469"/>
      <c r="B34" s="470"/>
      <c r="C34" s="471"/>
      <c r="D34" s="469"/>
      <c r="E34" s="469"/>
      <c r="F34" s="489"/>
      <c r="G34" s="490"/>
    </row>
    <row r="35" spans="1:7" s="401" customFormat="1" hidden="1">
      <c r="A35" s="469"/>
      <c r="B35" s="470"/>
      <c r="C35" s="473"/>
      <c r="D35" s="469"/>
      <c r="E35" s="469"/>
      <c r="F35" s="491"/>
      <c r="G35" s="490"/>
    </row>
    <row r="36" spans="1:7" s="401" customFormat="1" hidden="1">
      <c r="A36" s="469"/>
      <c r="B36" s="470"/>
      <c r="C36" s="471"/>
      <c r="D36" s="469"/>
      <c r="E36" s="484"/>
      <c r="F36" s="493"/>
      <c r="G36" s="490"/>
    </row>
    <row r="37" spans="1:7" s="401" customFormat="1" hidden="1">
      <c r="A37" s="469"/>
      <c r="B37" s="470"/>
      <c r="C37" s="471"/>
      <c r="D37" s="469"/>
      <c r="E37" s="484"/>
      <c r="F37" s="493"/>
      <c r="G37" s="490"/>
    </row>
    <row r="38" spans="1:7" s="401" customFormat="1" ht="20.25" hidden="1">
      <c r="A38" s="474"/>
      <c r="B38" s="475"/>
      <c r="C38" s="476"/>
      <c r="D38" s="469"/>
      <c r="E38" s="484"/>
      <c r="F38" s="493"/>
      <c r="G38" s="490"/>
    </row>
    <row r="39" spans="1:7" s="401" customFormat="1" ht="20.25" hidden="1">
      <c r="A39" s="474"/>
      <c r="B39" s="475"/>
      <c r="C39" s="476"/>
      <c r="D39" s="469"/>
      <c r="E39" s="484"/>
      <c r="F39" s="493"/>
      <c r="G39" s="490"/>
    </row>
    <row r="40" spans="1:7" s="401" customFormat="1" ht="20.25" hidden="1">
      <c r="A40" s="474"/>
      <c r="B40" s="475"/>
      <c r="C40" s="476"/>
      <c r="D40" s="469"/>
      <c r="E40" s="484"/>
      <c r="F40" s="493"/>
      <c r="G40" s="490"/>
    </row>
    <row r="41" spans="1:7" s="401" customFormat="1" ht="20.25" hidden="1">
      <c r="A41" s="474"/>
      <c r="B41" s="475"/>
      <c r="C41" s="476"/>
      <c r="D41" s="469"/>
      <c r="E41" s="484"/>
      <c r="F41" s="493"/>
      <c r="G41" s="490"/>
    </row>
    <row r="42" spans="1:7" s="401" customFormat="1" ht="20.25" hidden="1">
      <c r="A42" s="474"/>
      <c r="B42" s="475"/>
      <c r="C42" s="476"/>
      <c r="D42" s="469"/>
      <c r="E42" s="484"/>
      <c r="F42" s="493"/>
      <c r="G42" s="490"/>
    </row>
    <row r="43" spans="1:7" s="401" customFormat="1" ht="20.25" hidden="1">
      <c r="A43" s="474"/>
      <c r="B43" s="475"/>
      <c r="C43" s="476"/>
      <c r="D43" s="469"/>
      <c r="E43" s="484"/>
      <c r="F43" s="493"/>
      <c r="G43" s="490"/>
    </row>
    <row r="44" spans="1:7" s="401" customFormat="1" ht="20.25" hidden="1">
      <c r="A44" s="447"/>
      <c r="B44" s="433"/>
      <c r="C44" s="434"/>
      <c r="D44" s="494"/>
      <c r="E44" s="485"/>
      <c r="F44" s="495"/>
      <c r="G44" s="490">
        <f t="shared" ref="G44:G49" si="1">F44*E44</f>
        <v>0</v>
      </c>
    </row>
    <row r="45" spans="1:7" s="401" customFormat="1" ht="20.25" hidden="1">
      <c r="A45" s="447"/>
      <c r="B45" s="433"/>
      <c r="C45" s="434"/>
      <c r="D45" s="311"/>
      <c r="E45" s="486"/>
      <c r="F45" s="495"/>
      <c r="G45" s="490">
        <f t="shared" si="1"/>
        <v>0</v>
      </c>
    </row>
    <row r="46" spans="1:7" s="401" customFormat="1" ht="20.25" hidden="1">
      <c r="A46" s="447"/>
      <c r="B46" s="433"/>
      <c r="C46" s="434"/>
      <c r="D46" s="494"/>
      <c r="E46" s="494"/>
      <c r="F46" s="495"/>
      <c r="G46" s="490">
        <f t="shared" si="1"/>
        <v>0</v>
      </c>
    </row>
    <row r="47" spans="1:7" s="401" customFormat="1" ht="20.25" hidden="1">
      <c r="A47" s="447"/>
      <c r="B47" s="433"/>
      <c r="C47" s="434"/>
      <c r="D47" s="311"/>
      <c r="E47" s="486"/>
      <c r="F47" s="495"/>
      <c r="G47" s="490">
        <f t="shared" si="1"/>
        <v>0</v>
      </c>
    </row>
    <row r="48" spans="1:7" s="401" customFormat="1" ht="20.25" hidden="1">
      <c r="A48" s="447"/>
      <c r="B48" s="433"/>
      <c r="C48" s="434"/>
      <c r="D48" s="494"/>
      <c r="E48" s="485"/>
      <c r="F48" s="495"/>
      <c r="G48" s="490">
        <f t="shared" si="1"/>
        <v>0</v>
      </c>
    </row>
    <row r="49" spans="1:8" s="401" customFormat="1" ht="20.25" hidden="1">
      <c r="A49" s="447"/>
      <c r="B49" s="433"/>
      <c r="C49" s="450"/>
      <c r="D49" s="311"/>
      <c r="E49" s="485"/>
      <c r="F49" s="495"/>
      <c r="G49" s="490">
        <f t="shared" si="1"/>
        <v>0</v>
      </c>
    </row>
    <row r="50" spans="1:8" s="401" customFormat="1" ht="52.5">
      <c r="A50" s="448"/>
      <c r="B50" s="402"/>
      <c r="C50" s="438" t="s">
        <v>329</v>
      </c>
      <c r="D50" s="487"/>
      <c r="E50" s="488"/>
      <c r="F50" s="467"/>
      <c r="G50" s="496">
        <f>SUM(G17:G49)</f>
        <v>0</v>
      </c>
      <c r="H50" s="422" t="e">
        <f>#REF!+#REF!+#REF!+#REF!</f>
        <v>#REF!</v>
      </c>
    </row>
    <row r="51" spans="1:8">
      <c r="A51" s="449" t="s">
        <v>78</v>
      </c>
      <c r="B51" s="290"/>
      <c r="C51" s="439" t="str">
        <f>IF('Names of Bidder'!D23=0, "", 'Names of Bidder'!D23)</f>
        <v/>
      </c>
      <c r="D51" s="408"/>
      <c r="F51" s="348" t="s">
        <v>80</v>
      </c>
      <c r="G51" s="370" t="str">
        <f>IF('Names of Bidder'!D18=0, "", 'Names of Bidder'!D18)</f>
        <v/>
      </c>
    </row>
    <row r="52" spans="1:8">
      <c r="A52" s="449" t="s">
        <v>79</v>
      </c>
      <c r="B52" s="290"/>
      <c r="C52" s="439" t="str">
        <f>IF('Names of Bidder'!D24=0, "", 'Names of Bidder'!D24)</f>
        <v/>
      </c>
      <c r="F52" s="348" t="s">
        <v>81</v>
      </c>
      <c r="G52" s="357" t="str">
        <f>IF('Names of Bidder'!D19=0, "", 'Names of Bidder'!D19)</f>
        <v/>
      </c>
    </row>
    <row r="53" spans="1:8">
      <c r="C53" s="440"/>
    </row>
    <row r="54" spans="1:8">
      <c r="C54" s="440"/>
      <c r="F54" s="348"/>
    </row>
  </sheetData>
  <sheetProtection algorithmName="SHA-512" hashValue="0b3X0+3s/crz/tndDmqUP/alM6VlxiHjqb4pbXRbBXchdSnFoFSLa7vELmdnYBYjeWWCcVAeWhaw5PgsQ4f4hw==" saltValue="li62FIrbwpKbpTadOYEUPQ==" spinCount="100000" sheet="1" formatColumns="0" formatRows="0" selectLockedCells="1"/>
  <customSheetViews>
    <customSheetView guid="{398C7893-3C2A-4DA4-8552-014985533932}"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2"/>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511811023622047" right="0.26" top="0.48" bottom="0.54" header="0.25" footer="0.27"/>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511811023622047" right="0.26" top="0.48" bottom="0.54" header="0.25" footer="0.27"/>
      <printOptions horizontalCentered="1"/>
      <pageSetup paperSize="9" scale="90" orientation="portrait" horizontalDpi="300" verticalDpi="300" r:id="rId10"/>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511811023622047" right="0.26" top="0.48" bottom="0.54" header="0.25" footer="0.27"/>
      <printOptions horizontalCentered="1"/>
      <pageSetup paperSize="9" scale="88" orientation="portrait" horizontalDpi="300" verticalDpi="300" r:id="rId11"/>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511811023622047" right="0.26" top="0.48" bottom="0.54" header="0.25" footer="0.27"/>
      <printOptions horizontalCentered="1"/>
      <pageSetup paperSize="9" scale="88" orientation="portrait" horizontalDpi="300" verticalDpi="300" r:id="rId12"/>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511811023622047" right="0.26" top="0.48" bottom="0.54" header="0.25" footer="0.27"/>
      <printOptions horizontalCentered="1"/>
      <pageSetup paperSize="9" scale="88" orientation="portrait" horizontalDpi="300" verticalDpi="300" r:id="rId1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511811023622047" right="0.26" top="0.48" bottom="0.54" header="0.25" footer="0.27"/>
      <printOptions horizontalCentered="1"/>
      <pageSetup paperSize="9" scale="88" orientation="portrait" horizontalDpi="300" verticalDpi="300" r:id="rId14"/>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511811023622047" right="0.26" top="0.48" bottom="0.54" header="0.25" footer="0.27"/>
      <printOptions horizontalCentered="1"/>
      <pageSetup paperSize="9" scale="71" orientation="portrait" horizontalDpi="300" verticalDpi="300" r:id="rId15"/>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511811023622047" right="0.26" top="0.48" bottom="0.54" header="0.25" footer="0.27"/>
      <printOptions horizontalCentered="1"/>
      <pageSetup paperSize="9" scale="62" orientation="portrait" horizontalDpi="300" verticalDpi="300" r:id="rId16"/>
      <headerFooter alignWithMargins="0">
        <oddFooter>&amp;R&amp;"Book Antiqua,Bold"&amp;10Schedule-1/ Page &amp;P of &amp;N</oddFooter>
      </headerFooter>
    </customSheetView>
    <customSheetView guid="{F2279B93-E4FF-4A81-B734-06F92F73708D}" scale="95" showPageBreaks="1" printArea="1" hiddenRows="1" hiddenColumns="1" view="pageBreakPreview" topLeftCell="A24">
      <selection activeCell="F19" sqref="F19"/>
      <colBreaks count="1" manualBreakCount="1">
        <brk id="7" max="1048575" man="1"/>
      </colBreaks>
      <pageMargins left="0.511811023622047" right="0.26" top="0.48" bottom="0.54" header="0.25" footer="0.27"/>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C16"/>
  </mergeCells>
  <phoneticPr fontId="2" type="noConversion"/>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C436-8C6E-4731-8A00-9472351B14D3}">
  <sheetPr codeName="Sheet3">
    <tabColor indexed="53"/>
  </sheetPr>
  <dimension ref="A1:AA46"/>
  <sheetViews>
    <sheetView view="pageBreakPreview" topLeftCell="A3" zoomScale="91" zoomScaleNormal="91" zoomScaleSheetLayoutView="91" workbookViewId="0">
      <selection activeCell="E17" sqref="E17"/>
    </sheetView>
  </sheetViews>
  <sheetFormatPr defaultRowHeight="16.5"/>
  <cols>
    <col min="1" max="1" width="8.25" style="363" customWidth="1"/>
    <col min="2" max="2" width="7.25" style="363" customWidth="1"/>
    <col min="3" max="3" width="47.5" style="359" customWidth="1"/>
    <col min="4" max="4" width="10.375" style="358" customWidth="1"/>
    <col min="5" max="5" width="15.75" style="429" customWidth="1"/>
    <col min="6" max="6" width="22.125" style="360" customWidth="1"/>
    <col min="7" max="7" width="26.5" style="360" customWidth="1"/>
    <col min="8" max="8" width="17.75" style="350" customWidth="1"/>
    <col min="9" max="9" width="8" style="350" customWidth="1"/>
    <col min="10" max="10" width="17.5" style="350" customWidth="1"/>
    <col min="11" max="11" width="9" style="350" customWidth="1"/>
    <col min="12" max="12" width="9" style="335" customWidth="1"/>
    <col min="13" max="14" width="17.625" style="335" customWidth="1"/>
    <col min="15" max="27" width="9" style="335"/>
    <col min="28" max="16384" width="9" style="350"/>
  </cols>
  <sheetData>
    <row r="1" spans="1:14" ht="18" customHeight="1">
      <c r="A1" s="546" t="str">
        <f>Cover!B3</f>
        <v>Specification No.: WR-1/C&amp;M/PS/I-3484/Rfx-5005010166</v>
      </c>
      <c r="B1" s="546"/>
      <c r="C1" s="546"/>
      <c r="D1" s="333"/>
      <c r="E1" s="57"/>
      <c r="F1" s="334"/>
      <c r="G1" s="334" t="s">
        <v>84</v>
      </c>
    </row>
    <row r="2" spans="1:14" ht="23.25" customHeight="1">
      <c r="A2" s="347"/>
      <c r="B2" s="353"/>
      <c r="C2" s="356"/>
      <c r="D2" s="347"/>
      <c r="E2" s="205"/>
      <c r="F2" s="357"/>
      <c r="G2" s="357"/>
    </row>
    <row r="3" spans="1:14" ht="24.75" customHeight="1">
      <c r="A3" s="547" t="str">
        <f>Cover!$B$2</f>
        <v>“Water proofing &amp; structural strengthening of overhead tank at Bhadrawati substation.”</v>
      </c>
      <c r="B3" s="547"/>
      <c r="C3" s="547"/>
      <c r="D3" s="547"/>
      <c r="E3" s="547"/>
      <c r="F3" s="547"/>
      <c r="G3" s="547"/>
      <c r="L3" s="337"/>
      <c r="N3" s="338"/>
    </row>
    <row r="4" spans="1:14" ht="32.25" customHeight="1">
      <c r="A4" s="548" t="s">
        <v>324</v>
      </c>
      <c r="B4" s="549"/>
      <c r="C4" s="549"/>
      <c r="D4" s="549"/>
      <c r="E4" s="549"/>
      <c r="F4" s="549"/>
      <c r="G4" s="549"/>
      <c r="H4" s="339"/>
      <c r="L4" s="337"/>
      <c r="N4" s="338"/>
    </row>
    <row r="5" spans="1:14" ht="18" customHeight="1">
      <c r="G5" s="357"/>
      <c r="L5" s="337"/>
      <c r="N5" s="338"/>
    </row>
    <row r="6" spans="1:14" ht="18" customHeight="1">
      <c r="A6" s="280" t="str">
        <f>'  Sch-1'!A6</f>
        <v>Bidder’s Name and Address</v>
      </c>
      <c r="B6" s="26"/>
      <c r="C6" s="361"/>
      <c r="D6" s="361"/>
      <c r="E6" s="277"/>
      <c r="F6" s="357" t="s">
        <v>74</v>
      </c>
      <c r="G6" s="357"/>
      <c r="H6" s="361"/>
      <c r="L6" s="337"/>
      <c r="N6" s="338"/>
    </row>
    <row r="7" spans="1:14" ht="18" customHeight="1">
      <c r="A7" s="366" t="str">
        <f>'  Sch-1'!A7</f>
        <v xml:space="preserve">Bidder as </v>
      </c>
      <c r="B7" s="340"/>
      <c r="F7" s="362" t="s">
        <v>110</v>
      </c>
      <c r="G7" s="357"/>
      <c r="H7" s="361"/>
      <c r="L7" s="337"/>
      <c r="N7" s="338"/>
    </row>
    <row r="8" spans="1:14">
      <c r="A8" s="280" t="s">
        <v>75</v>
      </c>
      <c r="B8" s="26"/>
      <c r="C8" s="545" t="str">
        <f>IF('  Sch-1'!C8=0, "", '  Sch-1'!C8)</f>
        <v/>
      </c>
      <c r="D8" s="545"/>
      <c r="E8" s="545"/>
      <c r="F8" s="368" t="s">
        <v>77</v>
      </c>
      <c r="G8" s="362"/>
      <c r="L8" s="337"/>
      <c r="N8" s="338"/>
    </row>
    <row r="9" spans="1:14">
      <c r="A9" s="280" t="s">
        <v>76</v>
      </c>
      <c r="B9" s="26"/>
      <c r="C9" s="545" t="str">
        <f>IF('  Sch-1'!C9=0, "", '  Sch-1'!C9)</f>
        <v/>
      </c>
      <c r="D9" s="545"/>
      <c r="E9" s="545"/>
      <c r="F9" s="368" t="s">
        <v>111</v>
      </c>
      <c r="G9" s="362"/>
      <c r="L9" s="337"/>
      <c r="N9" s="338"/>
    </row>
    <row r="10" spans="1:14">
      <c r="A10" s="367"/>
      <c r="B10" s="361"/>
      <c r="C10" s="545" t="str">
        <f>IF('  Sch-1'!C10=0, "", '  Sch-1'!C10)</f>
        <v/>
      </c>
      <c r="D10" s="545"/>
      <c r="E10" s="545"/>
      <c r="F10" s="368" t="s">
        <v>112</v>
      </c>
      <c r="G10" s="362"/>
    </row>
    <row r="11" spans="1:14">
      <c r="A11" s="367"/>
      <c r="B11" s="361"/>
      <c r="C11" s="545" t="str">
        <f>IF('  Sch-1'!C11=0, "", '  Sch-1'!C11)</f>
        <v/>
      </c>
      <c r="D11" s="545"/>
      <c r="E11" s="545"/>
      <c r="F11" s="368" t="s">
        <v>113</v>
      </c>
      <c r="G11" s="362"/>
    </row>
    <row r="12" spans="1:14" ht="18" customHeight="1">
      <c r="A12" s="367"/>
      <c r="B12" s="361"/>
      <c r="C12" s="26"/>
      <c r="D12" s="26"/>
      <c r="E12" s="281"/>
      <c r="F12" s="362"/>
      <c r="G12" s="357"/>
      <c r="H12" s="361"/>
    </row>
    <row r="13" spans="1:14" ht="18" customHeight="1">
      <c r="A13" s="367"/>
      <c r="B13" s="361"/>
      <c r="C13" s="26"/>
      <c r="D13" s="26"/>
      <c r="E13" s="281"/>
      <c r="F13" s="369"/>
      <c r="G13" s="334" t="s">
        <v>62</v>
      </c>
    </row>
    <row r="14" spans="1:14" ht="43.5" customHeight="1">
      <c r="A14" s="286" t="s">
        <v>63</v>
      </c>
      <c r="B14" s="286" t="s">
        <v>236</v>
      </c>
      <c r="C14" s="286" t="s">
        <v>69</v>
      </c>
      <c r="D14" s="287" t="s">
        <v>61</v>
      </c>
      <c r="E14" s="154" t="s">
        <v>64</v>
      </c>
      <c r="F14" s="286" t="s">
        <v>126</v>
      </c>
      <c r="G14" s="286" t="s">
        <v>125</v>
      </c>
      <c r="H14" s="336"/>
      <c r="M14" s="341"/>
      <c r="N14" s="341"/>
    </row>
    <row r="15" spans="1:14" ht="18" customHeight="1">
      <c r="A15" s="287">
        <v>1</v>
      </c>
      <c r="B15" s="287">
        <v>2</v>
      </c>
      <c r="C15" s="287">
        <v>3</v>
      </c>
      <c r="D15" s="287">
        <v>4</v>
      </c>
      <c r="E15" s="154">
        <v>5</v>
      </c>
      <c r="F15" s="287">
        <v>6</v>
      </c>
      <c r="G15" s="287" t="s">
        <v>53</v>
      </c>
      <c r="H15" s="342"/>
      <c r="M15" s="343"/>
      <c r="N15" s="343"/>
    </row>
    <row r="16" spans="1:14">
      <c r="A16" s="460"/>
      <c r="B16" s="463"/>
      <c r="C16" s="464" t="s">
        <v>338</v>
      </c>
      <c r="D16" s="460"/>
      <c r="E16" s="154"/>
      <c r="F16" s="287"/>
      <c r="G16" s="287"/>
      <c r="H16" s="342"/>
      <c r="M16" s="343"/>
      <c r="N16" s="343"/>
    </row>
    <row r="17" spans="1:27" ht="26.25">
      <c r="A17" s="460"/>
      <c r="B17" s="463"/>
      <c r="C17" s="497" t="s">
        <v>332</v>
      </c>
      <c r="D17" s="461"/>
      <c r="E17" s="446"/>
      <c r="F17" s="446"/>
      <c r="G17" s="446"/>
      <c r="H17" s="342"/>
      <c r="M17" s="343"/>
      <c r="N17" s="343"/>
    </row>
    <row r="18" spans="1:27" hidden="1">
      <c r="A18" s="460"/>
      <c r="B18" s="463"/>
      <c r="C18" s="465"/>
      <c r="D18" s="461"/>
      <c r="E18" s="446"/>
      <c r="F18" s="446"/>
      <c r="G18" s="446"/>
      <c r="H18" s="342"/>
      <c r="M18" s="343"/>
      <c r="N18" s="343"/>
    </row>
    <row r="19" spans="1:27" hidden="1">
      <c r="A19" s="460"/>
      <c r="B19" s="463"/>
      <c r="C19" s="465"/>
      <c r="D19" s="461"/>
      <c r="E19" s="446"/>
      <c r="F19" s="446"/>
      <c r="G19" s="446"/>
      <c r="H19" s="342"/>
      <c r="M19" s="343"/>
      <c r="N19" s="343"/>
    </row>
    <row r="20" spans="1:27" hidden="1">
      <c r="A20" s="311"/>
      <c r="B20" s="458"/>
      <c r="C20" s="459"/>
      <c r="D20" s="461"/>
      <c r="E20" s="446"/>
      <c r="F20" s="446"/>
      <c r="G20" s="446"/>
      <c r="H20" s="342"/>
      <c r="M20" s="343"/>
      <c r="N20" s="343"/>
    </row>
    <row r="21" spans="1:27" ht="18" hidden="1" customHeight="1">
      <c r="A21" s="315"/>
      <c r="B21" s="287"/>
      <c r="C21" s="287"/>
      <c r="D21" s="287"/>
      <c r="E21" s="154"/>
      <c r="F21" s="287"/>
      <c r="G21" s="287"/>
      <c r="H21" s="342"/>
      <c r="M21" s="343"/>
      <c r="N21" s="343"/>
    </row>
    <row r="22" spans="1:27" ht="18" hidden="1" customHeight="1">
      <c r="A22" s="315"/>
      <c r="B22" s="287"/>
      <c r="C22" s="287"/>
      <c r="D22" s="287"/>
      <c r="E22" s="154"/>
      <c r="F22" s="287"/>
      <c r="G22" s="287"/>
      <c r="H22" s="342"/>
      <c r="M22" s="343"/>
      <c r="N22" s="343"/>
    </row>
    <row r="23" spans="1:27" ht="18" hidden="1" customHeight="1">
      <c r="A23" s="315"/>
      <c r="B23" s="287"/>
      <c r="C23" s="287"/>
      <c r="D23" s="287"/>
      <c r="E23" s="154"/>
      <c r="F23" s="287"/>
      <c r="G23" s="287"/>
      <c r="H23" s="342"/>
      <c r="M23" s="343"/>
      <c r="N23" s="343"/>
    </row>
    <row r="24" spans="1:27" ht="18" hidden="1" customHeight="1">
      <c r="A24" s="315"/>
      <c r="B24" s="287"/>
      <c r="C24" s="287"/>
      <c r="D24" s="287"/>
      <c r="E24" s="154"/>
      <c r="F24" s="287"/>
      <c r="G24" s="287"/>
      <c r="H24" s="342"/>
      <c r="M24" s="343"/>
      <c r="N24" s="343"/>
    </row>
    <row r="25" spans="1:27" ht="18" hidden="1" customHeight="1">
      <c r="A25" s="315"/>
      <c r="B25" s="287"/>
      <c r="C25" s="287"/>
      <c r="D25" s="287"/>
      <c r="E25" s="154"/>
      <c r="F25" s="287"/>
      <c r="G25" s="287"/>
      <c r="H25" s="342"/>
      <c r="M25" s="343"/>
      <c r="N25" s="343"/>
    </row>
    <row r="26" spans="1:27" ht="18" hidden="1" customHeight="1">
      <c r="A26" s="315"/>
      <c r="B26" s="287"/>
      <c r="C26" s="287"/>
      <c r="D26" s="287"/>
      <c r="E26" s="154"/>
      <c r="F26" s="287"/>
      <c r="G26" s="287"/>
      <c r="H26" s="342"/>
      <c r="M26" s="343"/>
      <c r="N26" s="343"/>
    </row>
    <row r="27" spans="1:27" hidden="1">
      <c r="A27" s="453"/>
      <c r="B27" s="452"/>
      <c r="C27" s="454"/>
      <c r="D27" s="455"/>
      <c r="E27" s="456"/>
      <c r="F27" s="457"/>
      <c r="G27" s="451"/>
      <c r="H27" s="342"/>
      <c r="M27" s="343"/>
      <c r="N27" s="343"/>
    </row>
    <row r="28" spans="1:27" hidden="1">
      <c r="A28" s="453"/>
      <c r="B28" s="452"/>
      <c r="C28" s="454"/>
      <c r="D28" s="455"/>
      <c r="E28" s="456"/>
      <c r="F28" s="457"/>
      <c r="G28" s="451"/>
      <c r="H28" s="342"/>
      <c r="M28" s="343"/>
      <c r="N28" s="343"/>
    </row>
    <row r="29" spans="1:27" s="345" customFormat="1" ht="26.25">
      <c r="A29" s="344"/>
      <c r="B29" s="365"/>
      <c r="C29" s="542" t="s">
        <v>330</v>
      </c>
      <c r="D29" s="543"/>
      <c r="E29" s="543"/>
      <c r="F29" s="544"/>
      <c r="G29" s="409">
        <f>SUM(G17:G28)</f>
        <v>0</v>
      </c>
      <c r="H29" s="342"/>
      <c r="L29" s="339"/>
      <c r="M29" s="343"/>
      <c r="N29" s="343"/>
      <c r="O29" s="339"/>
      <c r="P29" s="339"/>
      <c r="Q29" s="339"/>
      <c r="R29" s="339"/>
      <c r="S29" s="339"/>
      <c r="T29" s="339"/>
      <c r="U29" s="339"/>
      <c r="V29" s="339"/>
      <c r="W29" s="339"/>
      <c r="X29" s="339"/>
      <c r="Y29" s="339"/>
      <c r="Z29" s="339"/>
      <c r="AA29" s="339"/>
    </row>
    <row r="30" spans="1:27" ht="15" customHeight="1">
      <c r="C30" s="309"/>
      <c r="D30" s="346"/>
      <c r="M30" s="337"/>
      <c r="N30" s="349"/>
    </row>
    <row r="31" spans="1:27" ht="33.6" customHeight="1">
      <c r="A31" s="342" t="s">
        <v>78</v>
      </c>
      <c r="B31" s="290"/>
      <c r="C31" s="310" t="str">
        <f>IF('  Sch-1'!C51=0,"", '  Sch-1'!C51)</f>
        <v/>
      </c>
      <c r="D31" s="350"/>
      <c r="E31" s="205"/>
      <c r="F31" s="348" t="str">
        <f>'  Sch-1'!F51</f>
        <v>Printed Name   :</v>
      </c>
      <c r="G31" s="348" t="str">
        <f>IF('  Sch-1'!G51=0,"",'  Sch-1'!G51)</f>
        <v/>
      </c>
    </row>
    <row r="32" spans="1:27" ht="33.6" customHeight="1">
      <c r="A32" s="342" t="s">
        <v>79</v>
      </c>
      <c r="B32" s="290"/>
      <c r="C32" s="310" t="str">
        <f>IF('  Sch-1'!C52=0,"", '  Sch-1'!C52)</f>
        <v/>
      </c>
      <c r="D32" s="350"/>
      <c r="E32" s="205"/>
      <c r="F32" s="348" t="s">
        <v>81</v>
      </c>
      <c r="G32" s="348" t="str">
        <f>IF('  Sch-1'!G52=0,"",'  Sch-1'!G52)</f>
        <v/>
      </c>
    </row>
    <row r="33" spans="1:8" ht="33.6" customHeight="1">
      <c r="A33" s="347"/>
      <c r="B33" s="347"/>
      <c r="C33" s="356"/>
      <c r="D33" s="350"/>
      <c r="E33" s="205"/>
      <c r="F33" s="348"/>
      <c r="G33" s="357"/>
    </row>
    <row r="34" spans="1:8">
      <c r="A34" s="347"/>
      <c r="B34" s="347"/>
      <c r="C34" s="356"/>
      <c r="D34" s="350"/>
      <c r="E34" s="205"/>
      <c r="F34" s="357"/>
      <c r="G34" s="357"/>
    </row>
    <row r="35" spans="1:8">
      <c r="A35" s="347"/>
      <c r="B35" s="347"/>
      <c r="C35" s="364"/>
    </row>
    <row r="46" spans="1:8">
      <c r="H46" s="393"/>
    </row>
  </sheetData>
  <sheetProtection algorithmName="SHA-512" hashValue="3+xCXRlxsOaoU1JNVSADliyhpT8oYzFvO4QqVwLF0ZQ9B9gbxzGK+yjIEVvBX/Ob6LvS0BCm+pMWidX+91SbeA==" saltValue="CT+SUfrcvCF451bTZPSrZA==" spinCount="100000" sheet="1" formatColumns="0" formatRows="0" selectLockedCells="1"/>
  <protectedRanges>
    <protectedRange sqref="F27:F28" name="Range5_2"/>
  </protectedRanges>
  <customSheetViews>
    <customSheetView guid="{398C7893-3C2A-4DA4-8552-014985533932}"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51181102362204722" right="0.26" top="0.54" bottom="0.61" header="0.25" footer="0.43"/>
      <printOptions horizontalCentered="1"/>
      <pageSetup paperSize="9" scale="43" orientation="portrait" horizontalDpi="300" verticalDpi="300" r:id="rId2"/>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51181102362204722" right="0.26" top="0.54" bottom="0.61" header="0.25" footer="0.43"/>
      <printOptions horizontalCentered="1"/>
      <pageSetup paperSize="9" scale="43" orientation="portrait" horizontalDpi="300" verticalDpi="300" r:id="rId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58D82F59-8CF6-455F-B9F4-081499FDF243}"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51181102362204722" right="0.26" top="0.54" bottom="0.61" header="0.25" footer="0.43"/>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hiddenColumns="1" topLeftCell="A7">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0"/>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51181102362204722" right="0.26" top="0.54" bottom="0.61" header="0.25" footer="0.43"/>
      <printOptions horizontalCentered="1"/>
      <pageSetup paperSize="9" scale="92" orientation="portrait" horizontalDpi="300" verticalDpi="300" r:id="rId11"/>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51181102362204722" right="0.26" top="0.54" bottom="0.61" header="0.25" footer="0.43"/>
      <printOptions horizontalCentered="1"/>
      <pageSetup paperSize="9" scale="92" orientation="portrait" horizontalDpi="300" verticalDpi="300" r:id="rId12"/>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51181102362204722" right="0.26" top="0.54" bottom="0.61" header="0.25" footer="0.43"/>
      <printOptions horizontalCentered="1"/>
      <pageSetup paperSize="9" scale="92" orientation="portrait" horizontalDpi="300" verticalDpi="300" r:id="rId1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51181102362204722" right="0.26" top="0.54" bottom="0.61" header="0.25" footer="0.43"/>
      <printOptions horizontalCentered="1"/>
      <pageSetup paperSize="9" scale="92" orientation="portrait" horizontalDpi="300" verticalDpi="300" r:id="rId14"/>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51181102362204722" right="0.26" top="0.54" bottom="0.61" header="0.25" footer="0.43"/>
      <printOptions horizontalCentered="1"/>
      <pageSetup paperSize="9" scale="43" orientation="portrait" horizontalDpi="300" verticalDpi="300" r:id="rId15"/>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51181102362204722" right="0.26" top="0.54" bottom="0.61" header="0.25" footer="0.43"/>
      <printOptions horizontalCentered="1"/>
      <pageSetup paperSize="9" scale="43" orientation="portrait" horizontalDpi="300" verticalDpi="300" r:id="rId16"/>
      <headerFooter alignWithMargins="0">
        <oddFooter>&amp;R&amp;"Book Antiqua,Bold"&amp;10Schedule-2/ Page &amp;P of &amp;N</oddFooter>
      </headerFooter>
    </customSheetView>
    <customSheetView guid="{F2279B93-E4FF-4A81-B734-06F92F73708D}" scale="91" showPageBreaks="1" hiddenRows="1" hiddenColumns="1" view="pageBreakPreview">
      <selection activeCell="G18" sqref="G18"/>
      <colBreaks count="1" manualBreakCount="1">
        <brk id="8" max="1048575" man="1"/>
      </colBreaks>
      <pageMargins left="0.51181102362204722" right="0.26" top="0.54" bottom="0.61" header="0.25" footer="0.43"/>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8">
    <mergeCell ref="C29:F29"/>
    <mergeCell ref="C10:E10"/>
    <mergeCell ref="C11:E11"/>
    <mergeCell ref="A1:C1"/>
    <mergeCell ref="C8:E8"/>
    <mergeCell ref="A3:G3"/>
    <mergeCell ref="A4:G4"/>
    <mergeCell ref="C9:E9"/>
  </mergeCells>
  <phoneticPr fontId="2" type="noConversion"/>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1A6CD-D7DD-4E66-B6F6-8D84AD2B665E}">
  <sheetPr codeName="Sheet8">
    <tabColor indexed="12"/>
  </sheetPr>
  <dimension ref="A1:W53"/>
  <sheetViews>
    <sheetView topLeftCell="A36" zoomScaleNormal="100" zoomScaleSheetLayoutView="100" workbookViewId="0">
      <selection activeCell="G46" sqref="G46"/>
    </sheetView>
  </sheetViews>
  <sheetFormatPr defaultRowHeight="16.5"/>
  <cols>
    <col min="1" max="1" width="5.75" style="284" customWidth="1"/>
    <col min="2" max="2" width="8.25" style="62" customWidth="1"/>
    <col min="3" max="3" width="65.625" style="292" customWidth="1"/>
    <col min="4" max="4" width="7.625" style="62" customWidth="1"/>
    <col min="5" max="5" width="8.125" style="62" customWidth="1"/>
    <col min="6" max="6" width="11.375" style="62" customWidth="1"/>
    <col min="7" max="7" width="21.625" style="206" customWidth="1"/>
    <col min="8" max="8" width="30" style="155"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82" t="str">
        <f>Cover!B3</f>
        <v>Specification No.: WR-1/C&amp;M/PS/I-3484/Rfx-5005010166</v>
      </c>
      <c r="B1" s="55"/>
      <c r="C1" s="291"/>
      <c r="D1" s="55"/>
      <c r="E1" s="55"/>
      <c r="F1" s="57"/>
      <c r="G1" s="298"/>
      <c r="H1" s="54"/>
    </row>
    <row r="2" spans="1:8" ht="18" customHeight="1">
      <c r="A2" s="283"/>
      <c r="B2" s="48"/>
      <c r="C2" s="283"/>
      <c r="D2" s="48"/>
      <c r="E2" s="48"/>
      <c r="H2" s="54"/>
    </row>
    <row r="3" spans="1:8" ht="48" customHeight="1">
      <c r="A3" s="555" t="str">
        <f>Cover!$B$2</f>
        <v>“Water proofing &amp; structural strengthening of overhead tank at Bhadrawati substation.”</v>
      </c>
      <c r="B3" s="555"/>
      <c r="C3" s="555"/>
      <c r="D3" s="555"/>
      <c r="E3" s="555"/>
      <c r="F3" s="555"/>
      <c r="G3" s="555"/>
      <c r="H3" s="54"/>
    </row>
    <row r="4" spans="1:8" ht="33" customHeight="1">
      <c r="A4" s="556" t="s">
        <v>273</v>
      </c>
      <c r="B4" s="557"/>
      <c r="C4" s="557"/>
      <c r="D4" s="557"/>
      <c r="E4" s="557"/>
      <c r="F4" s="557"/>
      <c r="G4" s="557"/>
    </row>
    <row r="5" spans="1:8" ht="18" customHeight="1">
      <c r="C5" s="284"/>
    </row>
    <row r="6" spans="1:8" ht="18" customHeight="1">
      <c r="A6" s="26" t="s">
        <v>52</v>
      </c>
      <c r="B6" s="24"/>
      <c r="C6" s="285"/>
      <c r="D6" s="24"/>
      <c r="E6" s="24"/>
      <c r="F6" s="62" t="s">
        <v>74</v>
      </c>
    </row>
    <row r="7" spans="1:8" ht="18" customHeight="1">
      <c r="A7" s="26" t="str">
        <f>"Bidder as "&amp; 'Names of Bidder'!D6</f>
        <v xml:space="preserve">Bidder as </v>
      </c>
      <c r="B7" s="24"/>
      <c r="F7" s="277" t="s">
        <v>110</v>
      </c>
    </row>
    <row r="8" spans="1:8" ht="15.75" customHeight="1">
      <c r="A8" s="26" t="s">
        <v>75</v>
      </c>
      <c r="B8" s="24"/>
      <c r="C8" s="558" t="str">
        <f>IF('Names of Bidder'!D8=0, "", 'Names of Bidder'!D8)</f>
        <v/>
      </c>
      <c r="D8" s="558"/>
      <c r="E8" s="558"/>
      <c r="F8" s="278" t="s">
        <v>77</v>
      </c>
      <c r="G8" s="49"/>
    </row>
    <row r="9" spans="1:8">
      <c r="A9" s="26" t="s">
        <v>76</v>
      </c>
      <c r="B9" s="24"/>
      <c r="C9" s="558" t="str">
        <f>IF('Names of Bidder'!D9=0, "", 'Names of Bidder'!D9)</f>
        <v/>
      </c>
      <c r="D9" s="558"/>
      <c r="E9" s="558"/>
      <c r="F9" s="278" t="s">
        <v>111</v>
      </c>
      <c r="G9" s="49"/>
    </row>
    <row r="10" spans="1:8">
      <c r="A10" s="285"/>
      <c r="B10" s="25"/>
      <c r="C10" s="558" t="str">
        <f>IF('Names of Bidder'!D10=0, "", 'Names of Bidder'!D10)</f>
        <v/>
      </c>
      <c r="D10" s="558"/>
      <c r="E10" s="558"/>
      <c r="F10" s="278" t="s">
        <v>112</v>
      </c>
      <c r="G10" s="49"/>
    </row>
    <row r="11" spans="1:8">
      <c r="A11" s="285"/>
      <c r="B11" s="25"/>
      <c r="C11" s="558" t="str">
        <f>IF('Names of Bidder'!D11=0, "", 'Names of Bidder'!D11)</f>
        <v/>
      </c>
      <c r="D11" s="558"/>
      <c r="E11" s="558"/>
      <c r="F11" s="278" t="s">
        <v>113</v>
      </c>
      <c r="G11" s="49"/>
    </row>
    <row r="12" spans="1:8" ht="18" customHeight="1">
      <c r="A12" s="285"/>
      <c r="B12" s="25"/>
      <c r="C12" s="26"/>
      <c r="D12" s="26"/>
      <c r="E12" s="26"/>
      <c r="F12" s="279"/>
    </row>
    <row r="13" spans="1:8" ht="18" customHeight="1">
      <c r="C13" s="284"/>
      <c r="F13" s="57"/>
      <c r="G13" s="299" t="s">
        <v>62</v>
      </c>
    </row>
    <row r="14" spans="1:8" ht="75.75" customHeight="1">
      <c r="A14" s="286" t="s">
        <v>63</v>
      </c>
      <c r="B14" s="259" t="s">
        <v>235</v>
      </c>
      <c r="C14" s="286" t="s">
        <v>69</v>
      </c>
      <c r="D14" s="154" t="s">
        <v>61</v>
      </c>
      <c r="E14" s="154" t="s">
        <v>64</v>
      </c>
      <c r="F14" s="153" t="s">
        <v>124</v>
      </c>
      <c r="G14" s="300" t="s">
        <v>125</v>
      </c>
    </row>
    <row r="15" spans="1:8" ht="18" customHeight="1">
      <c r="A15" s="287">
        <v>1</v>
      </c>
      <c r="B15" s="154"/>
      <c r="C15" s="287">
        <v>2</v>
      </c>
      <c r="D15" s="154">
        <v>4</v>
      </c>
      <c r="E15" s="154">
        <v>5</v>
      </c>
      <c r="F15" s="154">
        <v>6</v>
      </c>
      <c r="G15" s="222" t="s">
        <v>53</v>
      </c>
    </row>
    <row r="16" spans="1:8" ht="18" customHeight="1">
      <c r="A16" s="313"/>
      <c r="B16" s="314"/>
      <c r="C16" s="315"/>
      <c r="D16" s="154"/>
      <c r="E16" s="154"/>
      <c r="F16" s="154"/>
      <c r="G16" s="222"/>
    </row>
    <row r="17" spans="1:7" ht="43.5" customHeight="1">
      <c r="A17" s="550" t="s">
        <v>275</v>
      </c>
      <c r="B17" s="551"/>
      <c r="C17" s="552"/>
      <c r="D17" s="154"/>
      <c r="E17" s="154"/>
      <c r="F17" s="154"/>
      <c r="G17" s="222"/>
    </row>
    <row r="18" spans="1:7" ht="18" customHeight="1">
      <c r="A18" s="316" t="s">
        <v>259</v>
      </c>
      <c r="B18" s="316"/>
      <c r="C18" s="317"/>
      <c r="D18" s="154"/>
      <c r="E18" s="154"/>
      <c r="F18" s="154"/>
      <c r="G18" s="222"/>
    </row>
    <row r="19" spans="1:7" ht="78.75">
      <c r="A19" s="311">
        <v>1</v>
      </c>
      <c r="B19" s="328">
        <v>2.8</v>
      </c>
      <c r="C19" s="329" t="s">
        <v>260</v>
      </c>
      <c r="D19" s="328"/>
      <c r="E19" s="330"/>
      <c r="F19" s="330"/>
      <c r="G19" s="222"/>
    </row>
    <row r="20" spans="1:7">
      <c r="A20" s="311"/>
      <c r="B20" s="328" t="s">
        <v>249</v>
      </c>
      <c r="C20" s="329" t="s">
        <v>248</v>
      </c>
      <c r="D20" s="328" t="s">
        <v>276</v>
      </c>
      <c r="E20" s="330">
        <v>60</v>
      </c>
      <c r="F20" s="330"/>
      <c r="G20" s="222"/>
    </row>
    <row r="21" spans="1:7" ht="94.5">
      <c r="A21" s="311">
        <v>2</v>
      </c>
      <c r="B21" s="331">
        <v>2.1</v>
      </c>
      <c r="C21" s="329" t="s">
        <v>268</v>
      </c>
      <c r="D21" s="328"/>
      <c r="E21" s="330"/>
      <c r="F21" s="330"/>
      <c r="G21" s="222"/>
    </row>
    <row r="22" spans="1:7">
      <c r="A22" s="311"/>
      <c r="B22" s="328" t="s">
        <v>250</v>
      </c>
      <c r="C22" s="329" t="s">
        <v>277</v>
      </c>
      <c r="D22" s="328" t="s">
        <v>261</v>
      </c>
      <c r="E22" s="330">
        <v>1000</v>
      </c>
      <c r="F22" s="330"/>
      <c r="G22" s="222"/>
    </row>
    <row r="23" spans="1:7" ht="47.25">
      <c r="A23" s="311">
        <v>3</v>
      </c>
      <c r="B23" s="328">
        <v>2.11</v>
      </c>
      <c r="C23" s="329" t="s">
        <v>278</v>
      </c>
      <c r="D23" s="328" t="s">
        <v>261</v>
      </c>
      <c r="E23" s="330">
        <v>50</v>
      </c>
      <c r="F23" s="330"/>
      <c r="G23" s="222"/>
    </row>
    <row r="24" spans="1:7" ht="47.25">
      <c r="A24" s="311">
        <v>4</v>
      </c>
      <c r="B24" s="328">
        <v>2.25</v>
      </c>
      <c r="C24" s="329" t="s">
        <v>252</v>
      </c>
      <c r="D24" s="328" t="s">
        <v>279</v>
      </c>
      <c r="E24" s="330">
        <v>20</v>
      </c>
      <c r="F24" s="330"/>
      <c r="G24" s="222"/>
    </row>
    <row r="25" spans="1:7" ht="31.5">
      <c r="A25" s="311">
        <v>5</v>
      </c>
      <c r="B25" s="328">
        <v>4.0999999999999996</v>
      </c>
      <c r="C25" s="329" t="s">
        <v>253</v>
      </c>
      <c r="D25" s="328"/>
      <c r="E25" s="330"/>
      <c r="F25" s="330"/>
      <c r="G25" s="222"/>
    </row>
    <row r="26" spans="1:7">
      <c r="A26" s="311"/>
      <c r="B26" s="328" t="s">
        <v>254</v>
      </c>
      <c r="C26" s="329" t="s">
        <v>280</v>
      </c>
      <c r="D26" s="328" t="s">
        <v>279</v>
      </c>
      <c r="E26" s="330">
        <v>50</v>
      </c>
      <c r="F26" s="330"/>
      <c r="G26" s="222"/>
    </row>
    <row r="27" spans="1:7" ht="31.5">
      <c r="A27" s="311">
        <v>6</v>
      </c>
      <c r="B27" s="328">
        <v>4.3</v>
      </c>
      <c r="C27" s="329" t="s">
        <v>281</v>
      </c>
      <c r="D27" s="328"/>
      <c r="E27" s="330"/>
      <c r="F27" s="330"/>
      <c r="G27" s="222"/>
    </row>
    <row r="28" spans="1:7">
      <c r="A28" s="311"/>
      <c r="B28" s="328" t="s">
        <v>255</v>
      </c>
      <c r="C28" s="329" t="s">
        <v>256</v>
      </c>
      <c r="D28" s="328" t="s">
        <v>262</v>
      </c>
      <c r="E28" s="330">
        <v>80</v>
      </c>
      <c r="F28" s="330"/>
      <c r="G28" s="222"/>
    </row>
    <row r="29" spans="1:7">
      <c r="A29" s="311">
        <v>7</v>
      </c>
      <c r="B29" s="328">
        <v>17.350000000000001</v>
      </c>
      <c r="C29" s="329" t="s">
        <v>282</v>
      </c>
      <c r="D29" s="328"/>
      <c r="E29" s="330"/>
      <c r="F29" s="330"/>
      <c r="G29" s="222"/>
    </row>
    <row r="30" spans="1:7">
      <c r="A30" s="311"/>
      <c r="B30" s="328" t="s">
        <v>283</v>
      </c>
      <c r="C30" s="329" t="s">
        <v>284</v>
      </c>
      <c r="D30" s="328"/>
      <c r="E30" s="330"/>
      <c r="F30" s="330"/>
      <c r="G30" s="222"/>
    </row>
    <row r="31" spans="1:7" ht="31.5">
      <c r="A31" s="311"/>
      <c r="B31" s="328" t="s">
        <v>285</v>
      </c>
      <c r="C31" s="329" t="s">
        <v>286</v>
      </c>
      <c r="D31" s="328" t="s">
        <v>251</v>
      </c>
      <c r="E31" s="330">
        <v>10</v>
      </c>
      <c r="F31" s="330"/>
      <c r="G31" s="222"/>
    </row>
    <row r="32" spans="1:7" ht="31.5">
      <c r="A32" s="311">
        <v>8</v>
      </c>
      <c r="B32" s="328">
        <v>18.27</v>
      </c>
      <c r="C32" s="329" t="s">
        <v>287</v>
      </c>
      <c r="D32" s="328"/>
      <c r="E32" s="330"/>
      <c r="F32" s="330"/>
      <c r="G32" s="222"/>
    </row>
    <row r="33" spans="1:23">
      <c r="A33" s="311"/>
      <c r="B33" s="328" t="s">
        <v>288</v>
      </c>
      <c r="C33" s="329" t="s">
        <v>289</v>
      </c>
      <c r="D33" s="328" t="s">
        <v>251</v>
      </c>
      <c r="E33" s="330">
        <v>50</v>
      </c>
      <c r="F33" s="330"/>
      <c r="G33" s="222"/>
    </row>
    <row r="34" spans="1:23" ht="31.5">
      <c r="A34" s="311">
        <v>9</v>
      </c>
      <c r="B34" s="328">
        <v>18.28</v>
      </c>
      <c r="C34" s="329" t="s">
        <v>290</v>
      </c>
      <c r="D34" s="328"/>
      <c r="E34" s="330"/>
      <c r="F34" s="330"/>
      <c r="G34" s="222"/>
    </row>
    <row r="35" spans="1:23">
      <c r="A35" s="311"/>
      <c r="B35" s="328" t="s">
        <v>291</v>
      </c>
      <c r="C35" s="329" t="s">
        <v>292</v>
      </c>
      <c r="D35" s="328" t="s">
        <v>269</v>
      </c>
      <c r="E35" s="330">
        <v>20</v>
      </c>
      <c r="F35" s="330"/>
      <c r="G35" s="222"/>
    </row>
    <row r="36" spans="1:23" ht="47.25">
      <c r="A36" s="311">
        <v>10</v>
      </c>
      <c r="B36" s="328">
        <v>19.100000000000001</v>
      </c>
      <c r="C36" s="329" t="s">
        <v>293</v>
      </c>
      <c r="D36" s="328"/>
      <c r="E36" s="330"/>
      <c r="F36" s="330"/>
      <c r="G36" s="222"/>
    </row>
    <row r="37" spans="1:23">
      <c r="A37" s="311"/>
      <c r="B37" s="328" t="s">
        <v>294</v>
      </c>
      <c r="C37" s="329" t="s">
        <v>295</v>
      </c>
      <c r="D37" s="328" t="s">
        <v>261</v>
      </c>
      <c r="E37" s="330">
        <v>1000</v>
      </c>
      <c r="F37" s="330"/>
      <c r="G37" s="222"/>
    </row>
    <row r="38" spans="1:23" ht="47.25">
      <c r="A38" s="311">
        <v>11</v>
      </c>
      <c r="B38" s="328">
        <v>19.2</v>
      </c>
      <c r="C38" s="329" t="s">
        <v>296</v>
      </c>
      <c r="D38" s="328"/>
      <c r="E38" s="330"/>
      <c r="F38" s="330"/>
      <c r="G38" s="222"/>
    </row>
    <row r="39" spans="1:23">
      <c r="A39" s="311"/>
      <c r="B39" s="328" t="s">
        <v>297</v>
      </c>
      <c r="C39" s="329" t="s">
        <v>298</v>
      </c>
      <c r="D39" s="328" t="s">
        <v>261</v>
      </c>
      <c r="E39" s="330">
        <v>1000</v>
      </c>
      <c r="F39" s="330"/>
      <c r="G39" s="222"/>
    </row>
    <row r="40" spans="1:23" ht="47.25">
      <c r="A40" s="327">
        <v>12</v>
      </c>
      <c r="B40" s="328">
        <v>19.600000000000001</v>
      </c>
      <c r="C40" s="329" t="s">
        <v>299</v>
      </c>
      <c r="D40" s="328"/>
      <c r="E40" s="330"/>
      <c r="F40" s="330"/>
      <c r="G40" s="222"/>
    </row>
    <row r="41" spans="1:23">
      <c r="A41" s="327"/>
      <c r="B41" s="328" t="s">
        <v>300</v>
      </c>
      <c r="C41" s="329" t="s">
        <v>301</v>
      </c>
      <c r="D41" s="328" t="s">
        <v>270</v>
      </c>
      <c r="E41" s="330">
        <v>30</v>
      </c>
      <c r="F41" s="330"/>
      <c r="G41" s="222"/>
    </row>
    <row r="42" spans="1:23" ht="47.25">
      <c r="A42" s="311">
        <v>13</v>
      </c>
      <c r="B42" s="328">
        <v>19.149999999999999</v>
      </c>
      <c r="C42" s="329" t="s">
        <v>302</v>
      </c>
      <c r="D42" s="328"/>
      <c r="E42" s="330"/>
      <c r="F42" s="330"/>
      <c r="G42" s="222"/>
    </row>
    <row r="43" spans="1:23">
      <c r="A43" s="311"/>
      <c r="B43" s="328" t="s">
        <v>271</v>
      </c>
      <c r="C43" s="329" t="s">
        <v>272</v>
      </c>
      <c r="D43" s="328" t="s">
        <v>263</v>
      </c>
      <c r="E43" s="330">
        <v>30</v>
      </c>
      <c r="F43" s="330"/>
      <c r="G43" s="222"/>
    </row>
    <row r="44" spans="1:23" s="155" customFormat="1">
      <c r="A44" s="288"/>
      <c r="B44" s="260"/>
      <c r="C44" s="293" t="s">
        <v>264</v>
      </c>
      <c r="D44" s="270"/>
      <c r="E44" s="270"/>
      <c r="F44" s="270"/>
      <c r="G44" s="301"/>
      <c r="I44" s="54"/>
      <c r="J44" s="54"/>
      <c r="K44" s="54"/>
      <c r="L44" s="54"/>
      <c r="M44" s="54"/>
      <c r="N44" s="54"/>
      <c r="O44" s="54"/>
      <c r="P44" s="54"/>
      <c r="Q44" s="54"/>
      <c r="R44" s="54"/>
      <c r="S44" s="54"/>
      <c r="T44" s="54"/>
      <c r="U44" s="54"/>
      <c r="V44" s="54"/>
      <c r="W44" s="54"/>
    </row>
    <row r="45" spans="1:23" s="155" customFormat="1">
      <c r="A45" s="288"/>
      <c r="B45" s="260"/>
      <c r="C45" s="294" t="s">
        <v>265</v>
      </c>
      <c r="D45" s="222"/>
      <c r="E45" s="222"/>
      <c r="F45" s="258"/>
      <c r="G45" s="302">
        <f>G44*F45</f>
        <v>0</v>
      </c>
      <c r="I45" s="54"/>
      <c r="J45" s="54"/>
      <c r="K45" s="54"/>
      <c r="L45" s="54"/>
      <c r="M45" s="54"/>
      <c r="N45" s="54"/>
      <c r="O45" s="54"/>
      <c r="P45" s="54"/>
      <c r="Q45" s="54"/>
      <c r="R45" s="54"/>
      <c r="S45" s="54"/>
      <c r="T45" s="54"/>
      <c r="U45" s="54"/>
      <c r="V45" s="54"/>
      <c r="W45" s="54"/>
    </row>
    <row r="46" spans="1:23" s="155" customFormat="1">
      <c r="A46" s="288"/>
      <c r="B46" s="260"/>
      <c r="C46" s="295" t="s">
        <v>266</v>
      </c>
      <c r="D46" s="221"/>
      <c r="E46" s="221"/>
      <c r="F46" s="154"/>
      <c r="G46" s="303">
        <f>+G45+G44</f>
        <v>0</v>
      </c>
      <c r="I46" s="54"/>
      <c r="J46" s="54"/>
      <c r="K46" s="54"/>
      <c r="L46" s="54"/>
      <c r="M46" s="54"/>
      <c r="N46" s="54"/>
      <c r="O46" s="54"/>
      <c r="P46" s="54"/>
      <c r="Q46" s="54"/>
      <c r="R46" s="54"/>
      <c r="S46" s="54"/>
      <c r="T46" s="54"/>
      <c r="U46" s="54"/>
      <c r="V46" s="54"/>
      <c r="W46" s="54"/>
    </row>
    <row r="47" spans="1:23" s="155" customFormat="1">
      <c r="A47" s="553"/>
      <c r="B47" s="553"/>
      <c r="C47" s="553"/>
      <c r="D47" s="553"/>
      <c r="E47" s="553"/>
      <c r="F47" s="553"/>
      <c r="G47" s="553"/>
      <c r="I47" s="54"/>
      <c r="J47" s="54"/>
      <c r="K47" s="54"/>
      <c r="L47" s="54"/>
      <c r="M47" s="54"/>
      <c r="N47" s="54"/>
      <c r="O47" s="54"/>
      <c r="P47" s="54"/>
      <c r="Q47" s="54"/>
      <c r="R47" s="54"/>
      <c r="S47" s="54"/>
      <c r="T47" s="54"/>
      <c r="U47" s="54"/>
      <c r="V47" s="54"/>
      <c r="W47" s="54"/>
    </row>
    <row r="48" spans="1:23" s="155" customFormat="1" ht="16.5" customHeight="1">
      <c r="A48" s="284"/>
      <c r="B48" s="62"/>
      <c r="C48" s="554"/>
      <c r="D48" s="554"/>
      <c r="E48" s="554"/>
      <c r="F48" s="554"/>
      <c r="G48" s="554"/>
      <c r="I48" s="54"/>
      <c r="J48" s="54"/>
      <c r="K48" s="54"/>
      <c r="L48" s="54"/>
      <c r="M48" s="54"/>
      <c r="N48" s="54"/>
      <c r="O48" s="54"/>
      <c r="P48" s="54"/>
      <c r="Q48" s="54"/>
      <c r="R48" s="54"/>
      <c r="S48" s="54"/>
      <c r="T48" s="54"/>
      <c r="U48" s="54"/>
      <c r="V48" s="54"/>
      <c r="W48" s="54"/>
    </row>
    <row r="49" spans="1:23" s="155" customFormat="1" ht="16.5" customHeight="1">
      <c r="A49" s="289"/>
      <c r="B49" s="159"/>
      <c r="C49" s="554"/>
      <c r="D49" s="554"/>
      <c r="E49" s="554"/>
      <c r="F49" s="554"/>
      <c r="G49" s="554"/>
      <c r="I49" s="54"/>
      <c r="J49" s="54"/>
      <c r="K49" s="54"/>
      <c r="L49" s="54"/>
      <c r="M49" s="54"/>
      <c r="N49" s="54"/>
      <c r="O49" s="54"/>
      <c r="P49" s="54"/>
      <c r="Q49" s="54"/>
      <c r="R49" s="54"/>
      <c r="S49" s="54"/>
      <c r="T49" s="54"/>
      <c r="U49" s="54"/>
      <c r="V49" s="54"/>
      <c r="W49" s="54"/>
    </row>
    <row r="50" spans="1:23" s="155" customFormat="1" ht="33.6" customHeight="1">
      <c r="A50" s="290" t="s">
        <v>78</v>
      </c>
      <c r="B50" s="65"/>
      <c r="C50" s="296" t="str">
        <f>IF('Names of Bidder'!D23=0, "", 'Names of Bidder'!D23)</f>
        <v/>
      </c>
      <c r="D50" s="204"/>
      <c r="E50" s="205"/>
      <c r="F50" s="100" t="s">
        <v>80</v>
      </c>
      <c r="G50" s="304" t="str">
        <f>IF('Names of Bidder'!D18=0, "", 'Names of Bidder'!D18)</f>
        <v/>
      </c>
      <c r="I50" s="54"/>
      <c r="J50" s="54"/>
      <c r="K50" s="54"/>
      <c r="L50" s="54"/>
      <c r="M50" s="54"/>
      <c r="N50" s="54"/>
      <c r="O50" s="54"/>
      <c r="P50" s="54"/>
      <c r="Q50" s="54"/>
      <c r="R50" s="54"/>
      <c r="S50" s="54"/>
      <c r="T50" s="54"/>
      <c r="U50" s="54"/>
      <c r="V50" s="54"/>
      <c r="W50" s="54"/>
    </row>
    <row r="51" spans="1:23" s="155" customFormat="1" ht="33.6" customHeight="1">
      <c r="A51" s="290" t="s">
        <v>79</v>
      </c>
      <c r="B51" s="65"/>
      <c r="C51" s="296" t="str">
        <f>IF('Names of Bidder'!D24=0, "", 'Names of Bidder'!D24)</f>
        <v/>
      </c>
      <c r="D51" s="206"/>
      <c r="E51" s="205"/>
      <c r="F51" s="100" t="s">
        <v>81</v>
      </c>
      <c r="G51" s="246" t="str">
        <f>IF('Names of Bidder'!D19=0, "", 'Names of Bidder'!D19)</f>
        <v/>
      </c>
      <c r="I51" s="54"/>
      <c r="J51" s="54"/>
      <c r="K51" s="54"/>
      <c r="L51" s="54"/>
      <c r="M51" s="54"/>
      <c r="N51" s="54"/>
      <c r="O51" s="54"/>
      <c r="P51" s="54"/>
      <c r="Q51" s="54"/>
      <c r="R51" s="54"/>
      <c r="S51" s="54"/>
      <c r="T51" s="54"/>
      <c r="U51" s="54"/>
      <c r="V51" s="54"/>
      <c r="W51" s="54"/>
    </row>
    <row r="52" spans="1:23" s="155" customFormat="1" ht="33.6" customHeight="1">
      <c r="A52" s="284"/>
      <c r="B52" s="62"/>
      <c r="C52" s="297"/>
      <c r="D52" s="27"/>
      <c r="E52" s="62"/>
      <c r="F52" s="62"/>
      <c r="G52" s="206"/>
      <c r="I52" s="54"/>
      <c r="J52" s="54"/>
      <c r="K52" s="54"/>
      <c r="L52" s="54"/>
      <c r="M52" s="54"/>
      <c r="N52" s="54"/>
      <c r="O52" s="54"/>
      <c r="P52" s="54"/>
      <c r="Q52" s="54"/>
      <c r="R52" s="54"/>
      <c r="S52" s="54"/>
      <c r="T52" s="54"/>
      <c r="U52" s="54"/>
      <c r="V52" s="54"/>
      <c r="W52" s="54"/>
    </row>
    <row r="53" spans="1:23" s="155" customFormat="1" ht="33.6" customHeight="1">
      <c r="A53" s="284"/>
      <c r="B53" s="62"/>
      <c r="C53" s="297"/>
      <c r="D53" s="27"/>
      <c r="E53" s="62"/>
      <c r="F53" s="100"/>
      <c r="G53" s="246"/>
      <c r="I53" s="54"/>
      <c r="J53" s="54"/>
      <c r="K53" s="54"/>
      <c r="L53" s="54"/>
      <c r="M53" s="54"/>
      <c r="N53" s="54"/>
      <c r="O53" s="54"/>
      <c r="P53" s="54"/>
      <c r="Q53" s="54"/>
      <c r="R53" s="54"/>
      <c r="S53" s="54"/>
      <c r="T53" s="54"/>
      <c r="U53" s="54"/>
      <c r="V53" s="54"/>
      <c r="W53" s="54"/>
    </row>
  </sheetData>
  <sheetProtection formatColumns="0" formatRows="0" selectLockedCells="1"/>
  <customSheetViews>
    <customSheetView guid="{398C7893-3C2A-4DA4-8552-014985533932}"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1"/>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2"/>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3"/>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511811023622047" right="0.26" top="0.48" bottom="0.54" header="0.25" footer="0.27"/>
      <printOptions horizontalCentered="1"/>
      <pageSetup paperSize="9" scale="88" orientation="portrait" horizontalDpi="300" verticalDpi="300" r:id="rId4"/>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5"/>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6"/>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7"/>
      <headerFooter alignWithMargins="0">
        <oddFooter>&amp;R&amp;"Book Antiqua,Bold"&amp;10Schedule-1/ Page &amp;P of &amp;N</oddFooter>
      </headerFooter>
    </customSheetView>
    <customSheetView guid="{F2279B93-E4FF-4A81-B734-06F92F73708D}" state="hidden" topLeftCell="A36">
      <selection activeCell="G46" sqref="G46"/>
      <colBreaks count="1" manualBreakCount="1">
        <brk id="7" max="1048575" man="1"/>
      </colBreaks>
      <pageMargins left="0.511811023622047" right="0.26" top="0.48" bottom="0.54" header="0.25" footer="0.27"/>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B10F-670D-4E39-BF54-93CADD9B0DBC}">
  <sheetPr codeName="Sheet10">
    <tabColor indexed="53"/>
  </sheetPr>
  <dimension ref="A1:AA30"/>
  <sheetViews>
    <sheetView topLeftCell="A13" zoomScaleNormal="100" zoomScaleSheetLayoutView="100" workbookViewId="0">
      <selection activeCell="F20" sqref="F20:G24"/>
    </sheetView>
  </sheetViews>
  <sheetFormatPr defaultRowHeight="16.5"/>
  <cols>
    <col min="1" max="1" width="8.25" style="156" customWidth="1"/>
    <col min="2" max="2" width="7.375" style="156" customWidth="1"/>
    <col min="3" max="3" width="61.375" style="64" customWidth="1"/>
    <col min="4" max="4" width="7" style="63" customWidth="1"/>
    <col min="5" max="5" width="8.625" style="156" customWidth="1"/>
    <col min="6" max="6" width="12.25" style="63" customWidth="1"/>
    <col min="7" max="7" width="14.625" style="269" customWidth="1"/>
    <col min="8" max="8" width="17.75" style="27" customWidth="1"/>
    <col min="9" max="9" width="8" style="54" customWidth="1"/>
    <col min="10" max="10" width="17.5" style="54" customWidth="1"/>
    <col min="11" max="11" width="9" style="54" customWidth="1"/>
    <col min="12" max="12" width="9" style="141" customWidth="1"/>
    <col min="13" max="14" width="17.625" style="141" customWidth="1"/>
    <col min="15" max="27" width="9" style="141"/>
    <col min="28" max="16384" width="9" style="54"/>
  </cols>
  <sheetData>
    <row r="1" spans="1:14" ht="18" customHeight="1">
      <c r="A1" s="55" t="str">
        <f>Cover!B3</f>
        <v>Specification No.: WR-1/C&amp;M/PS/I-3484/Rfx-5005010166</v>
      </c>
      <c r="B1" s="55"/>
      <c r="C1" s="56"/>
      <c r="D1" s="57"/>
      <c r="E1" s="57"/>
      <c r="F1" s="58"/>
      <c r="G1" s="59" t="s">
        <v>84</v>
      </c>
    </row>
    <row r="2" spans="1:14" ht="23.25" customHeight="1">
      <c r="A2" s="48"/>
      <c r="B2" s="48"/>
      <c r="C2" s="61"/>
      <c r="D2" s="62"/>
      <c r="E2" s="62"/>
      <c r="F2" s="27"/>
      <c r="G2" s="67"/>
    </row>
    <row r="3" spans="1:14" ht="44.25" customHeight="1">
      <c r="A3" s="555" t="str">
        <f>Cover!$B$2</f>
        <v>“Water proofing &amp; structural strengthening of overhead tank at Bhadrawati substation.”</v>
      </c>
      <c r="B3" s="555"/>
      <c r="C3" s="555"/>
      <c r="D3" s="555"/>
      <c r="E3" s="555"/>
      <c r="F3" s="555"/>
      <c r="G3" s="555"/>
      <c r="L3" s="148"/>
      <c r="N3" s="149"/>
    </row>
    <row r="4" spans="1:14" ht="32.25" customHeight="1">
      <c r="A4" s="556" t="s">
        <v>274</v>
      </c>
      <c r="B4" s="557"/>
      <c r="C4" s="557"/>
      <c r="D4" s="557"/>
      <c r="E4" s="557"/>
      <c r="F4" s="557"/>
      <c r="G4" s="557"/>
      <c r="H4" s="160"/>
      <c r="L4" s="148"/>
      <c r="N4" s="149"/>
    </row>
    <row r="5" spans="1:14" ht="18" customHeight="1">
      <c r="A5" s="161"/>
      <c r="B5" s="161"/>
      <c r="C5" s="151"/>
      <c r="D5" s="150"/>
      <c r="E5" s="161"/>
      <c r="F5" s="150"/>
      <c r="G5" s="271"/>
      <c r="L5" s="148"/>
      <c r="N5" s="149"/>
    </row>
    <row r="6" spans="1:14" ht="18" customHeight="1">
      <c r="A6" s="24" t="str">
        <f>'  Sch-1'!A6</f>
        <v>Bidder’s Name and Address</v>
      </c>
      <c r="B6" s="24"/>
      <c r="C6" s="25"/>
      <c r="D6" s="25"/>
      <c r="E6" s="279"/>
      <c r="F6" s="48" t="s">
        <v>74</v>
      </c>
      <c r="G6" s="67"/>
      <c r="H6" s="25"/>
      <c r="L6" s="148"/>
      <c r="N6" s="149"/>
    </row>
    <row r="7" spans="1:14" ht="18" customHeight="1">
      <c r="A7" s="152" t="str">
        <f>'  Sch-1'!A7</f>
        <v xml:space="preserve">Bidder as </v>
      </c>
      <c r="B7" s="152"/>
      <c r="F7" s="264" t="s">
        <v>110</v>
      </c>
      <c r="G7" s="67"/>
      <c r="H7" s="25"/>
      <c r="L7" s="148"/>
      <c r="N7" s="149"/>
    </row>
    <row r="8" spans="1:14">
      <c r="A8" s="24" t="s">
        <v>75</v>
      </c>
      <c r="B8" s="24"/>
      <c r="C8" s="558" t="str">
        <f>IF('  Sch-1'!C8=0, "", '  Sch-1'!C8)</f>
        <v/>
      </c>
      <c r="D8" s="558"/>
      <c r="E8" s="558"/>
      <c r="F8" s="265" t="s">
        <v>77</v>
      </c>
      <c r="G8" s="266"/>
      <c r="L8" s="148"/>
      <c r="N8" s="149"/>
    </row>
    <row r="9" spans="1:14">
      <c r="A9" s="24" t="s">
        <v>76</v>
      </c>
      <c r="B9" s="24"/>
      <c r="C9" s="558" t="str">
        <f>IF('  Sch-1'!C9=0, "", '  Sch-1'!C9)</f>
        <v/>
      </c>
      <c r="D9" s="558"/>
      <c r="E9" s="558"/>
      <c r="F9" s="265" t="s">
        <v>111</v>
      </c>
      <c r="G9" s="266"/>
      <c r="L9" s="148"/>
      <c r="N9" s="149"/>
    </row>
    <row r="10" spans="1:14">
      <c r="A10" s="25"/>
      <c r="B10" s="25"/>
      <c r="C10" s="558" t="str">
        <f>IF('  Sch-1'!C10=0, "", '  Sch-1'!C10)</f>
        <v/>
      </c>
      <c r="D10" s="558"/>
      <c r="E10" s="558"/>
      <c r="F10" s="265" t="s">
        <v>112</v>
      </c>
      <c r="G10" s="266"/>
    </row>
    <row r="11" spans="1:14">
      <c r="A11" s="25"/>
      <c r="B11" s="25"/>
      <c r="C11" s="558" t="str">
        <f>IF('  Sch-1'!C11=0, "", '  Sch-1'!C11)</f>
        <v/>
      </c>
      <c r="D11" s="558"/>
      <c r="E11" s="558"/>
      <c r="F11" s="265" t="s">
        <v>113</v>
      </c>
      <c r="G11" s="266"/>
    </row>
    <row r="12" spans="1:14" ht="18" customHeight="1">
      <c r="A12" s="25"/>
      <c r="B12" s="25"/>
      <c r="C12" s="26"/>
      <c r="D12" s="26"/>
      <c r="E12" s="280"/>
      <c r="F12" s="49"/>
      <c r="G12" s="67"/>
      <c r="H12" s="25"/>
    </row>
    <row r="13" spans="1:14" ht="18" customHeight="1">
      <c r="A13" s="25"/>
      <c r="B13" s="25"/>
      <c r="C13" s="24"/>
      <c r="D13" s="24"/>
      <c r="E13" s="281"/>
      <c r="F13" s="24"/>
      <c r="G13" s="59" t="s">
        <v>62</v>
      </c>
    </row>
    <row r="14" spans="1:14" ht="43.5" customHeight="1">
      <c r="A14" s="153" t="s">
        <v>63</v>
      </c>
      <c r="B14" s="153" t="s">
        <v>236</v>
      </c>
      <c r="C14" s="153" t="s">
        <v>69</v>
      </c>
      <c r="D14" s="154" t="s">
        <v>61</v>
      </c>
      <c r="E14" s="154" t="s">
        <v>64</v>
      </c>
      <c r="F14" s="153" t="s">
        <v>126</v>
      </c>
      <c r="G14" s="267" t="s">
        <v>125</v>
      </c>
      <c r="H14" s="135"/>
      <c r="M14" s="140"/>
      <c r="N14" s="140"/>
    </row>
    <row r="15" spans="1:14" ht="18" customHeight="1">
      <c r="A15" s="154">
        <v>1</v>
      </c>
      <c r="B15" s="154">
        <v>2</v>
      </c>
      <c r="C15" s="154">
        <v>3</v>
      </c>
      <c r="D15" s="154">
        <v>4</v>
      </c>
      <c r="E15" s="154">
        <v>5</v>
      </c>
      <c r="F15" s="154">
        <v>6</v>
      </c>
      <c r="G15" s="268" t="s">
        <v>53</v>
      </c>
      <c r="H15" s="100"/>
      <c r="M15" s="139"/>
      <c r="N15" s="139"/>
    </row>
    <row r="16" spans="1:14" ht="44.25" customHeight="1">
      <c r="A16" s="550" t="s">
        <v>310</v>
      </c>
      <c r="B16" s="551"/>
      <c r="C16" s="552"/>
      <c r="D16" s="154"/>
      <c r="E16" s="154"/>
      <c r="F16" s="154"/>
      <c r="G16" s="268"/>
      <c r="H16" s="100"/>
      <c r="M16" s="139"/>
      <c r="N16" s="139"/>
    </row>
    <row r="17" spans="1:27">
      <c r="A17" s="305" t="s">
        <v>238</v>
      </c>
      <c r="B17" s="305" t="s">
        <v>237</v>
      </c>
      <c r="C17" s="305"/>
      <c r="D17" s="311"/>
      <c r="E17" s="311"/>
      <c r="F17" s="306"/>
      <c r="G17" s="306"/>
      <c r="H17" s="100"/>
      <c r="M17" s="139"/>
      <c r="N17" s="139"/>
    </row>
    <row r="18" spans="1:27" ht="141.75">
      <c r="A18" s="311">
        <v>1</v>
      </c>
      <c r="B18" s="328" t="s">
        <v>257</v>
      </c>
      <c r="C18" s="332" t="s">
        <v>303</v>
      </c>
      <c r="D18" s="328"/>
      <c r="E18" s="330"/>
      <c r="F18" s="330"/>
      <c r="G18" s="306"/>
      <c r="H18" s="100"/>
      <c r="M18" s="139"/>
      <c r="N18" s="139"/>
    </row>
    <row r="19" spans="1:27" ht="47.25">
      <c r="A19" s="311"/>
      <c r="B19" s="328"/>
      <c r="C19" s="329" t="s">
        <v>304</v>
      </c>
      <c r="D19" s="328"/>
      <c r="E19" s="330"/>
      <c r="F19" s="330"/>
      <c r="G19" s="306"/>
      <c r="H19" s="100"/>
      <c r="M19" s="139"/>
      <c r="N19" s="139"/>
    </row>
    <row r="20" spans="1:27">
      <c r="A20" s="311"/>
      <c r="B20" s="328" t="s">
        <v>247</v>
      </c>
      <c r="C20" s="329" t="s">
        <v>305</v>
      </c>
      <c r="D20" s="328" t="s">
        <v>263</v>
      </c>
      <c r="E20" s="330">
        <v>40</v>
      </c>
      <c r="F20" s="307"/>
      <c r="G20" s="306"/>
      <c r="H20" s="100"/>
      <c r="M20" s="139"/>
      <c r="N20" s="139"/>
    </row>
    <row r="21" spans="1:27">
      <c r="A21" s="311">
        <v>2</v>
      </c>
      <c r="B21" s="328" t="s">
        <v>258</v>
      </c>
      <c r="C21" s="329" t="s">
        <v>306</v>
      </c>
      <c r="D21" s="328"/>
      <c r="E21" s="330"/>
      <c r="F21" s="330"/>
      <c r="G21" s="306"/>
      <c r="H21" s="100"/>
      <c r="M21" s="139"/>
      <c r="N21" s="139"/>
    </row>
    <row r="22" spans="1:27">
      <c r="A22" s="311"/>
      <c r="B22" s="328"/>
      <c r="C22" s="332" t="s">
        <v>307</v>
      </c>
      <c r="D22" s="328"/>
      <c r="E22" s="330"/>
      <c r="F22" s="330"/>
      <c r="G22" s="306"/>
      <c r="H22" s="100"/>
      <c r="M22" s="139"/>
      <c r="N22" s="139"/>
    </row>
    <row r="23" spans="1:27">
      <c r="A23" s="311"/>
      <c r="B23" s="328"/>
      <c r="C23" s="332" t="s">
        <v>308</v>
      </c>
      <c r="D23" s="328" t="s">
        <v>309</v>
      </c>
      <c r="E23" s="330">
        <v>35</v>
      </c>
      <c r="F23" s="307"/>
      <c r="G23" s="306"/>
      <c r="H23" s="100"/>
      <c r="M23" s="139"/>
      <c r="N23" s="139"/>
    </row>
    <row r="24" spans="1:27" s="323" customFormat="1" ht="18.75">
      <c r="A24" s="318"/>
      <c r="B24" s="319"/>
      <c r="C24" s="274" t="s">
        <v>267</v>
      </c>
      <c r="D24" s="320"/>
      <c r="E24" s="321"/>
      <c r="F24" s="322"/>
      <c r="G24" s="275"/>
      <c r="H24" s="100"/>
      <c r="L24" s="324"/>
      <c r="M24" s="139"/>
      <c r="N24" s="139"/>
      <c r="O24" s="324"/>
      <c r="P24" s="324"/>
      <c r="Q24" s="324"/>
      <c r="R24" s="324"/>
      <c r="S24" s="324"/>
      <c r="T24" s="324"/>
      <c r="U24" s="324"/>
      <c r="V24" s="324"/>
      <c r="W24" s="324"/>
      <c r="X24" s="324"/>
      <c r="Y24" s="324"/>
      <c r="Z24" s="324"/>
      <c r="AA24" s="324"/>
    </row>
    <row r="25" spans="1:27" ht="33.6" customHeight="1">
      <c r="A25" s="162"/>
      <c r="B25" s="162"/>
      <c r="C25" s="157"/>
      <c r="D25" s="204"/>
      <c r="E25" s="205"/>
      <c r="F25" s="66" t="s">
        <v>80</v>
      </c>
      <c r="G25" s="66" t="str">
        <f>IF('  Sch-1'!G51=0,"",'  Sch-1'!G51)</f>
        <v/>
      </c>
      <c r="M25" s="148"/>
      <c r="N25" s="163"/>
    </row>
    <row r="26" spans="1:27" ht="33.6" customHeight="1">
      <c r="A26" s="65" t="s">
        <v>78</v>
      </c>
      <c r="B26" s="65"/>
      <c r="C26" s="158" t="str">
        <f>IF('  Sch-1'!C51=0,"", '  Sch-1'!C51)</f>
        <v/>
      </c>
      <c r="D26" s="206"/>
      <c r="E26" s="205"/>
      <c r="F26" s="66" t="s">
        <v>81</v>
      </c>
      <c r="G26" s="66" t="str">
        <f>IF('  Sch-1'!G52=0,"",'  Sch-1'!G52)</f>
        <v/>
      </c>
    </row>
    <row r="27" spans="1:27" ht="33.6" customHeight="1">
      <c r="A27" s="65" t="s">
        <v>79</v>
      </c>
      <c r="B27" s="65"/>
      <c r="C27" s="158" t="str">
        <f>IF('  Sch-1'!C52=0,"", '  Sch-1'!C52)</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312"/>
    </row>
  </sheetData>
  <sheetProtection formatColumns="0" formatRows="0" selectLockedCells="1"/>
  <customSheetViews>
    <customSheetView guid="{398C7893-3C2A-4DA4-8552-014985533932}"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1"/>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2"/>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3"/>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51181102362204722" right="0.26" top="0.54" bottom="0.61" header="0.25" footer="0.43"/>
      <printOptions horizontalCentered="1"/>
      <pageSetup paperSize="9" scale="92" orientation="portrait" horizontalDpi="300" verticalDpi="300" r:id="rId4"/>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5"/>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6"/>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7"/>
      <headerFooter alignWithMargins="0">
        <oddFooter>&amp;R&amp;"Book Antiqua,Bold"&amp;10Schedule-2/ Page &amp;P of &amp;N</oddFooter>
      </headerFooter>
    </customSheetView>
    <customSheetView guid="{F2279B93-E4FF-4A81-B734-06F92F73708D}" state="hidden" topLeftCell="A13">
      <selection activeCell="F20" sqref="F20:G24"/>
      <colBreaks count="1" manualBreakCount="1">
        <brk id="7" max="1048575" man="1"/>
      </colBreaks>
      <pageMargins left="0.51181102362204722" right="0.26" top="0.54" bottom="0.61" header="0.25" footer="0.43"/>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D4AF-1A62-403E-BEA5-C1CC1D792E33}">
  <sheetPr codeName="Sheet5">
    <tabColor indexed="10"/>
  </sheetPr>
  <dimension ref="A1:M66"/>
  <sheetViews>
    <sheetView view="pageBreakPreview" zoomScaleNormal="100" zoomScaleSheetLayoutView="100" workbookViewId="0">
      <selection activeCell="D20" sqref="D20"/>
    </sheetView>
  </sheetViews>
  <sheetFormatPr defaultRowHeight="16.5"/>
  <cols>
    <col min="1" max="1" width="10.625" style="358" customWidth="1"/>
    <col min="2" max="2" width="63.5" style="359" customWidth="1"/>
    <col min="3" max="3" width="20.625" style="358" customWidth="1"/>
    <col min="4" max="4" width="12.75" style="358" customWidth="1"/>
    <col min="5" max="5" width="17.5" style="375" customWidth="1"/>
    <col min="6" max="6" width="25.25" style="375" customWidth="1"/>
    <col min="7" max="7" width="10.5" style="350" hidden="1" customWidth="1"/>
    <col min="8" max="8" width="10.125" style="350" hidden="1" customWidth="1"/>
    <col min="9" max="9" width="13.125" style="350" hidden="1" customWidth="1"/>
    <col min="10" max="10" width="9" style="350" hidden="1" customWidth="1"/>
    <col min="11" max="11" width="0" style="350" hidden="1" customWidth="1"/>
    <col min="12" max="13" width="17.625" style="350" hidden="1" customWidth="1"/>
    <col min="14" max="32" width="0" style="350" hidden="1" customWidth="1"/>
    <col min="33" max="16384" width="9" style="350"/>
  </cols>
  <sheetData>
    <row r="1" spans="1:13">
      <c r="A1" s="282" t="str">
        <f>Cover!B3</f>
        <v>Specification No.: WR-1/C&amp;M/PS/I-3484/Rfx-5005010166</v>
      </c>
      <c r="B1" s="308"/>
      <c r="C1" s="333"/>
      <c r="D1" s="333"/>
      <c r="E1" s="373"/>
      <c r="F1" s="373" t="s">
        <v>85</v>
      </c>
    </row>
    <row r="2" spans="1:13">
      <c r="A2" s="353"/>
      <c r="B2" s="356"/>
      <c r="C2" s="347"/>
      <c r="D2" s="347"/>
      <c r="E2" s="374"/>
      <c r="F2" s="374"/>
    </row>
    <row r="3" spans="1:13" ht="21" customHeight="1">
      <c r="A3" s="547" t="str">
        <f>Cover!$B$2</f>
        <v>“Water proofing &amp; structural strengthening of overhead tank at Bhadrawati substation.”</v>
      </c>
      <c r="B3" s="547"/>
      <c r="C3" s="547"/>
      <c r="D3" s="547"/>
      <c r="E3" s="547"/>
      <c r="F3" s="547"/>
      <c r="K3" s="353" t="s">
        <v>54</v>
      </c>
      <c r="M3" s="354"/>
    </row>
    <row r="4" spans="1:13" ht="36.6" customHeight="1">
      <c r="A4" s="537" t="s">
        <v>325</v>
      </c>
      <c r="B4" s="538"/>
      <c r="C4" s="538"/>
      <c r="D4" s="538"/>
      <c r="E4" s="538"/>
      <c r="F4" s="538"/>
      <c r="K4" s="353" t="s">
        <v>55</v>
      </c>
      <c r="M4" s="354"/>
    </row>
    <row r="5" spans="1:13" s="415" customFormat="1" ht="12.75" customHeight="1">
      <c r="A5" s="412"/>
      <c r="B5" s="413"/>
      <c r="C5" s="412"/>
      <c r="D5" s="412"/>
      <c r="E5" s="414"/>
      <c r="F5" s="414"/>
      <c r="K5" s="416" t="s">
        <v>59</v>
      </c>
      <c r="M5" s="417"/>
    </row>
    <row r="6" spans="1:13">
      <c r="A6" s="26" t="str">
        <f>'  Sch-1'!A6</f>
        <v>Bidder’s Name and Address</v>
      </c>
      <c r="B6" s="361"/>
      <c r="C6" s="361"/>
      <c r="D6" s="361"/>
      <c r="E6" s="374" t="s">
        <v>74</v>
      </c>
      <c r="F6" s="374"/>
      <c r="G6" s="361"/>
      <c r="K6" s="353" t="s">
        <v>60</v>
      </c>
      <c r="M6" s="354"/>
    </row>
    <row r="7" spans="1:13">
      <c r="A7" s="340" t="str">
        <f>'  Sch-1'!A7</f>
        <v xml:space="preserve">Bidder as </v>
      </c>
      <c r="E7" s="376" t="s">
        <v>110</v>
      </c>
      <c r="F7" s="374"/>
      <c r="G7" s="361"/>
      <c r="K7" s="353" t="s">
        <v>56</v>
      </c>
      <c r="M7" s="354"/>
    </row>
    <row r="8" spans="1:13">
      <c r="A8" s="26" t="s">
        <v>75</v>
      </c>
      <c r="B8" s="371" t="str">
        <f>IF('  Sch-1'!C8=0, "", '  Sch-1'!C8)</f>
        <v/>
      </c>
      <c r="C8" s="371"/>
      <c r="D8" s="371"/>
      <c r="E8" s="377" t="s">
        <v>77</v>
      </c>
      <c r="F8" s="376"/>
      <c r="K8" s="353" t="s">
        <v>57</v>
      </c>
      <c r="M8" s="354"/>
    </row>
    <row r="9" spans="1:13">
      <c r="A9" s="26" t="s">
        <v>76</v>
      </c>
      <c r="B9" s="371" t="str">
        <f>IF('  Sch-1'!C9=0, "", '  Sch-1'!C9)</f>
        <v/>
      </c>
      <c r="C9" s="371"/>
      <c r="D9" s="371"/>
      <c r="E9" s="377" t="s">
        <v>111</v>
      </c>
      <c r="F9" s="376"/>
      <c r="K9" s="353" t="s">
        <v>58</v>
      </c>
      <c r="M9" s="354"/>
    </row>
    <row r="10" spans="1:13">
      <c r="A10" s="361"/>
      <c r="B10" s="371" t="str">
        <f>IF('  Sch-1'!C10=0, "", '  Sch-1'!C10)</f>
        <v/>
      </c>
      <c r="C10" s="371"/>
      <c r="D10" s="371"/>
      <c r="E10" s="377" t="s">
        <v>112</v>
      </c>
      <c r="F10" s="376"/>
    </row>
    <row r="11" spans="1:13">
      <c r="A11" s="361"/>
      <c r="B11" s="371" t="str">
        <f>IF('  Sch-1'!C11=0, "", '  Sch-1'!C11)</f>
        <v/>
      </c>
      <c r="C11" s="371"/>
      <c r="D11" s="371"/>
      <c r="E11" s="377" t="s">
        <v>113</v>
      </c>
      <c r="F11" s="376"/>
    </row>
    <row r="12" spans="1:13">
      <c r="A12" s="361"/>
      <c r="B12" s="26"/>
      <c r="C12" s="26"/>
      <c r="D12" s="26"/>
      <c r="E12" s="376"/>
      <c r="F12" s="374"/>
    </row>
    <row r="13" spans="1:13">
      <c r="A13" s="361"/>
      <c r="B13" s="26"/>
      <c r="C13" s="26"/>
      <c r="D13" s="26"/>
      <c r="E13" s="378"/>
      <c r="F13" s="373" t="s">
        <v>62</v>
      </c>
    </row>
    <row r="14" spans="1:13" s="347" customFormat="1">
      <c r="A14" s="286" t="s">
        <v>63</v>
      </c>
      <c r="B14" s="286" t="s">
        <v>69</v>
      </c>
      <c r="C14" s="287" t="s">
        <v>61</v>
      </c>
      <c r="D14" s="287" t="s">
        <v>64</v>
      </c>
      <c r="E14" s="425" t="s">
        <v>321</v>
      </c>
      <c r="F14" s="425" t="s">
        <v>125</v>
      </c>
      <c r="L14" s="355"/>
      <c r="M14" s="355"/>
    </row>
    <row r="15" spans="1:13">
      <c r="A15" s="287"/>
      <c r="B15" s="287">
        <v>2</v>
      </c>
      <c r="C15" s="287">
        <v>4</v>
      </c>
      <c r="D15" s="287">
        <v>5</v>
      </c>
      <c r="E15" s="394">
        <v>6</v>
      </c>
      <c r="F15" s="394" t="s">
        <v>53</v>
      </c>
      <c r="L15" s="342"/>
      <c r="M15" s="342"/>
    </row>
    <row r="16" spans="1:13" s="403" customFormat="1">
      <c r="A16" s="419"/>
      <c r="B16" s="563" t="s">
        <v>332</v>
      </c>
      <c r="C16" s="410"/>
      <c r="D16" s="410"/>
      <c r="E16" s="410"/>
      <c r="F16" s="404"/>
    </row>
    <row r="17" spans="1:9" s="403" customFormat="1">
      <c r="A17" s="411"/>
      <c r="B17" s="564"/>
      <c r="C17" s="423"/>
      <c r="D17" s="410"/>
      <c r="E17" s="410"/>
      <c r="F17" s="424" t="str">
        <f>IF(E17=0,"Included",IF(ISERROR(D17*E17),E17,E17*D17))</f>
        <v>Included</v>
      </c>
    </row>
    <row r="18" spans="1:9" s="403" customFormat="1" ht="28.5" hidden="1" customHeight="1">
      <c r="A18" s="411"/>
      <c r="B18" s="426"/>
      <c r="C18" s="423"/>
      <c r="D18" s="410"/>
      <c r="E18" s="410"/>
      <c r="F18" s="427">
        <v>0</v>
      </c>
    </row>
    <row r="19" spans="1:9" s="372" customFormat="1" ht="23.25">
      <c r="A19" s="392"/>
      <c r="B19" s="421" t="s">
        <v>322</v>
      </c>
      <c r="C19" s="392"/>
      <c r="D19" s="410"/>
      <c r="E19" s="410"/>
      <c r="F19" s="420">
        <f>F18</f>
        <v>0</v>
      </c>
      <c r="G19" s="372">
        <f>0.18</f>
        <v>0.18</v>
      </c>
      <c r="H19" s="372" t="e">
        <f>#REF!*G19</f>
        <v>#REF!</v>
      </c>
      <c r="I19" s="372" t="e">
        <f>534250+H19</f>
        <v>#REF!</v>
      </c>
    </row>
    <row r="20" spans="1:9" ht="29.25" customHeight="1">
      <c r="A20" s="379"/>
      <c r="B20" s="418"/>
      <c r="C20" s="406"/>
      <c r="D20" s="222"/>
      <c r="E20" s="394"/>
      <c r="F20" s="432"/>
    </row>
    <row r="21" spans="1:9">
      <c r="A21" s="384"/>
      <c r="B21" s="380"/>
      <c r="C21" s="379"/>
      <c r="D21" s="395"/>
    </row>
    <row r="22" spans="1:9">
      <c r="A22" s="382"/>
      <c r="B22" s="381"/>
      <c r="C22" s="382"/>
      <c r="D22" s="382"/>
    </row>
    <row r="23" spans="1:9">
      <c r="A23" s="342" t="s">
        <v>78</v>
      </c>
      <c r="B23" s="290">
        <f>'Names of Bidder'!D23</f>
        <v>0</v>
      </c>
      <c r="C23" s="310" t="str">
        <f>IF('  Sch-1'!C212=0,"", '  Sch-1'!C212)</f>
        <v/>
      </c>
      <c r="D23" s="350"/>
      <c r="E23" s="347"/>
      <c r="F23" s="348" t="s">
        <v>80</v>
      </c>
      <c r="G23" s="348">
        <f>'Names of Bidder'!D18</f>
        <v>0</v>
      </c>
    </row>
    <row r="24" spans="1:9">
      <c r="A24" s="342" t="s">
        <v>79</v>
      </c>
      <c r="B24" s="290">
        <f>'Names of Bidder'!D24</f>
        <v>0</v>
      </c>
      <c r="C24" s="310" t="str">
        <f>IF('  Sch-1'!C213=0,"", '  Sch-1'!C213)</f>
        <v/>
      </c>
      <c r="D24" s="350"/>
      <c r="E24" s="347"/>
      <c r="F24" s="348" t="s">
        <v>81</v>
      </c>
      <c r="G24" s="348">
        <f>'Names of Bidder'!D19</f>
        <v>0</v>
      </c>
    </row>
    <row r="25" spans="1:9">
      <c r="A25" s="382"/>
      <c r="B25" s="381"/>
      <c r="C25" s="382"/>
      <c r="D25" s="396"/>
    </row>
    <row r="26" spans="1:9">
      <c r="A26" s="382"/>
      <c r="B26" s="381"/>
      <c r="C26" s="382"/>
      <c r="D26" s="382"/>
    </row>
    <row r="27" spans="1:9">
      <c r="A27" s="560"/>
      <c r="B27" s="381"/>
      <c r="C27" s="560"/>
      <c r="D27" s="561"/>
    </row>
    <row r="28" spans="1:9">
      <c r="A28" s="560"/>
      <c r="B28" s="381"/>
      <c r="C28" s="560"/>
      <c r="D28" s="560"/>
    </row>
    <row r="29" spans="1:9">
      <c r="A29" s="379"/>
      <c r="B29" s="383"/>
      <c r="C29" s="397"/>
      <c r="D29" s="398"/>
    </row>
    <row r="30" spans="1:9">
      <c r="A30" s="562"/>
      <c r="B30" s="380"/>
      <c r="C30" s="397"/>
      <c r="D30" s="398"/>
    </row>
    <row r="31" spans="1:9">
      <c r="A31" s="562"/>
      <c r="B31" s="385"/>
      <c r="C31" s="397"/>
      <c r="D31" s="398"/>
    </row>
    <row r="32" spans="1:9">
      <c r="A32" s="384"/>
      <c r="B32" s="385"/>
      <c r="C32" s="397"/>
      <c r="D32" s="398"/>
    </row>
    <row r="33" spans="1:4">
      <c r="A33" s="382"/>
      <c r="B33" s="385"/>
      <c r="C33" s="397"/>
      <c r="D33" s="396"/>
    </row>
    <row r="34" spans="1:4">
      <c r="A34" s="382"/>
      <c r="B34" s="385"/>
      <c r="C34" s="397"/>
      <c r="D34" s="398"/>
    </row>
    <row r="35" spans="1:4">
      <c r="A35" s="382"/>
      <c r="B35" s="385"/>
      <c r="C35" s="397"/>
      <c r="D35" s="396"/>
    </row>
    <row r="36" spans="1:4">
      <c r="A36" s="382"/>
      <c r="B36" s="385"/>
      <c r="C36" s="397"/>
      <c r="D36" s="396"/>
    </row>
    <row r="37" spans="1:4">
      <c r="A37" s="382"/>
      <c r="B37" s="385"/>
      <c r="C37" s="382"/>
      <c r="D37" s="396"/>
    </row>
    <row r="38" spans="1:4">
      <c r="A38" s="382"/>
      <c r="B38" s="385"/>
      <c r="C38" s="397"/>
      <c r="D38" s="398"/>
    </row>
    <row r="39" spans="1:4">
      <c r="A39" s="382"/>
      <c r="B39" s="399"/>
      <c r="C39" s="382"/>
      <c r="D39" s="395"/>
    </row>
    <row r="40" spans="1:4">
      <c r="A40" s="379"/>
      <c r="B40" s="386"/>
      <c r="C40" s="397"/>
      <c r="D40" s="398"/>
    </row>
    <row r="41" spans="1:4">
      <c r="A41" s="382"/>
      <c r="B41" s="385"/>
      <c r="C41" s="382"/>
      <c r="D41" s="395"/>
    </row>
    <row r="42" spans="1:4">
      <c r="A42" s="379"/>
      <c r="B42" s="387"/>
      <c r="C42" s="397"/>
      <c r="D42" s="398"/>
    </row>
    <row r="43" spans="1:4">
      <c r="A43" s="379"/>
      <c r="B43" s="385"/>
      <c r="C43" s="382"/>
      <c r="D43" s="395"/>
    </row>
    <row r="44" spans="1:4">
      <c r="A44" s="379"/>
      <c r="B44" s="385"/>
      <c r="C44" s="382"/>
      <c r="D44" s="395"/>
    </row>
    <row r="45" spans="1:4">
      <c r="A45" s="379"/>
      <c r="B45" s="385"/>
      <c r="C45" s="382"/>
      <c r="D45" s="395"/>
    </row>
    <row r="46" spans="1:4">
      <c r="A46" s="388"/>
      <c r="B46" s="385"/>
      <c r="C46" s="400"/>
      <c r="D46" s="398"/>
    </row>
    <row r="47" spans="1:4">
      <c r="A47" s="382"/>
      <c r="B47" s="385"/>
      <c r="C47" s="382"/>
      <c r="D47" s="395"/>
    </row>
    <row r="48" spans="1:4">
      <c r="A48" s="388"/>
      <c r="B48" s="387"/>
      <c r="C48" s="400"/>
      <c r="D48" s="398"/>
    </row>
    <row r="49" spans="1:4">
      <c r="A49" s="382"/>
      <c r="B49" s="385"/>
      <c r="C49" s="382"/>
      <c r="D49" s="396"/>
    </row>
    <row r="50" spans="1:4">
      <c r="A50" s="382"/>
      <c r="B50" s="385"/>
      <c r="C50" s="382"/>
      <c r="D50" s="396"/>
    </row>
    <row r="51" spans="1:4">
      <c r="A51" s="382"/>
      <c r="B51" s="385"/>
      <c r="C51" s="382"/>
      <c r="D51" s="396"/>
    </row>
    <row r="52" spans="1:4">
      <c r="A52" s="382"/>
      <c r="B52" s="385"/>
      <c r="C52" s="382"/>
      <c r="D52" s="396"/>
    </row>
    <row r="53" spans="1:4">
      <c r="A53" s="389"/>
      <c r="B53" s="390"/>
      <c r="C53" s="389"/>
      <c r="D53" s="382"/>
    </row>
    <row r="54" spans="1:4">
      <c r="A54" s="389"/>
      <c r="B54" s="390"/>
      <c r="C54" s="389"/>
      <c r="D54" s="382"/>
    </row>
    <row r="55" spans="1:4">
      <c r="A55" s="389"/>
      <c r="B55" s="391"/>
      <c r="C55" s="382"/>
      <c r="D55" s="396"/>
    </row>
    <row r="56" spans="1:4">
      <c r="A56" s="389"/>
      <c r="B56" s="391"/>
      <c r="C56" s="389"/>
      <c r="D56" s="382"/>
    </row>
    <row r="57" spans="1:4">
      <c r="A57" s="389"/>
      <c r="B57" s="391"/>
      <c r="C57" s="389"/>
      <c r="D57" s="396"/>
    </row>
    <row r="58" spans="1:4">
      <c r="A58" s="389"/>
      <c r="B58" s="391"/>
      <c r="C58" s="389"/>
      <c r="D58" s="382"/>
    </row>
    <row r="59" spans="1:4">
      <c r="A59" s="559"/>
      <c r="B59" s="390"/>
      <c r="C59" s="559"/>
      <c r="D59" s="560"/>
    </row>
    <row r="60" spans="1:4">
      <c r="A60" s="559"/>
      <c r="B60" s="391"/>
      <c r="C60" s="559"/>
      <c r="D60" s="560"/>
    </row>
    <row r="61" spans="1:4">
      <c r="A61" s="389"/>
      <c r="B61" s="391"/>
      <c r="C61" s="389"/>
      <c r="D61" s="382"/>
    </row>
    <row r="62" spans="1:4">
      <c r="A62" s="389"/>
      <c r="B62" s="391"/>
      <c r="C62" s="389"/>
      <c r="D62" s="396"/>
    </row>
    <row r="63" spans="1:4">
      <c r="A63" s="389"/>
      <c r="B63" s="391"/>
      <c r="C63" s="389"/>
      <c r="D63" s="382"/>
    </row>
    <row r="64" spans="1:4">
      <c r="A64" s="389"/>
      <c r="B64" s="391"/>
      <c r="C64" s="389"/>
      <c r="D64" s="396"/>
    </row>
    <row r="65" spans="1:4">
      <c r="A65" s="389"/>
      <c r="B65" s="391"/>
      <c r="C65" s="389"/>
      <c r="D65" s="382"/>
    </row>
    <row r="66" spans="1:4">
      <c r="A66" s="389"/>
      <c r="B66" s="391"/>
      <c r="C66" s="389"/>
      <c r="D66" s="396"/>
    </row>
  </sheetData>
  <sheetProtection algorithmName="SHA-512" hashValue="5JlzwmvWR1YaukGNXTTFB34LasgyFHkZ7Vb0rdwIfqMMuwcW+SEOg8PrlB38uuPsCoKr53zwRzLCnEzODd3+Ug==" saltValue="FG1jzhoenClXacKzeoBetg==" spinCount="100000" sheet="1" formatColumns="0" formatRows="0" selectLockedCells="1"/>
  <customSheetViews>
    <customSheetView guid="{398C7893-3C2A-4DA4-8552-014985533932}"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2"/>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51181102362204722" right="0.26" top="0.54" bottom="0.51" header="0.27" footer="0.32"/>
      <printOptions horizontalCentered="1"/>
      <pageSetup paperSize="9" orientation="portrait" horizontalDpi="300" verticalDpi="300" r:id="rId4"/>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51181102362204722" right="0.26" top="0.54" bottom="0.51" header="0.27" footer="0.32"/>
      <printOptions horizontalCentered="1"/>
      <pageSetup paperSize="9" orientation="portrait" horizontalDpi="300" verticalDpi="300" r:id="rId5"/>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6"/>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51181102362204722" right="0.26" top="0.54" bottom="0.51" header="0.27" footer="0.32"/>
      <printOptions horizontalCentered="1"/>
      <pageSetup paperSize="9" orientation="portrait" horizontalDpi="300" verticalDpi="300" r:id="rId7"/>
      <headerFooter alignWithMargins="0">
        <oddFooter>&amp;R&amp;"Book Antiqua,Bold"&amp;10Schedule-3/ Page &amp;P of &amp;N</oddFooter>
      </headerFooter>
    </customSheetView>
    <customSheetView guid="{58D82F59-8CF6-455F-B9F4-081499FDF243}" topLeftCell="A7">
      <colBreaks count="1" manualBreakCount="1">
        <brk id="7" max="1048575" man="1"/>
      </colBreaks>
      <pageMargins left="0.51181102362204722" right="0.26" top="0.54" bottom="0.51" header="0.27" footer="0.32"/>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51181102362204722" right="0.26" top="0.54" bottom="0.51" header="0.27" footer="0.32"/>
      <printOptions horizontalCentered="1"/>
      <pageSetup paperSize="9" scale="87" orientation="portrait" horizontalDpi="300" verticalDpi="300" r:id="rId9"/>
      <headerFooter alignWithMargins="0">
        <oddFooter>&amp;R&amp;"Book Antiqua,Bold"&amp;10Page &amp;P of &amp;N</oddFooter>
      </headerFooter>
    </customSheetView>
    <customSheetView guid="{696D9240-6693-44E8-B9A4-2BFADD101EE2}">
      <colBreaks count="1" manualBreakCount="1">
        <brk id="7" max="1048575" man="1"/>
      </colBreaks>
      <pageMargins left="0.51181102362204722" right="0.26" top="0.54" bottom="0.51" header="0.27" footer="0.32"/>
      <printOptions horizontalCentered="1"/>
      <pageSetup paperSize="9" orientation="portrait" horizontalDpi="300" verticalDpi="300" r:id="rId10"/>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51181102362204722" right="0.26" top="0.54" bottom="0.51" header="0.27" footer="0.32"/>
      <printOptions horizontalCentered="1"/>
      <pageSetup paperSize="9" orientation="portrait" horizontalDpi="300" verticalDpi="300" r:id="rId11"/>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51181102362204722" right="0.26" top="0.54" bottom="0.51" header="0.27" footer="0.32"/>
      <printOptions horizontalCentered="1"/>
      <pageSetup paperSize="9" orientation="portrait" horizontalDpi="300" verticalDpi="300" r:id="rId12"/>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51181102362204722" right="0.26" top="0.54" bottom="0.51" header="0.27" footer="0.32"/>
      <printOptions horizontalCentered="1"/>
      <pageSetup paperSize="9" orientation="portrait" horizontalDpi="300" verticalDpi="300" r:id="rId1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51181102362204722" right="0.26" top="0.54" bottom="0.51" header="0.27" footer="0.32"/>
      <printOptions horizontalCentered="1"/>
      <pageSetup paperSize="9" orientation="portrait" horizontalDpi="300" verticalDpi="300" r:id="rId14"/>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51181102362204722" right="0.26" top="0.54" bottom="0.51" header="0.27" footer="0.32"/>
      <printOptions horizontalCentered="1"/>
      <pageSetup paperSize="9" scale="64" orientation="portrait" horizontalDpi="300" verticalDpi="300" r:id="rId15"/>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51181102362204722" right="0.26" top="0.54" bottom="0.51" header="0.27" footer="0.32"/>
      <printOptions horizontalCentered="1"/>
      <pageSetup paperSize="9" scale="64" orientation="portrait" horizontalDpi="300" verticalDpi="300" r:id="rId16"/>
      <headerFooter alignWithMargins="0">
        <oddFooter>&amp;R&amp;"Book Antiqua,Bold"&amp;10Schedule-3/ Page &amp;P of &amp;N</oddFooter>
      </headerFooter>
    </customSheetView>
    <customSheetView guid="{F2279B93-E4FF-4A81-B734-06F92F73708D}" showPageBreaks="1" printArea="1" hiddenRows="1" hiddenColumns="1" view="pageBreakPreview">
      <selection activeCell="E25" sqref="E25"/>
      <colBreaks count="1" manualBreakCount="1">
        <brk id="6" max="1048575" man="1"/>
      </colBreaks>
      <pageMargins left="0.51181102362204722" right="0.26" top="0.54" bottom="0.51" header="0.27" footer="0.32"/>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10">
    <mergeCell ref="A3:F3"/>
    <mergeCell ref="A4:F4"/>
    <mergeCell ref="A59:A60"/>
    <mergeCell ref="C59:C60"/>
    <mergeCell ref="D59:D60"/>
    <mergeCell ref="A27:A28"/>
    <mergeCell ref="C27:C28"/>
    <mergeCell ref="D27:D28"/>
    <mergeCell ref="A30:A31"/>
    <mergeCell ref="B16:B17"/>
  </mergeCells>
  <phoneticPr fontId="2"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6"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7DC78-F048-452E-9D2E-DA459C239979}">
  <sheetPr codeName="Sheet9">
    <tabColor indexed="13"/>
  </sheetPr>
  <dimension ref="A1:I24"/>
  <sheetViews>
    <sheetView view="pageBreakPreview" topLeftCell="A6" zoomScale="85" zoomScaleNormal="89" zoomScaleSheetLayoutView="85" workbookViewId="0">
      <selection activeCell="D21" sqref="D21"/>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Specification No.: WR-1/C&amp;M/PS/I-3484/Rfx-5005010166</v>
      </c>
      <c r="B1" s="45"/>
      <c r="C1" s="4"/>
      <c r="D1" s="5" t="s">
        <v>86</v>
      </c>
    </row>
    <row r="2" spans="1:9" ht="18" customHeight="1">
      <c r="A2" s="2"/>
      <c r="B2" s="6"/>
      <c r="C2" s="1"/>
      <c r="D2" s="1"/>
    </row>
    <row r="3" spans="1:9" ht="47.25" customHeight="1">
      <c r="A3" s="569" t="str">
        <f>Cover!$B$2</f>
        <v>“Water proofing &amp; structural strengthening of overhead tank at Bhadrawati substation.”</v>
      </c>
      <c r="B3" s="569"/>
      <c r="C3" s="569"/>
      <c r="D3" s="569"/>
      <c r="E3" s="37"/>
      <c r="F3" s="37"/>
    </row>
    <row r="4" spans="1:9" ht="21.95" customHeight="1">
      <c r="A4" s="570" t="s">
        <v>68</v>
      </c>
      <c r="B4" s="570"/>
      <c r="C4" s="570"/>
      <c r="D4" s="570"/>
    </row>
    <row r="5" spans="1:9" ht="18" customHeight="1">
      <c r="A5" s="32"/>
    </row>
    <row r="6" spans="1:9" ht="18" customHeight="1">
      <c r="A6" s="24" t="str">
        <f>'  Sch-1'!A6</f>
        <v>Bidder’s Name and Address</v>
      </c>
      <c r="D6" s="46" t="s">
        <v>74</v>
      </c>
      <c r="E6" s="27"/>
      <c r="F6" s="25"/>
    </row>
    <row r="7" spans="1:9" ht="18" customHeight="1">
      <c r="A7" s="130" t="str">
        <f>'  Sch-1'!A7</f>
        <v xml:space="preserve">Bidder as </v>
      </c>
      <c r="D7" s="200" t="s">
        <v>110</v>
      </c>
      <c r="E7" s="27"/>
      <c r="F7" s="25"/>
    </row>
    <row r="8" spans="1:9">
      <c r="A8" s="34" t="s">
        <v>82</v>
      </c>
      <c r="B8" s="565" t="str">
        <f>IF('  Sch-1'!C8=0, "", '  Sch-1'!C8)</f>
        <v/>
      </c>
      <c r="C8" s="565"/>
      <c r="D8" s="212" t="s">
        <v>77</v>
      </c>
      <c r="E8" s="49"/>
      <c r="F8" s="27"/>
    </row>
    <row r="9" spans="1:9">
      <c r="A9" s="34" t="s">
        <v>83</v>
      </c>
      <c r="B9" s="565" t="str">
        <f>IF('  Sch-1'!C9=0, "", '  Sch-1'!C9)</f>
        <v/>
      </c>
      <c r="C9" s="565"/>
      <c r="D9" s="212" t="s">
        <v>111</v>
      </c>
      <c r="E9" s="49"/>
      <c r="F9" s="27"/>
    </row>
    <row r="10" spans="1:9">
      <c r="A10" s="35"/>
      <c r="B10" s="565" t="str">
        <f>IF('  Sch-1'!C10=0, "", '  Sch-1'!C10)</f>
        <v/>
      </c>
      <c r="C10" s="565"/>
      <c r="D10" s="212" t="s">
        <v>112</v>
      </c>
      <c r="E10" s="49"/>
      <c r="F10" s="27"/>
    </row>
    <row r="11" spans="1:9">
      <c r="A11" s="35"/>
      <c r="B11" s="565" t="str">
        <f>IF('  Sch-1'!C11=0, "", '  Sch-1'!C11)</f>
        <v/>
      </c>
      <c r="C11" s="565"/>
      <c r="D11" s="212" t="s">
        <v>113</v>
      </c>
      <c r="E11" s="49"/>
      <c r="F11" s="27"/>
      <c r="I11" s="253"/>
    </row>
    <row r="12" spans="1:9" ht="18" customHeight="1">
      <c r="A12" s="38"/>
      <c r="B12" s="38"/>
      <c r="C12" s="38"/>
      <c r="D12" s="47"/>
    </row>
    <row r="13" spans="1:9" ht="21.95" customHeight="1">
      <c r="A13" s="223" t="s">
        <v>66</v>
      </c>
      <c r="B13" s="571" t="s">
        <v>65</v>
      </c>
      <c r="C13" s="571"/>
      <c r="D13" s="224"/>
    </row>
    <row r="14" spans="1:9" ht="39" customHeight="1">
      <c r="A14" s="225"/>
      <c r="B14" s="572"/>
      <c r="C14" s="572"/>
      <c r="D14" s="226"/>
    </row>
    <row r="15" spans="1:9" ht="21.95" customHeight="1">
      <c r="A15" s="225" t="s">
        <v>311</v>
      </c>
      <c r="B15" s="566" t="s">
        <v>326</v>
      </c>
      <c r="C15" s="567"/>
      <c r="D15" s="226">
        <f>'  Sch-1'!G50</f>
        <v>0</v>
      </c>
    </row>
    <row r="16" spans="1:9" ht="69" customHeight="1">
      <c r="A16" s="225" t="s">
        <v>312</v>
      </c>
      <c r="B16" s="566" t="s">
        <v>327</v>
      </c>
      <c r="C16" s="567"/>
      <c r="D16" s="226">
        <f>'  Sch-2'!G29</f>
        <v>0</v>
      </c>
    </row>
    <row r="17" spans="1:6" ht="0.6" customHeight="1">
      <c r="A17" s="225"/>
      <c r="B17" s="572"/>
      <c r="C17" s="572"/>
      <c r="D17" s="226"/>
    </row>
    <row r="18" spans="1:6" ht="31.5" customHeight="1">
      <c r="A18" s="220">
        <v>3</v>
      </c>
      <c r="B18" s="566" t="s">
        <v>331</v>
      </c>
      <c r="C18" s="567"/>
      <c r="D18" s="405">
        <f>'Sch-3'!F19</f>
        <v>0</v>
      </c>
    </row>
    <row r="19" spans="1:6" ht="36.75" customHeight="1">
      <c r="A19" s="220"/>
      <c r="B19" s="568" t="s">
        <v>336</v>
      </c>
      <c r="C19" s="568"/>
      <c r="D19" s="272">
        <f>SUM(D15:D18)</f>
        <v>0</v>
      </c>
    </row>
    <row r="20" spans="1:6" ht="30" customHeight="1">
      <c r="A20" s="51"/>
      <c r="B20" s="52"/>
      <c r="C20" s="52"/>
      <c r="D20" s="53"/>
    </row>
    <row r="21" spans="1:6" ht="30" customHeight="1">
      <c r="A21" s="28" t="s">
        <v>78</v>
      </c>
      <c r="B21" s="85" t="str">
        <f>IF('  Sch-1'!C51=0,"", '  Sch-1'!C51)</f>
        <v/>
      </c>
      <c r="C21" s="29"/>
      <c r="D21" s="208"/>
      <c r="F21" s="30"/>
    </row>
    <row r="22" spans="1:6" ht="30" customHeight="1">
      <c r="A22" s="28" t="s">
        <v>79</v>
      </c>
      <c r="B22" s="85" t="str">
        <f>IF('  Sch-1'!C52=0,"", '  Sch-1'!C52)</f>
        <v/>
      </c>
      <c r="C22" s="29" t="s">
        <v>80</v>
      </c>
      <c r="D22" s="68" t="str">
        <f>IF('  Sch-1'!G51=0,"",'  Sch-1'!G51)</f>
        <v/>
      </c>
      <c r="F22" s="2"/>
    </row>
    <row r="23" spans="1:6" ht="30" customHeight="1">
      <c r="A23" s="3"/>
      <c r="B23" s="207"/>
      <c r="C23" s="29" t="s">
        <v>81</v>
      </c>
      <c r="D23" s="68" t="str">
        <f>IF('  Sch-1'!G52=0,"",'  Sch-1'!G52)</f>
        <v/>
      </c>
      <c r="F23" s="2"/>
    </row>
    <row r="24" spans="1:6" ht="30" customHeight="1">
      <c r="A24" s="3"/>
      <c r="B24" s="6"/>
      <c r="C24" s="29"/>
      <c r="D24" s="3"/>
      <c r="F24" s="30"/>
    </row>
  </sheetData>
  <sheetProtection password="EAE4" sheet="1" formatColumns="0" formatRows="0" selectLockedCells="1"/>
  <customSheetViews>
    <customSheetView guid="{398C7893-3C2A-4DA4-8552-014985533932}"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
      <headerFooter alignWithMargins="0">
        <oddFooter>&amp;R&amp;"Book Antiqua,Bold"&amp;10Schedule-6/ Page &amp;P of &amp;N</oddFooter>
      </headerFooter>
    </customSheetView>
    <customSheetView guid="{BEF72719-4CCF-4C9B-95F6-0F3535FF30B3}" scale="89" hiddenRows="1">
      <selection activeCell="J15" sqref="J15"/>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9" hiddenRows="1" topLeftCell="A7">
      <selection activeCell="D45" sqref="D45"/>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68">
      <selection activeCell="B25" sqref="B25:C25"/>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scale="77" hiddenColumns="1" topLeftCell="A7">
      <selection activeCell="G1" sqref="G1:N65536"/>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selection activeCell="F15" sqref="F15"/>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5" right="0.38" top="0.56999999999999995" bottom="0.48" header="0.38" footer="0.24"/>
      <printOptions horizontalCentered="1"/>
      <pageSetup paperSize="9" fitToHeight="0" orientation="portrait" r:id="rId9"/>
      <headerFooter alignWithMargins="0">
        <oddFooter>&amp;R&amp;"Book Antiqua,Bold"&amp;10Page &amp;P of &amp;N</oddFooter>
      </headerFooter>
    </customSheetView>
    <customSheetView guid="{696D9240-6693-44E8-B9A4-2BFADD101EE2}">
      <selection activeCell="F15" sqref="F15"/>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B0EE7D76-5806-4718-BDAD-3A3EA691E5E4}" topLeftCell="A16">
      <selection activeCell="F15" sqref="F15"/>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1A26D3B9-AD8D-4AE9-81F5-E0DF795F4658}" topLeftCell="B13">
      <selection activeCell="G22" sqref="G22"/>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4F47A486-EA66-4D4B-9D65-1ABEAC31AACE}" scale="68" hiddenColumns="1" topLeftCell="A4">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25334923-91A5-4F88-9A10-8FA88873EC26}" scale="89" hiddenRows="1" topLeftCell="A13">
      <selection activeCell="F28" sqref="F28"/>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5E2FF645-A015-403E-863B-BADF6B75C7D1}" scale="89" hiddenRows="1">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C3C2F6BE-1796-4187-BF38-BACEF6057F57}" scale="89" hiddenRows="1">
      <selection activeCell="D40" sqref="D40"/>
      <pageMargins left="0.5" right="0.38" top="0.56999999999999995" bottom="0.48" header="0.38" footer="0.24"/>
      <printOptions horizontalCentered="1"/>
      <pageSetup paperSize="9" fitToHeight="0" orientation="portrait" r:id="rId16"/>
      <headerFooter alignWithMargins="0">
        <oddFooter>&amp;R&amp;"Book Antiqua,Bold"&amp;10Schedule-6/ Page &amp;P of &amp;N</oddFooter>
      </headerFooter>
    </customSheetView>
    <customSheetView guid="{F2279B93-E4FF-4A81-B734-06F92F73708D}" showPageBreaks="1" printArea="1" hiddenRows="1" view="pageBreakPreview" topLeftCell="A7">
      <selection activeCell="E15" sqref="E15"/>
      <pageMargins left="0.5" right="0.38" top="0.56999999999999995" bottom="0.48" header="0.38" footer="0.24"/>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11:C11"/>
    <mergeCell ref="B15:C15"/>
    <mergeCell ref="B19:C19"/>
    <mergeCell ref="B8:C8"/>
    <mergeCell ref="A3:D3"/>
    <mergeCell ref="A4:D4"/>
    <mergeCell ref="B13:C13"/>
    <mergeCell ref="B14:C14"/>
    <mergeCell ref="B18:C18"/>
    <mergeCell ref="B16:C16"/>
    <mergeCell ref="B10:C10"/>
    <mergeCell ref="B9:C9"/>
    <mergeCell ref="B17:C17"/>
  </mergeCells>
  <phoneticPr fontId="1"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6FCF8-6F90-4EAA-831C-1CC2BE549F56}">
  <sheetPr codeName="Sheet14">
    <tabColor rgb="FF00B0F0"/>
  </sheetPr>
  <dimension ref="A1:G35"/>
  <sheetViews>
    <sheetView view="pageBreakPreview" topLeftCell="B7" zoomScaleNormal="85" zoomScaleSheetLayoutView="100" workbookViewId="0">
      <selection activeCell="G30" sqref="G30"/>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6" width="5.125" style="31" customWidth="1"/>
    <col min="7" max="7" width="5.875" style="31" customWidth="1"/>
    <col min="8" max="8" width="8.125" style="31" customWidth="1"/>
    <col min="9" max="9" width="10" style="31" customWidth="1"/>
    <col min="10" max="16384" width="10" style="31"/>
  </cols>
  <sheetData>
    <row r="1" spans="1:7" ht="18" customHeight="1">
      <c r="A1" s="44" t="str">
        <f>Cover!B3</f>
        <v>Specification No.: WR-1/C&amp;M/PS/I-3484/Rfx-5005010166</v>
      </c>
      <c r="B1" s="45"/>
      <c r="C1" s="4"/>
      <c r="D1" s="5" t="s">
        <v>107</v>
      </c>
    </row>
    <row r="2" spans="1:7" ht="18" customHeight="1">
      <c r="A2" s="2"/>
      <c r="B2" s="6"/>
      <c r="C2" s="1"/>
      <c r="D2" s="1"/>
    </row>
    <row r="3" spans="1:7" ht="47.25" customHeight="1">
      <c r="A3" s="569" t="str">
        <f>Cover!$B$2</f>
        <v>“Water proofing &amp; structural strengthening of overhead tank at Bhadrawati substation.”</v>
      </c>
      <c r="B3" s="569"/>
      <c r="C3" s="569"/>
      <c r="D3" s="569"/>
      <c r="E3" s="37"/>
      <c r="F3" s="37"/>
    </row>
    <row r="4" spans="1:7" ht="21.95" customHeight="1">
      <c r="A4" s="570" t="s">
        <v>231</v>
      </c>
      <c r="B4" s="570"/>
      <c r="C4" s="570"/>
      <c r="D4" s="570"/>
    </row>
    <row r="5" spans="1:7" ht="18" customHeight="1">
      <c r="A5" s="32"/>
    </row>
    <row r="6" spans="1:7" ht="18" customHeight="1">
      <c r="A6" s="24" t="str">
        <f>'  Sch-1'!A6</f>
        <v>Bidder’s Name and Address</v>
      </c>
      <c r="D6" s="46" t="s">
        <v>74</v>
      </c>
      <c r="E6" s="27"/>
      <c r="F6" s="25"/>
    </row>
    <row r="7" spans="1:7" ht="18" customHeight="1">
      <c r="A7" s="130" t="str">
        <f>'  Sch-1'!A7</f>
        <v xml:space="preserve">Bidder as </v>
      </c>
      <c r="D7" s="200" t="s">
        <v>110</v>
      </c>
      <c r="E7" s="27"/>
      <c r="F7" s="25"/>
    </row>
    <row r="8" spans="1:7">
      <c r="A8" s="34" t="s">
        <v>82</v>
      </c>
      <c r="B8" s="565" t="str">
        <f>IF('  Sch-1'!C8=0, "", '  Sch-1'!C8)</f>
        <v/>
      </c>
      <c r="C8" s="565"/>
      <c r="D8" s="212" t="s">
        <v>77</v>
      </c>
      <c r="E8" s="49"/>
      <c r="F8" s="27"/>
    </row>
    <row r="9" spans="1:7">
      <c r="A9" s="34" t="s">
        <v>83</v>
      </c>
      <c r="B9" s="565" t="str">
        <f>IF('  Sch-1'!C9=0, "", '  Sch-1'!C9)</f>
        <v/>
      </c>
      <c r="C9" s="565"/>
      <c r="D9" s="212" t="s">
        <v>111</v>
      </c>
      <c r="E9" s="49"/>
      <c r="F9" s="27"/>
    </row>
    <row r="10" spans="1:7">
      <c r="A10" s="35"/>
      <c r="B10" s="565" t="str">
        <f>IF('  Sch-1'!C10=0, "", '  Sch-1'!C10)</f>
        <v/>
      </c>
      <c r="C10" s="565"/>
      <c r="D10" s="212" t="s">
        <v>112</v>
      </c>
      <c r="E10" s="49"/>
      <c r="F10" s="27"/>
    </row>
    <row r="11" spans="1:7">
      <c r="A11" s="35"/>
      <c r="B11" s="565" t="str">
        <f>IF('  Sch-1'!C11=0, "", '  Sch-1'!C11)</f>
        <v/>
      </c>
      <c r="C11" s="565"/>
      <c r="D11" s="212" t="s">
        <v>113</v>
      </c>
      <c r="E11" s="49"/>
      <c r="F11" s="27"/>
    </row>
    <row r="12" spans="1:7" ht="18" customHeight="1">
      <c r="A12" s="38"/>
      <c r="B12" s="38"/>
      <c r="C12" s="38"/>
      <c r="D12" s="47"/>
    </row>
    <row r="13" spans="1:7" ht="21.95" customHeight="1">
      <c r="A13" s="39" t="s">
        <v>66</v>
      </c>
      <c r="B13" s="575" t="s">
        <v>65</v>
      </c>
      <c r="C13" s="576"/>
      <c r="D13" s="40" t="s">
        <v>67</v>
      </c>
      <c r="F13" s="31" t="s">
        <v>58</v>
      </c>
      <c r="G13" s="253">
        <f>Discount!L20</f>
        <v>0</v>
      </c>
    </row>
    <row r="14" spans="1:7" ht="14.45" customHeight="1">
      <c r="A14" s="228"/>
      <c r="B14" s="572"/>
      <c r="C14" s="572"/>
      <c r="D14" s="50"/>
      <c r="G14" s="326"/>
    </row>
    <row r="15" spans="1:7" ht="33" customHeight="1">
      <c r="A15" s="261">
        <v>1</v>
      </c>
      <c r="B15" s="566" t="s">
        <v>320</v>
      </c>
      <c r="C15" s="567"/>
      <c r="D15" s="272">
        <f>G15</f>
        <v>0</v>
      </c>
      <c r="F15" s="325">
        <f>'Sch-4'!D15</f>
        <v>0</v>
      </c>
      <c r="G15" s="31">
        <f>F15*(1-$G$13)</f>
        <v>0</v>
      </c>
    </row>
    <row r="16" spans="1:7" ht="33.75" customHeight="1">
      <c r="A16" s="261">
        <v>2</v>
      </c>
      <c r="B16" s="566" t="s">
        <v>333</v>
      </c>
      <c r="C16" s="567"/>
      <c r="D16" s="272">
        <f>G16</f>
        <v>0</v>
      </c>
      <c r="F16" s="31">
        <f>'  Sch-2'!G29</f>
        <v>0</v>
      </c>
      <c r="G16" s="31">
        <f>F16*(1-$G$13)</f>
        <v>0</v>
      </c>
    </row>
    <row r="17" spans="1:7" ht="49.5" hidden="1" customHeight="1">
      <c r="A17" s="261"/>
      <c r="B17" s="566" t="s">
        <v>327</v>
      </c>
      <c r="C17" s="567"/>
      <c r="D17" s="272">
        <f t="shared" ref="D17:D26" si="0">G17</f>
        <v>0</v>
      </c>
    </row>
    <row r="18" spans="1:7" ht="21.95" hidden="1" customHeight="1">
      <c r="A18" s="261"/>
      <c r="B18" s="566"/>
      <c r="C18" s="567"/>
      <c r="D18" s="272">
        <f t="shared" si="0"/>
        <v>0</v>
      </c>
      <c r="F18" s="325"/>
    </row>
    <row r="19" spans="1:7" ht="21.95" hidden="1" customHeight="1">
      <c r="A19" s="261"/>
      <c r="B19" s="566"/>
      <c r="C19" s="567"/>
      <c r="D19" s="272">
        <f t="shared" si="0"/>
        <v>0</v>
      </c>
    </row>
    <row r="20" spans="1:7" ht="48" hidden="1" customHeight="1">
      <c r="A20" s="261"/>
      <c r="B20" s="572"/>
      <c r="C20" s="572"/>
      <c r="D20" s="272">
        <f t="shared" si="0"/>
        <v>0</v>
      </c>
    </row>
    <row r="21" spans="1:7" ht="21.95" hidden="1" customHeight="1">
      <c r="A21" s="261"/>
      <c r="B21" s="566"/>
      <c r="C21" s="567"/>
      <c r="D21" s="272">
        <f t="shared" si="0"/>
        <v>0</v>
      </c>
      <c r="F21" s="325"/>
    </row>
    <row r="22" spans="1:7" ht="21.95" hidden="1" customHeight="1">
      <c r="A22" s="261"/>
      <c r="B22" s="566"/>
      <c r="C22" s="567"/>
      <c r="D22" s="272">
        <f t="shared" si="0"/>
        <v>0</v>
      </c>
    </row>
    <row r="23" spans="1:7" ht="61.5" hidden="1" customHeight="1">
      <c r="A23" s="225"/>
      <c r="B23" s="572"/>
      <c r="C23" s="572"/>
      <c r="D23" s="272">
        <f t="shared" si="0"/>
        <v>0</v>
      </c>
    </row>
    <row r="24" spans="1:7" ht="21.95" hidden="1" customHeight="1">
      <c r="A24" s="225"/>
      <c r="B24" s="566"/>
      <c r="C24" s="567"/>
      <c r="D24" s="272">
        <f t="shared" si="0"/>
        <v>0</v>
      </c>
      <c r="F24" s="325"/>
    </row>
    <row r="25" spans="1:7" ht="21.95" hidden="1" customHeight="1">
      <c r="A25" s="225"/>
      <c r="B25" s="566"/>
      <c r="C25" s="567"/>
      <c r="D25" s="272">
        <f t="shared" si="0"/>
        <v>0</v>
      </c>
    </row>
    <row r="26" spans="1:7" ht="4.9000000000000004" hidden="1" customHeight="1">
      <c r="A26" s="261"/>
      <c r="B26" s="572"/>
      <c r="C26" s="572"/>
      <c r="D26" s="272">
        <f t="shared" si="0"/>
        <v>0</v>
      </c>
    </row>
    <row r="27" spans="1:7" ht="21" customHeight="1">
      <c r="A27" s="261">
        <v>2</v>
      </c>
      <c r="B27" s="566" t="s">
        <v>331</v>
      </c>
      <c r="C27" s="567"/>
      <c r="D27" s="272">
        <v>0</v>
      </c>
      <c r="F27" s="325">
        <f>'Sch-3'!F19</f>
        <v>0</v>
      </c>
      <c r="G27" s="31">
        <f>F27*(1-$G$13)</f>
        <v>0</v>
      </c>
    </row>
    <row r="28" spans="1:7">
      <c r="A28" s="41"/>
      <c r="B28" s="568" t="s">
        <v>334</v>
      </c>
      <c r="C28" s="568"/>
      <c r="D28" s="272">
        <f>SUM(D15:D27)</f>
        <v>0</v>
      </c>
    </row>
    <row r="29" spans="1:7">
      <c r="A29" s="227"/>
      <c r="B29" s="573" t="s">
        <v>316</v>
      </c>
      <c r="C29" s="574"/>
      <c r="D29" s="273">
        <f>D28</f>
        <v>0</v>
      </c>
    </row>
    <row r="30" spans="1:7" ht="30" customHeight="1">
      <c r="A30" s="51"/>
      <c r="B30" s="52"/>
      <c r="C30" s="52"/>
      <c r="D30" s="53"/>
    </row>
    <row r="31" spans="1:7" ht="30" customHeight="1">
      <c r="A31" s="28" t="s">
        <v>78</v>
      </c>
      <c r="B31" s="85" t="str">
        <f>IF('  Sch-1'!C51=0,"", '  Sch-1'!C51)</f>
        <v/>
      </c>
      <c r="C31" s="29"/>
      <c r="D31" s="208"/>
      <c r="F31" s="30"/>
    </row>
    <row r="32" spans="1:7" ht="30" customHeight="1">
      <c r="A32" s="28" t="s">
        <v>79</v>
      </c>
      <c r="B32" s="85" t="str">
        <f>IF('  Sch-1'!C52=0,"", '  Sch-1'!C52)</f>
        <v/>
      </c>
      <c r="C32" s="29" t="s">
        <v>80</v>
      </c>
      <c r="D32" s="68" t="str">
        <f>IF('  Sch-1'!G51=0,"",'  Sch-1'!G51)</f>
        <v/>
      </c>
      <c r="F32" s="2"/>
    </row>
    <row r="33" spans="1:6" ht="30" customHeight="1">
      <c r="A33" s="3"/>
      <c r="B33" s="207"/>
      <c r="C33" s="29" t="s">
        <v>81</v>
      </c>
      <c r="D33" s="68" t="str">
        <f>IF('  Sch-1'!G52=0,"",'  Sch-1'!G52)</f>
        <v/>
      </c>
      <c r="F33" s="2"/>
    </row>
    <row r="34" spans="1:6" ht="30" customHeight="1">
      <c r="A34" s="3"/>
      <c r="B34" s="6"/>
      <c r="C34" s="29"/>
      <c r="D34" s="3"/>
      <c r="F34" s="30"/>
    </row>
    <row r="35" spans="1:6" ht="30" customHeight="1">
      <c r="A35" s="36"/>
      <c r="B35" s="36"/>
      <c r="C35" s="42"/>
      <c r="E35" s="43"/>
    </row>
  </sheetData>
  <sheetProtection password="8AFB" sheet="1" formatColumns="0" formatRows="0" selectLockedCells="1"/>
  <customSheetViews>
    <customSheetView guid="{398C7893-3C2A-4DA4-8552-014985533932}"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
      <headerFooter alignWithMargins="0">
        <oddFooter>&amp;R&amp;"Book Antiqua,Bold"&amp;10Schedule-6/ Page &amp;P of &amp;N</oddFooter>
      </headerFooter>
    </customSheetView>
    <customSheetView guid="{BEF72719-4CCF-4C9B-95F6-0F3535FF30B3}" scale="85" hiddenRows="1" hiddenColumns="1">
      <selection activeCell="K15" sqref="K15"/>
      <pageMargins left="0.5" right="0.38" top="0.56999999999999995" bottom="0.48" header="0.38" footer="0.24"/>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5" right="0.38" top="0.56999999999999995" bottom="0.48" header="0.38" footer="0.24"/>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85" hiddenColumns="1" topLeftCell="A22">
      <selection activeCell="L11" sqref="L11"/>
      <pageMargins left="0.5" right="0.38" top="0.56999999999999995" bottom="0.48" header="0.38" footer="0.24"/>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topLeftCell="A10">
      <selection activeCell="G6" sqref="G6"/>
      <pageMargins left="0.5" right="0.38" top="0.56999999999999995" bottom="0.48" header="0.38" footer="0.24"/>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topLeftCell="A28">
      <selection activeCell="B28" sqref="B28:D30"/>
      <pageMargins left="0.5" right="0.38" top="0.56999999999999995" bottom="0.48" header="0.38" footer="0.24"/>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topLeftCell="A28">
      <selection activeCell="B28" sqref="B28:D30"/>
      <pageMargins left="0.5" right="0.38" top="0.56999999999999995" bottom="0.48" header="0.38" footer="0.24"/>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topLeftCell="A13">
      <selection activeCell="F21" sqref="F21"/>
      <pageMargins left="0.5" right="0.38" top="0.56999999999999995" bottom="0.48" header="0.38" footer="0.24"/>
      <printOptions horizontalCentered="1"/>
      <pageSetup paperSize="9" fitToHeight="0" orientation="portrait" r:id="rId8"/>
      <headerFooter alignWithMargins="0">
        <oddFooter>&amp;R&amp;"Book Antiqua,Bold"&amp;10Schedule-6/ Page &amp;P of &amp;N</oddFooter>
      </headerFooter>
    </customSheetView>
    <customSheetView guid="{696D9240-6693-44E8-B9A4-2BFADD101EE2}">
      <selection activeCell="F21" sqref="F21"/>
      <pageMargins left="0.5" right="0.38" top="0.56999999999999995" bottom="0.48" header="0.38" footer="0.24"/>
      <printOptions horizontalCentered="1"/>
      <pageSetup paperSize="9" fitToHeight="0" orientation="portrait" r:id="rId9"/>
      <headerFooter alignWithMargins="0">
        <oddFooter>&amp;R&amp;"Book Antiqua,Bold"&amp;10Schedule-6/ Page &amp;P of &amp;N</oddFooter>
      </headerFooter>
    </customSheetView>
    <customSheetView guid="{B0EE7D76-5806-4718-BDAD-3A3EA691E5E4}" topLeftCell="A7">
      <selection activeCell="F21" sqref="F21"/>
      <pageMargins left="0.5" right="0.38" top="0.56999999999999995" bottom="0.48" header="0.38" footer="0.24"/>
      <printOptions horizontalCentered="1"/>
      <pageSetup paperSize="9" fitToHeight="0" orientation="portrait" r:id="rId10"/>
      <headerFooter alignWithMargins="0">
        <oddFooter>&amp;R&amp;"Book Antiqua,Bold"&amp;10Schedule-6/ Page &amp;P of &amp;N</oddFooter>
      </headerFooter>
    </customSheetView>
    <customSheetView guid="{1A26D3B9-AD8D-4AE9-81F5-E0DF795F4658}" topLeftCell="A13">
      <selection activeCell="D15" sqref="D15"/>
      <pageMargins left="0.5" right="0.38" top="0.56999999999999995" bottom="0.48" header="0.38" footer="0.24"/>
      <printOptions horizontalCentered="1"/>
      <pageSetup paperSize="9" fitToHeight="0" orientation="portrait" r:id="rId11"/>
      <headerFooter alignWithMargins="0">
        <oddFooter>&amp;R&amp;"Book Antiqua,Bold"&amp;10Schedule-6/ Page &amp;P of &amp;N</oddFooter>
      </headerFooter>
    </customSheetView>
    <customSheetView guid="{4F47A486-EA66-4D4B-9D65-1ABEAC31AACE}" scale="85" topLeftCell="A19">
      <selection activeCell="D27" sqref="D27"/>
      <pageMargins left="0.5" right="0.38" top="0.56999999999999995" bottom="0.48" header="0.38" footer="0.24"/>
      <printOptions horizontalCentered="1"/>
      <pageSetup paperSize="9" fitToHeight="0" orientation="portrait" r:id="rId12"/>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5" right="0.38" top="0.56999999999999995" bottom="0.48" header="0.38" footer="0.24"/>
      <printOptions horizontalCentered="1"/>
      <pageSetup paperSize="9" fitToHeight="0" orientation="portrait" r:id="rId13"/>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5" right="0.38" top="0.56999999999999995" bottom="0.48" header="0.38" footer="0.24"/>
      <printOptions horizontalCentered="1"/>
      <pageSetup paperSize="9" fitToHeight="0" orientation="portrait" r:id="rId14"/>
      <headerFooter alignWithMargins="0">
        <oddFooter>&amp;R&amp;"Book Antiqua,Bold"&amp;10Schedule-6/ Page &amp;P of &amp;N</oddFooter>
      </headerFooter>
    </customSheetView>
    <customSheetView guid="{C3C2F6BE-1796-4187-BF38-BACEF6057F57}" scale="85" hiddenRows="1" hiddenColumns="1">
      <selection activeCell="L28" sqref="L28"/>
      <pageMargins left="0.5" right="0.38" top="0.56999999999999995" bottom="0.48" header="0.38" footer="0.24"/>
      <printOptions horizontalCentered="1"/>
      <pageSetup paperSize="9" fitToHeight="0" orientation="portrait" r:id="rId15"/>
      <headerFooter alignWithMargins="0">
        <oddFooter>&amp;R&amp;"Book Antiqua,Bold"&amp;10Schedule-6/ Page &amp;P of &amp;N</oddFooter>
      </headerFooter>
    </customSheetView>
    <customSheetView guid="{F2279B93-E4FF-4A81-B734-06F92F73708D}" showPageBreaks="1" printArea="1" hiddenRows="1" hiddenColumns="1" view="pageBreakPreview">
      <selection activeCell="H16" sqref="H16"/>
      <pageMargins left="0.5" right="0.38" top="0.56999999999999995" bottom="0.48" header="0.38" footer="0.24"/>
      <printOptions horizontalCentered="1"/>
      <pageSetup paperSize="9" scale="99" fitToHeight="0" orientation="portrait" r:id="rId16"/>
      <headerFooter alignWithMargins="0">
        <oddFooter>&amp;R&amp;"Book Antiqua,Bold"&amp;10Schedule-6/ Page &amp;P of &amp;N</oddFooter>
      </headerFooter>
    </customSheetView>
  </customSheetViews>
  <mergeCells count="23">
    <mergeCell ref="B11:C11"/>
    <mergeCell ref="B22:C22"/>
    <mergeCell ref="B16:C16"/>
    <mergeCell ref="B17:C17"/>
    <mergeCell ref="B18:C18"/>
    <mergeCell ref="B19:C19"/>
    <mergeCell ref="B20:C20"/>
    <mergeCell ref="B21:C21"/>
    <mergeCell ref="A3:D3"/>
    <mergeCell ref="A4:D4"/>
    <mergeCell ref="B8:C8"/>
    <mergeCell ref="B9:C9"/>
    <mergeCell ref="B10:C10"/>
    <mergeCell ref="B26:C26"/>
    <mergeCell ref="B29:C29"/>
    <mergeCell ref="B13:C13"/>
    <mergeCell ref="B14:C14"/>
    <mergeCell ref="B28:C28"/>
    <mergeCell ref="B15:C15"/>
    <mergeCell ref="B27:C27"/>
    <mergeCell ref="B23:C23"/>
    <mergeCell ref="B24:C24"/>
    <mergeCell ref="B25:C25"/>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8CB3A-58CF-4166-BC0E-851145252865}">
  <sheetPr codeName="Sheet11">
    <tabColor indexed="11"/>
  </sheetPr>
  <dimension ref="A1:W35"/>
  <sheetViews>
    <sheetView showZeros="0" topLeftCell="A7" zoomScale="79" zoomScaleNormal="79" zoomScaleSheetLayoutView="100" workbookViewId="0">
      <selection activeCell="G17" sqref="G17"/>
    </sheetView>
  </sheetViews>
  <sheetFormatPr defaultRowHeight="16.5"/>
  <cols>
    <col min="1" max="2" width="6.625" style="110" customWidth="1"/>
    <col min="3" max="3" width="21.625" style="110" customWidth="1"/>
    <col min="4" max="4" width="13.375" style="110" customWidth="1"/>
    <col min="5" max="5" width="23.625" style="110" customWidth="1"/>
    <col min="6" max="6" width="11.875" style="110" customWidth="1"/>
    <col min="7" max="7" width="19.5" style="110" customWidth="1"/>
    <col min="8" max="8" width="16.875" style="186" customWidth="1"/>
    <col min="9" max="9" width="15.375" style="187" hidden="1" customWidth="1"/>
    <col min="10" max="10" width="18.375" style="188" hidden="1" customWidth="1"/>
    <col min="11" max="11" width="8" style="188" hidden="1" customWidth="1"/>
    <col min="12" max="12" width="13" style="188" hidden="1" customWidth="1"/>
    <col min="13" max="13" width="8.25" style="188" customWidth="1"/>
    <col min="14" max="14" width="18.75" style="188" customWidth="1"/>
    <col min="15" max="15" width="15.375" style="188" customWidth="1"/>
    <col min="16" max="16" width="9.875" style="188" customWidth="1"/>
    <col min="17" max="17" width="14.25" style="188" customWidth="1"/>
    <col min="18" max="22" width="9" style="188" customWidth="1"/>
    <col min="23" max="23" width="9" style="188"/>
    <col min="24" max="16384" width="9" style="60"/>
  </cols>
  <sheetData>
    <row r="1" spans="1:23" s="99" customFormat="1" ht="39.950000000000003" customHeight="1">
      <c r="A1" s="584" t="s">
        <v>27</v>
      </c>
      <c r="B1" s="584"/>
      <c r="C1" s="584"/>
      <c r="D1" s="584"/>
      <c r="E1" s="584"/>
      <c r="F1" s="584"/>
      <c r="G1" s="584"/>
      <c r="H1" s="183"/>
      <c r="I1" s="184"/>
      <c r="J1" s="185"/>
      <c r="K1" s="185"/>
      <c r="L1" s="185"/>
      <c r="M1" s="185"/>
      <c r="N1" s="185"/>
      <c r="O1" s="185"/>
      <c r="P1" s="185"/>
      <c r="Q1" s="185"/>
      <c r="R1" s="185"/>
      <c r="S1" s="185"/>
      <c r="T1" s="185"/>
      <c r="U1" s="185"/>
      <c r="V1" s="185"/>
      <c r="W1" s="185"/>
    </row>
    <row r="2" spans="1:23" ht="18" customHeight="1">
      <c r="A2" s="55" t="str">
        <f>Cover!B3</f>
        <v>Specification No.: WR-1/C&amp;M/PS/I-3484/Rfx-5005010166</v>
      </c>
      <c r="B2" s="55"/>
      <c r="C2" s="56"/>
      <c r="D2" s="57"/>
      <c r="E2" s="57"/>
      <c r="F2" s="57"/>
      <c r="G2" s="59" t="s">
        <v>26</v>
      </c>
    </row>
    <row r="3" spans="1:23" ht="18" customHeight="1">
      <c r="A3" s="105"/>
      <c r="B3" s="105"/>
      <c r="C3" s="106"/>
      <c r="D3" s="107"/>
      <c r="E3" s="107"/>
      <c r="F3" s="107"/>
      <c r="G3" s="108"/>
    </row>
    <row r="4" spans="1:23" ht="18.95" customHeight="1">
      <c r="A4" s="587" t="s">
        <v>22</v>
      </c>
      <c r="B4" s="587"/>
      <c r="C4" s="587"/>
      <c r="D4" s="587"/>
      <c r="E4" s="587"/>
      <c r="F4" s="587"/>
      <c r="G4" s="587"/>
    </row>
    <row r="5" spans="1:23" ht="21" customHeight="1">
      <c r="A5" s="46" t="s">
        <v>74</v>
      </c>
      <c r="B5" s="27"/>
      <c r="C5" s="25"/>
      <c r="D5" s="100"/>
      <c r="E5" s="100"/>
      <c r="F5" s="100"/>
      <c r="G5" s="100"/>
    </row>
    <row r="6" spans="1:23" ht="21" customHeight="1">
      <c r="A6" s="200" t="s">
        <v>110</v>
      </c>
      <c r="B6" s="27"/>
      <c r="C6" s="25"/>
      <c r="D6" s="100"/>
      <c r="E6" s="100"/>
      <c r="F6" s="100"/>
      <c r="G6" s="100"/>
    </row>
    <row r="7" spans="1:23" ht="21" customHeight="1">
      <c r="A7" s="212" t="s">
        <v>77</v>
      </c>
      <c r="B7" s="49"/>
      <c r="C7" s="27"/>
      <c r="D7" s="100"/>
      <c r="E7" s="100"/>
      <c r="F7" s="100"/>
      <c r="G7" s="100"/>
    </row>
    <row r="8" spans="1:23" ht="21" customHeight="1">
      <c r="A8" s="212" t="s">
        <v>111</v>
      </c>
      <c r="B8" s="49"/>
      <c r="C8" s="27"/>
      <c r="D8" s="100"/>
      <c r="E8" s="100"/>
      <c r="F8" s="100"/>
      <c r="G8" s="100"/>
    </row>
    <row r="9" spans="1:23" ht="21" customHeight="1">
      <c r="A9" s="212" t="s">
        <v>112</v>
      </c>
      <c r="B9" s="49"/>
      <c r="C9" s="27"/>
      <c r="D9" s="100"/>
      <c r="E9" s="100"/>
      <c r="F9" s="100"/>
      <c r="G9" s="100"/>
    </row>
    <row r="10" spans="1:23" ht="21" customHeight="1">
      <c r="A10" s="212" t="s">
        <v>113</v>
      </c>
      <c r="B10" s="49"/>
      <c r="C10" s="27"/>
      <c r="D10" s="100"/>
      <c r="E10" s="100"/>
      <c r="F10" s="100"/>
      <c r="G10" s="100"/>
    </row>
    <row r="11" spans="1:23" ht="21" customHeight="1">
      <c r="A11" s="100"/>
      <c r="B11" s="100"/>
      <c r="C11" s="100"/>
      <c r="D11" s="100"/>
      <c r="E11" s="100"/>
      <c r="F11" s="100"/>
      <c r="G11" s="100"/>
    </row>
    <row r="12" spans="1:23" ht="42" customHeight="1">
      <c r="A12" s="111" t="s">
        <v>23</v>
      </c>
      <c r="B12" s="111"/>
      <c r="C12" s="585" t="str">
        <f>Cover!$B$2</f>
        <v>“Water proofing &amp; structural strengthening of overhead tank at Bhadrawati substation.”</v>
      </c>
      <c r="D12" s="585"/>
      <c r="E12" s="585"/>
      <c r="F12" s="585"/>
      <c r="G12" s="585"/>
    </row>
    <row r="13" spans="1:23" ht="21" customHeight="1">
      <c r="A13" s="577" t="s">
        <v>121</v>
      </c>
      <c r="B13" s="577"/>
      <c r="C13" s="577"/>
      <c r="D13" s="577"/>
      <c r="E13" s="577"/>
      <c r="F13" s="577"/>
      <c r="G13" s="577"/>
    </row>
    <row r="14" spans="1:23" ht="21" customHeight="1">
      <c r="A14" s="577" t="s">
        <v>122</v>
      </c>
      <c r="B14" s="577"/>
      <c r="C14" s="577"/>
      <c r="D14" s="577"/>
      <c r="E14" s="577"/>
      <c r="F14" s="577"/>
      <c r="G14" s="577"/>
    </row>
    <row r="15" spans="1:23" ht="21" customHeight="1">
      <c r="A15" s="109" t="s">
        <v>21</v>
      </c>
      <c r="B15" s="215"/>
      <c r="C15" s="216"/>
      <c r="D15" s="65"/>
      <c r="E15" s="214"/>
      <c r="F15" s="214"/>
      <c r="G15" s="214"/>
    </row>
    <row r="16" spans="1:23" ht="45.75" customHeight="1">
      <c r="A16" s="586" t="s">
        <v>24</v>
      </c>
      <c r="B16" s="586"/>
      <c r="C16" s="586"/>
      <c r="D16" s="586"/>
      <c r="E16" s="586"/>
      <c r="F16" s="586"/>
      <c r="G16" s="586"/>
      <c r="J16" s="256" t="s">
        <v>105</v>
      </c>
      <c r="K16" s="257"/>
      <c r="L16" s="257" t="s">
        <v>106</v>
      </c>
      <c r="M16" s="198"/>
      <c r="O16" s="247"/>
    </row>
    <row r="17" spans="1:23" ht="54.75" customHeight="1">
      <c r="B17" s="113">
        <v>1</v>
      </c>
      <c r="C17" s="579" t="s">
        <v>313</v>
      </c>
      <c r="D17" s="580"/>
      <c r="E17" s="580"/>
      <c r="F17" s="581"/>
      <c r="G17" s="193"/>
      <c r="I17" s="194">
        <f>'Sch-4'!D19</f>
        <v>0</v>
      </c>
      <c r="J17" s="254">
        <f>IF(I17=0,0,G17/I17)</f>
        <v>0</v>
      </c>
      <c r="L17" s="196"/>
    </row>
    <row r="18" spans="1:23" ht="54.75" customHeight="1">
      <c r="B18" s="597"/>
      <c r="C18" s="597"/>
      <c r="D18" s="597"/>
      <c r="E18" s="597"/>
      <c r="F18" s="597"/>
      <c r="G18" s="597"/>
      <c r="I18" s="194"/>
      <c r="J18" s="254"/>
    </row>
    <row r="19" spans="1:23" ht="54" customHeight="1">
      <c r="B19" s="113">
        <v>2</v>
      </c>
      <c r="C19" s="579" t="s">
        <v>314</v>
      </c>
      <c r="D19" s="580"/>
      <c r="E19" s="580"/>
      <c r="F19" s="581"/>
      <c r="G19" s="116"/>
      <c r="I19" s="194"/>
      <c r="J19" s="255">
        <f>G19</f>
        <v>0</v>
      </c>
    </row>
    <row r="20" spans="1:23" s="102" customFormat="1" ht="87.75" customHeight="1">
      <c r="A20" s="101"/>
      <c r="B20" s="588" t="s">
        <v>234</v>
      </c>
      <c r="C20" s="589"/>
      <c r="D20" s="589"/>
      <c r="E20" s="589"/>
      <c r="F20" s="589"/>
      <c r="G20" s="589"/>
      <c r="H20" s="186"/>
      <c r="I20" s="195"/>
      <c r="J20" s="203"/>
      <c r="K20" s="189"/>
      <c r="L20" s="197">
        <f>J19+J17</f>
        <v>0</v>
      </c>
      <c r="M20" s="189"/>
      <c r="N20" s="189"/>
      <c r="O20" s="189"/>
      <c r="P20" s="189"/>
      <c r="Q20" s="189"/>
      <c r="R20" s="189"/>
      <c r="S20" s="189"/>
      <c r="T20" s="189"/>
      <c r="U20" s="189"/>
      <c r="V20" s="189"/>
      <c r="W20" s="189"/>
    </row>
    <row r="21" spans="1:23" s="102" customFormat="1" ht="24.75" hidden="1" customHeight="1">
      <c r="A21" s="101"/>
      <c r="B21" s="211">
        <v>5</v>
      </c>
      <c r="C21" s="590" t="s">
        <v>108</v>
      </c>
      <c r="D21" s="591"/>
      <c r="E21" s="591"/>
      <c r="F21" s="591"/>
      <c r="G21" s="592"/>
      <c r="H21" s="186"/>
      <c r="I21" s="195"/>
      <c r="J21" s="203"/>
      <c r="K21" s="189"/>
      <c r="L21" s="189"/>
      <c r="M21" s="189"/>
      <c r="N21" s="189"/>
      <c r="O21" s="189"/>
      <c r="P21" s="189"/>
      <c r="Q21" s="189"/>
      <c r="R21" s="189"/>
      <c r="S21" s="189"/>
      <c r="T21" s="189"/>
      <c r="U21" s="189"/>
      <c r="V21" s="189"/>
      <c r="W21" s="189"/>
    </row>
    <row r="22" spans="1:23" s="102" customFormat="1" ht="61.5" hidden="1" customHeight="1">
      <c r="A22" s="101"/>
      <c r="B22" s="593"/>
      <c r="C22" s="594"/>
      <c r="D22" s="594"/>
      <c r="E22" s="594"/>
      <c r="F22" s="594"/>
      <c r="G22" s="595"/>
      <c r="H22" s="186"/>
      <c r="I22" s="195" t="e">
        <f>'  Sch-1'!#REF!+'  Sch-2'!#REF!+#REF!</f>
        <v>#REF!</v>
      </c>
      <c r="J22" s="197">
        <f>G22</f>
        <v>0</v>
      </c>
      <c r="K22" s="189"/>
      <c r="L22" s="189"/>
      <c r="M22" s="189"/>
      <c r="N22" s="189"/>
      <c r="O22" s="189"/>
      <c r="P22" s="189"/>
      <c r="Q22" s="189"/>
      <c r="R22" s="189"/>
      <c r="S22" s="189"/>
      <c r="T22" s="189"/>
      <c r="U22" s="189"/>
      <c r="V22" s="189"/>
      <c r="W22" s="189"/>
    </row>
    <row r="23" spans="1:23" s="102" customFormat="1" ht="48.75" hidden="1" customHeight="1">
      <c r="A23" s="101"/>
      <c r="B23" s="582" t="s">
        <v>109</v>
      </c>
      <c r="C23" s="583"/>
      <c r="D23" s="583"/>
      <c r="E23" s="583"/>
      <c r="F23" s="583"/>
      <c r="G23" s="583"/>
      <c r="H23" s="186"/>
      <c r="I23" s="186"/>
      <c r="J23" s="189"/>
      <c r="K23" s="189"/>
      <c r="L23" s="189"/>
      <c r="M23" s="189"/>
      <c r="N23" s="189"/>
      <c r="O23" s="189"/>
      <c r="P23" s="189"/>
      <c r="Q23" s="189"/>
      <c r="R23" s="189"/>
      <c r="S23" s="189"/>
      <c r="T23" s="189"/>
      <c r="U23" s="189"/>
      <c r="V23" s="189"/>
      <c r="W23" s="189"/>
    </row>
    <row r="24" spans="1:23" s="102" customFormat="1" ht="33" customHeight="1">
      <c r="A24" s="104" t="s">
        <v>25</v>
      </c>
      <c r="B24" s="114"/>
      <c r="C24" s="112"/>
      <c r="E24" s="115"/>
      <c r="F24" s="115"/>
      <c r="G24" s="103"/>
      <c r="H24" s="186"/>
      <c r="I24" s="186"/>
      <c r="J24" s="189"/>
      <c r="K24" s="189"/>
      <c r="L24" s="189"/>
      <c r="M24" s="189"/>
      <c r="N24" s="189"/>
      <c r="O24" s="189"/>
      <c r="P24" s="189"/>
      <c r="Q24" s="189"/>
      <c r="R24" s="189"/>
      <c r="S24" s="189"/>
      <c r="T24" s="189"/>
      <c r="U24" s="189"/>
      <c r="V24" s="189"/>
      <c r="W24" s="189"/>
    </row>
    <row r="25" spans="1:23" s="102" customFormat="1" ht="33" customHeight="1">
      <c r="A25" s="27" t="s">
        <v>92</v>
      </c>
      <c r="B25" s="114"/>
      <c r="C25" s="112"/>
      <c r="E25" s="115"/>
      <c r="F25" s="115"/>
      <c r="G25" s="103"/>
      <c r="H25" s="186"/>
      <c r="I25" s="186"/>
      <c r="J25" s="189"/>
      <c r="K25" s="189"/>
      <c r="L25" s="189"/>
      <c r="M25" s="189"/>
      <c r="N25" s="189"/>
      <c r="O25" s="189"/>
      <c r="P25" s="189"/>
      <c r="Q25" s="189"/>
      <c r="R25" s="189"/>
      <c r="S25" s="189"/>
      <c r="T25" s="189"/>
      <c r="U25" s="189"/>
      <c r="V25" s="189"/>
      <c r="W25" s="189"/>
    </row>
    <row r="26" spans="1:23" s="102" customFormat="1" ht="33" customHeight="1">
      <c r="A26" s="213" t="s">
        <v>114</v>
      </c>
      <c r="B26" s="114"/>
      <c r="C26" s="112"/>
      <c r="E26" s="115"/>
      <c r="F26" s="115"/>
      <c r="G26" s="103"/>
      <c r="H26" s="190"/>
      <c r="I26" s="186"/>
      <c r="J26" s="189"/>
      <c r="K26" s="189"/>
      <c r="L26" s="189"/>
      <c r="M26" s="189"/>
      <c r="N26" s="189"/>
      <c r="O26" s="189"/>
      <c r="P26" s="189"/>
      <c r="Q26" s="189"/>
      <c r="R26" s="189"/>
      <c r="S26" s="189"/>
      <c r="T26" s="189"/>
      <c r="U26" s="189"/>
      <c r="V26" s="189"/>
      <c r="W26" s="189"/>
    </row>
    <row r="27" spans="1:23" ht="21" customHeight="1">
      <c r="A27" s="596" t="s">
        <v>115</v>
      </c>
      <c r="B27" s="596"/>
      <c r="C27" s="596"/>
      <c r="D27" s="596"/>
      <c r="E27" s="596"/>
      <c r="F27" s="596"/>
      <c r="G27" s="596"/>
      <c r="H27" s="188"/>
    </row>
    <row r="28" spans="1:23" ht="33" customHeight="1">
      <c r="A28" s="215" t="s">
        <v>116</v>
      </c>
      <c r="B28" s="215"/>
      <c r="C28" s="216"/>
      <c r="D28" s="65"/>
      <c r="E28" s="214"/>
      <c r="F28" s="214"/>
      <c r="G28" s="214"/>
      <c r="H28" s="188"/>
    </row>
    <row r="29" spans="1:23" ht="33" customHeight="1">
      <c r="A29" s="102"/>
      <c r="B29" s="27"/>
      <c r="C29" s="102"/>
      <c r="D29" s="54"/>
      <c r="E29" s="61"/>
      <c r="F29" s="61"/>
      <c r="G29" s="61"/>
      <c r="H29" s="191"/>
    </row>
    <row r="30" spans="1:23" ht="33" customHeight="1">
      <c r="A30" s="74"/>
      <c r="B30" s="74"/>
      <c r="C30" s="84"/>
      <c r="D30" s="61"/>
      <c r="E30" s="27"/>
      <c r="F30" s="27"/>
      <c r="G30" s="67" t="s">
        <v>93</v>
      </c>
      <c r="H30" s="188"/>
    </row>
    <row r="31" spans="1:23" ht="33" customHeight="1">
      <c r="A31" s="74"/>
      <c r="B31" s="74"/>
      <c r="C31" s="84"/>
      <c r="D31" s="61"/>
      <c r="E31" s="27"/>
      <c r="F31" s="27"/>
      <c r="G31" s="67" t="str">
        <f>"For and on behalf of " &amp; '  Sch-1'!C8</f>
        <v xml:space="preserve">For and on behalf of </v>
      </c>
      <c r="H31" s="188"/>
    </row>
    <row r="32" spans="1:23" ht="33" customHeight="1">
      <c r="A32" s="72"/>
      <c r="B32" s="72"/>
      <c r="C32" s="72"/>
      <c r="D32" s="86"/>
      <c r="E32" s="79"/>
      <c r="F32" s="79"/>
      <c r="G32" s="60"/>
      <c r="H32" s="192"/>
    </row>
    <row r="33" spans="1:7" ht="15">
      <c r="A33" s="98" t="s">
        <v>19</v>
      </c>
      <c r="B33" s="98"/>
      <c r="C33" s="86" t="str">
        <f>'  Sch-1'!C51</f>
        <v/>
      </c>
      <c r="D33" s="86"/>
      <c r="E33" s="79" t="s">
        <v>94</v>
      </c>
      <c r="F33" s="578" t="str">
        <f>'  Sch-1'!G51</f>
        <v/>
      </c>
      <c r="G33" s="578"/>
    </row>
    <row r="34" spans="1:7">
      <c r="A34" s="98" t="s">
        <v>20</v>
      </c>
      <c r="B34" s="98"/>
      <c r="C34" s="87" t="str">
        <f>'  Sch-1'!C52</f>
        <v/>
      </c>
      <c r="D34" s="88"/>
      <c r="E34" s="79" t="s">
        <v>95</v>
      </c>
      <c r="F34" s="578" t="str">
        <f>'  Sch-1'!G52</f>
        <v/>
      </c>
      <c r="G34" s="578"/>
    </row>
    <row r="35" spans="1:7">
      <c r="A35" s="74"/>
      <c r="B35" s="74"/>
      <c r="C35" s="74"/>
      <c r="D35" s="74"/>
      <c r="E35" s="79"/>
      <c r="F35" s="79"/>
      <c r="G35" s="209"/>
    </row>
  </sheetData>
  <sheetProtection algorithmName="SHA-512" hashValue="bqCcBfaYTSrp3Prhb6rTY7QQNWycG2BPXjccAfoXTuQA2ffawcgzNw01La342n4jaY7LG4hD3GlqtCx9hHds4A==" saltValue="ZNnxvb/Y7DtSxpTkPidzmA==" spinCount="100000" sheet="1" formatColumns="0" formatRows="0" selectLockedCells="1"/>
  <customSheetViews>
    <customSheetView guid="{398C7893-3C2A-4DA4-8552-014985533932}" scale="79" zeroValues="0" hiddenRows="1" hiddenColumns="1" topLeftCell="A5">
      <selection activeCell="G19" sqref="G19"/>
      <pageMargins left="0.72" right="0.49" top="0.62" bottom="0.52" header="0.32" footer="0.27"/>
      <pageSetup scale="96" orientation="portrait" r:id="rId1"/>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72" right="0.49" top="0.62" bottom="0.52" header="0.32" footer="0.27"/>
      <pageSetup scale="96" orientation="portrait" r:id="rId2"/>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72" right="0.49" top="0.62" bottom="0.52" header="0.32" footer="0.27"/>
      <pageSetup scale="96" orientation="portrait" r:id="rId3"/>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72" right="0.49" top="0.62" bottom="0.52" header="0.32" footer="0.27"/>
      <pageSetup scale="96" orientation="portrait" r:id="rId4"/>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72" right="0.49" top="0.62" bottom="0.52" header="0.32" footer="0.27"/>
      <pageSetup scale="96" orientation="portrait" r:id="rId5"/>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72" right="0.49" top="0.62" bottom="0.52" header="0.32" footer="0.27"/>
      <pageSetup scale="96" orientation="portrait" r:id="rId6"/>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72" right="0.49" top="0.62" bottom="0.52" header="0.32" footer="0.27"/>
      <pageSetup scale="96" orientation="portrait" r:id="rId7"/>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72" right="0.49" top="0.62" bottom="0.52" header="0.32" footer="0.27"/>
      <pageSetup scale="96" orientation="portrait" r:id="rId8"/>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72" right="0.49" top="0.62" bottom="0.52" header="0.32" footer="0.27"/>
      <pageSetup scale="96" orientation="portrait" r:id="rId9"/>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72" right="0.49" top="0.62" bottom="0.52" header="0.32" footer="0.27"/>
      <pageSetup scale="96" orientation="portrait" r:id="rId10"/>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72" right="0.49" top="0.62" bottom="0.52" header="0.32" footer="0.27"/>
      <pageSetup scale="96" orientation="portrait" r:id="rId11"/>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72" right="0.49" top="0.62" bottom="0.52" header="0.32" footer="0.27"/>
      <pageSetup scale="96" orientation="portrait" r:id="rId12"/>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72" right="0.49" top="0.62" bottom="0.52" header="0.32" footer="0.27"/>
      <pageSetup scale="96" orientation="portrait" r:id="rId13"/>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72" right="0.49" top="0.62" bottom="0.52" header="0.32" footer="0.27"/>
      <pageSetup scale="96" orientation="portrait" r:id="rId14"/>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72" right="0.49" top="0.62" bottom="0.52" header="0.32" footer="0.27"/>
      <pageSetup scale="96" orientation="portrait" r:id="rId15"/>
      <headerFooter alignWithMargins="0">
        <oddFooter>&amp;R&amp;"Book Antiqua,Bold"&amp;10Letter of Discount  / Page &amp;P of &amp;N</oddFooter>
      </headerFooter>
    </customSheetView>
    <customSheetView guid="{F2279B93-E4FF-4A81-B734-06F92F73708D}" scale="79" zeroValues="0" hiddenRows="1" hiddenColumns="1" topLeftCell="A5">
      <selection activeCell="G19" sqref="G19"/>
      <pageMargins left="0.72" right="0.49" top="0.62" bottom="0.52" header="0.32" footer="0.27"/>
      <pageSetup scale="96" orientation="portrait" r:id="rId16"/>
      <headerFooter alignWithMargins="0">
        <oddFooter>&amp;R&amp;"Book Antiqua,Bold"&amp;10Letter of Discount  / Page &amp;P of &amp;N</oddFooter>
      </headerFooter>
    </customSheetView>
  </customSheetViews>
  <mergeCells count="16">
    <mergeCell ref="A1:G1"/>
    <mergeCell ref="C12:G12"/>
    <mergeCell ref="A16:G16"/>
    <mergeCell ref="A4:G4"/>
    <mergeCell ref="F33:G33"/>
    <mergeCell ref="B20:G20"/>
    <mergeCell ref="C21:G21"/>
    <mergeCell ref="B22:G22"/>
    <mergeCell ref="A27:G27"/>
    <mergeCell ref="B18:G18"/>
    <mergeCell ref="A13:G13"/>
    <mergeCell ref="A14:G14"/>
    <mergeCell ref="F34:G34"/>
    <mergeCell ref="C17:F17"/>
    <mergeCell ref="C19:F19"/>
    <mergeCell ref="B23:G23"/>
  </mergeCells>
  <phoneticPr fontId="2" type="noConversion"/>
  <dataValidations count="2">
    <dataValidation type="decimal" allowBlank="1" showInputMessage="1" showErrorMessage="1" error="Enter in percent only." sqref="G19" xr:uid="{64BC6C81-29CD-4C73-B61D-EC24C3C38F07}">
      <formula1>0</formula1>
      <formula2>1</formula2>
    </dataValidation>
    <dataValidation type="whole" operator="greaterThanOrEqual" allowBlank="1" showInputMessage="1" showErrorMessage="1" error="Enter numeric figure without decimal only" sqref="G17" xr:uid="{AA10B53B-2E22-4C52-B7F8-E044929A238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9ECC6-338C-41FF-A65E-B6A208ABE250}">
  <sheetPr codeName="Sheet16"/>
  <dimension ref="A1:AP65"/>
  <sheetViews>
    <sheetView showZeros="0" zoomScale="82" zoomScaleNormal="82" zoomScaleSheetLayoutView="100" workbookViewId="0">
      <selection activeCell="C5" sqref="C5:F5"/>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210" hidden="1" customWidth="1"/>
    <col min="29" max="29" width="17.5" style="210" hidden="1" customWidth="1"/>
    <col min="30" max="30" width="12.125" style="210" hidden="1" customWidth="1"/>
    <col min="31" max="31" width="8" style="142" customWidth="1"/>
    <col min="32" max="32" width="8" style="143" customWidth="1"/>
    <col min="33" max="33" width="12" style="143" customWidth="1"/>
    <col min="34" max="34" width="8" style="142" hidden="1" customWidth="1"/>
    <col min="35" max="36" width="8" style="142" customWidth="1"/>
    <col min="37" max="37" width="9.125" style="142" customWidth="1"/>
    <col min="38" max="42" width="8" style="142" customWidth="1"/>
    <col min="43" max="16384" width="8" style="72"/>
  </cols>
  <sheetData>
    <row r="1" spans="1:37">
      <c r="A1" s="69" t="str">
        <f>Cover!B3</f>
        <v>Specification No.: WR-1/C&amp;M/PS/I-3484/Rfx-5005010166</v>
      </c>
      <c r="B1" s="69"/>
      <c r="C1" s="70"/>
      <c r="D1" s="70"/>
      <c r="E1" s="70"/>
      <c r="F1" s="80" t="s">
        <v>102</v>
      </c>
      <c r="Z1" s="210">
        <f>'Names of Bidder'!D6</f>
        <v>0</v>
      </c>
      <c r="AF1" s="143">
        <v>1</v>
      </c>
      <c r="AG1" s="143" t="s">
        <v>1</v>
      </c>
      <c r="AJ1" s="143">
        <v>1</v>
      </c>
      <c r="AK1" s="142" t="s">
        <v>5</v>
      </c>
    </row>
    <row r="2" spans="1:37">
      <c r="B2" s="74"/>
      <c r="F2" s="74"/>
      <c r="Z2" s="210" t="e">
        <f>'Names of Bidder'!AA6</f>
        <v>#REF!</v>
      </c>
      <c r="AF2" s="143">
        <v>2</v>
      </c>
      <c r="AG2" s="143" t="s">
        <v>2</v>
      </c>
      <c r="AJ2" s="143">
        <v>2</v>
      </c>
      <c r="AK2" s="142" t="s">
        <v>6</v>
      </c>
    </row>
    <row r="3" spans="1:37" ht="15">
      <c r="A3" s="612" t="s">
        <v>17</v>
      </c>
      <c r="B3" s="612"/>
      <c r="C3" s="612"/>
      <c r="D3" s="612"/>
      <c r="E3" s="612"/>
      <c r="F3" s="612"/>
      <c r="AF3" s="143">
        <v>3</v>
      </c>
      <c r="AG3" s="143" t="s">
        <v>3</v>
      </c>
      <c r="AJ3" s="143">
        <v>3</v>
      </c>
      <c r="AK3" s="142" t="s">
        <v>7</v>
      </c>
    </row>
    <row r="4" spans="1:37" ht="15">
      <c r="A4" s="73"/>
      <c r="B4" s="73"/>
      <c r="C4" s="73"/>
      <c r="D4" s="73"/>
      <c r="E4" s="73"/>
      <c r="F4" s="73"/>
      <c r="AF4" s="143">
        <v>4</v>
      </c>
      <c r="AG4" s="143" t="s">
        <v>4</v>
      </c>
      <c r="AJ4" s="143">
        <v>4</v>
      </c>
      <c r="AK4" s="142" t="s">
        <v>8</v>
      </c>
    </row>
    <row r="5" spans="1:37">
      <c r="A5" s="77" t="s">
        <v>96</v>
      </c>
      <c r="C5" s="613"/>
      <c r="D5" s="614"/>
      <c r="E5" s="614"/>
      <c r="F5" s="614"/>
      <c r="AF5" s="143">
        <v>5</v>
      </c>
      <c r="AG5" s="143" t="s">
        <v>4</v>
      </c>
      <c r="AJ5" s="143">
        <v>5</v>
      </c>
      <c r="AK5" s="142" t="s">
        <v>9</v>
      </c>
    </row>
    <row r="6" spans="1:37">
      <c r="A6" s="77" t="s">
        <v>87</v>
      </c>
      <c r="B6" s="615" t="str">
        <f>'  Sch-1'!C51</f>
        <v/>
      </c>
      <c r="C6" s="615"/>
      <c r="F6" s="74"/>
      <c r="AF6" s="143">
        <v>6</v>
      </c>
      <c r="AG6" s="143" t="s">
        <v>4</v>
      </c>
      <c r="AH6" s="144" t="e">
        <f>DAY(B6)</f>
        <v>#VALUE!</v>
      </c>
      <c r="AJ6" s="143">
        <v>6</v>
      </c>
      <c r="AK6" s="142" t="s">
        <v>10</v>
      </c>
    </row>
    <row r="7" spans="1:37">
      <c r="A7" s="77"/>
      <c r="B7" s="81"/>
      <c r="C7" s="81"/>
      <c r="F7" s="74"/>
      <c r="AF7" s="143">
        <v>7</v>
      </c>
      <c r="AG7" s="143" t="s">
        <v>4</v>
      </c>
      <c r="AH7" s="144" t="e">
        <f>MONTH(B6)</f>
        <v>#VALUE!</v>
      </c>
      <c r="AJ7" s="143">
        <v>7</v>
      </c>
      <c r="AK7" s="142" t="s">
        <v>11</v>
      </c>
    </row>
    <row r="8" spans="1:37">
      <c r="A8" s="76" t="str">
        <f>'  Sch-1'!F6</f>
        <v>To:</v>
      </c>
      <c r="B8" s="75"/>
      <c r="F8" s="78"/>
      <c r="AF8" s="143">
        <v>8</v>
      </c>
      <c r="AG8" s="143" t="s">
        <v>4</v>
      </c>
      <c r="AH8" s="144" t="e">
        <f>LOOKUP(AH7,AJ1:AJ12,AK1:AK12)</f>
        <v>#VALUE!</v>
      </c>
      <c r="AJ8" s="143">
        <v>8</v>
      </c>
      <c r="AK8" s="142" t="s">
        <v>12</v>
      </c>
    </row>
    <row r="9" spans="1:37">
      <c r="A9" s="76" t="str">
        <f>'  Sch-1'!F7</f>
        <v>Contract &amp; Material</v>
      </c>
      <c r="B9" s="76"/>
      <c r="F9" s="78"/>
      <c r="AF9" s="143">
        <v>9</v>
      </c>
      <c r="AG9" s="143" t="s">
        <v>4</v>
      </c>
      <c r="AH9" s="144" t="e">
        <f>YEAR(B6)</f>
        <v>#VALUE!</v>
      </c>
      <c r="AJ9" s="143">
        <v>9</v>
      </c>
      <c r="AK9" s="142" t="s">
        <v>13</v>
      </c>
    </row>
    <row r="10" spans="1:37">
      <c r="A10" s="76" t="str">
        <f>'  Sch-1'!F8</f>
        <v>Power Grid Corporation of India Ltd.,</v>
      </c>
      <c r="B10" s="76"/>
      <c r="F10" s="78"/>
      <c r="AF10" s="143">
        <v>10</v>
      </c>
      <c r="AG10" s="143" t="s">
        <v>4</v>
      </c>
      <c r="AJ10" s="143">
        <v>10</v>
      </c>
      <c r="AK10" s="142" t="s">
        <v>14</v>
      </c>
    </row>
    <row r="11" spans="1:37">
      <c r="A11" s="76" t="str">
        <f>'  Sch-1'!F9</f>
        <v>Western Region -I Headquarters</v>
      </c>
      <c r="B11" s="76"/>
      <c r="F11" s="78"/>
      <c r="AF11" s="143">
        <v>11</v>
      </c>
      <c r="AG11" s="143" t="s">
        <v>4</v>
      </c>
      <c r="AJ11" s="143">
        <v>11</v>
      </c>
      <c r="AK11" s="142" t="s">
        <v>15</v>
      </c>
    </row>
    <row r="12" spans="1:37">
      <c r="A12" s="76" t="str">
        <f>'  Sch-1'!F10</f>
        <v>Sampriti Nagar, Nari Ring Road</v>
      </c>
      <c r="B12" s="76"/>
      <c r="F12" s="78"/>
      <c r="AF12" s="143">
        <v>12</v>
      </c>
      <c r="AG12" s="143" t="s">
        <v>4</v>
      </c>
      <c r="AJ12" s="143">
        <v>12</v>
      </c>
      <c r="AK12" s="142" t="s">
        <v>16</v>
      </c>
    </row>
    <row r="13" spans="1:37">
      <c r="A13" s="76" t="str">
        <f>'  Sch-1'!F11</f>
        <v>PO: Uppalwadi, Nagpur (MS) -440026</v>
      </c>
      <c r="B13" s="76"/>
      <c r="F13" s="78"/>
      <c r="AF13" s="143">
        <v>13</v>
      </c>
      <c r="AG13" s="143" t="s">
        <v>4</v>
      </c>
    </row>
    <row r="14" spans="1:37" ht="49.5" customHeight="1">
      <c r="A14" s="77"/>
      <c r="F14" s="78"/>
      <c r="AF14" s="143">
        <v>14</v>
      </c>
      <c r="AG14" s="143" t="s">
        <v>4</v>
      </c>
    </row>
    <row r="15" spans="1:37" ht="33.6" customHeight="1">
      <c r="A15" s="82" t="s">
        <v>97</v>
      </c>
      <c r="B15" s="89"/>
      <c r="C15" s="616" t="str">
        <f>Cover!B2</f>
        <v>“Water proofing &amp; structural strengthening of overhead tank at Bhadrawati substation.”</v>
      </c>
      <c r="D15" s="616"/>
      <c r="E15" s="616"/>
      <c r="F15" s="616"/>
      <c r="U15" s="210"/>
      <c r="V15" s="210"/>
      <c r="W15" s="210"/>
      <c r="X15" s="210"/>
      <c r="Y15" s="210"/>
      <c r="AE15" s="210"/>
      <c r="AF15" s="143">
        <v>15</v>
      </c>
      <c r="AG15" s="143" t="s">
        <v>4</v>
      </c>
    </row>
    <row r="16" spans="1:37" ht="33" customHeight="1">
      <c r="A16" s="74" t="s">
        <v>88</v>
      </c>
      <c r="B16" s="74"/>
      <c r="C16" s="78"/>
      <c r="D16" s="78"/>
      <c r="E16" s="78"/>
      <c r="F16" s="78"/>
      <c r="U16" s="210"/>
      <c r="V16" s="210"/>
      <c r="W16" s="210"/>
      <c r="X16" s="210"/>
      <c r="Y16" s="219"/>
      <c r="AE16" s="210"/>
      <c r="AF16" s="143">
        <v>16</v>
      </c>
      <c r="AG16" s="143" t="s">
        <v>4</v>
      </c>
    </row>
    <row r="17" spans="1:42" ht="144" customHeight="1">
      <c r="A17" s="89">
        <v>1</v>
      </c>
      <c r="B17" s="598"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“Water proofing &amp; structural strengthening of overhead tank at Bhadrawati substation.” under the above-named package in full conformity with the said Bidding Documents for the sum of Rs. 0 (Rupees          only) or such other sums as may be determined in accordance with the terms and conditions of the Bidding Documents.</v>
      </c>
      <c r="C17" s="598"/>
      <c r="D17" s="598"/>
      <c r="E17" s="598"/>
      <c r="F17" s="598"/>
      <c r="U17" s="210"/>
      <c r="V17" s="210"/>
      <c r="W17" s="210"/>
      <c r="X17" s="210"/>
      <c r="Y17" s="219"/>
      <c r="Z17" s="248" t="s">
        <v>232</v>
      </c>
      <c r="AA17" s="248" t="s">
        <v>233</v>
      </c>
      <c r="AB17" s="249" t="s">
        <v>0</v>
      </c>
      <c r="AC17" s="250">
        <f>ROUND('Sch-5 After Discount'!D29,0)</f>
        <v>0</v>
      </c>
      <c r="AD17" s="251" t="str">
        <f>" (" &amp; 'N-W'!A8 &amp; ")"</f>
        <v xml:space="preserve"> (Rupees          only)</v>
      </c>
      <c r="AE17" s="210"/>
      <c r="AF17" s="143">
        <v>17</v>
      </c>
      <c r="AG17" s="143" t="s">
        <v>4</v>
      </c>
    </row>
    <row r="18" spans="1:42" ht="43.5" customHeight="1">
      <c r="B18" s="617" t="s">
        <v>89</v>
      </c>
      <c r="C18" s="617"/>
      <c r="D18" s="617"/>
      <c r="E18" s="617"/>
      <c r="F18" s="617"/>
      <c r="AF18" s="143">
        <v>18</v>
      </c>
      <c r="AG18" s="143" t="s">
        <v>4</v>
      </c>
    </row>
    <row r="19" spans="1:42" s="71" customFormat="1" ht="33" customHeight="1">
      <c r="A19" s="90">
        <v>2</v>
      </c>
      <c r="B19" s="605" t="s">
        <v>90</v>
      </c>
      <c r="C19" s="605"/>
      <c r="D19" s="605"/>
      <c r="E19" s="605"/>
      <c r="F19" s="605"/>
      <c r="Z19" s="252"/>
      <c r="AA19" s="252"/>
      <c r="AB19" s="252"/>
      <c r="AC19" s="252"/>
      <c r="AD19" s="252"/>
      <c r="AE19" s="145"/>
      <c r="AF19" s="143">
        <v>19</v>
      </c>
      <c r="AG19" s="143" t="s">
        <v>4</v>
      </c>
      <c r="AH19" s="145"/>
      <c r="AI19" s="145"/>
      <c r="AJ19" s="145"/>
      <c r="AK19" s="145"/>
      <c r="AL19" s="145"/>
      <c r="AM19" s="145"/>
      <c r="AN19" s="145"/>
      <c r="AO19" s="145"/>
      <c r="AP19" s="145"/>
    </row>
    <row r="20" spans="1:42" ht="45" customHeight="1">
      <c r="A20" s="89">
        <v>2.1</v>
      </c>
      <c r="B20" s="598" t="s">
        <v>91</v>
      </c>
      <c r="C20" s="598"/>
      <c r="D20" s="598"/>
      <c r="E20" s="598"/>
      <c r="F20" s="598"/>
      <c r="AF20" s="143">
        <v>20</v>
      </c>
      <c r="AG20" s="143" t="s">
        <v>4</v>
      </c>
    </row>
    <row r="21" spans="1:42" ht="29.25" customHeight="1">
      <c r="B21" s="609" t="s">
        <v>241</v>
      </c>
      <c r="C21" s="609"/>
      <c r="D21" s="603" t="s">
        <v>328</v>
      </c>
      <c r="E21" s="604"/>
      <c r="F21" s="604"/>
      <c r="AF21" s="143">
        <v>21</v>
      </c>
      <c r="AG21" s="143" t="s">
        <v>1</v>
      </c>
    </row>
    <row r="22" spans="1:42" ht="36" customHeight="1">
      <c r="B22" s="609" t="s">
        <v>242</v>
      </c>
      <c r="C22" s="609"/>
      <c r="D22" s="606" t="s">
        <v>360</v>
      </c>
      <c r="E22" s="607"/>
      <c r="F22" s="607"/>
    </row>
    <row r="23" spans="1:42" ht="39" customHeight="1">
      <c r="B23" s="201" t="s">
        <v>243</v>
      </c>
      <c r="C23" s="82"/>
      <c r="D23" s="602" t="s">
        <v>337</v>
      </c>
      <c r="E23" s="602"/>
      <c r="F23" s="602"/>
    </row>
    <row r="24" spans="1:42" ht="24" customHeight="1">
      <c r="B24" s="609" t="s">
        <v>239</v>
      </c>
      <c r="C24" s="609"/>
      <c r="D24" s="202" t="s">
        <v>318</v>
      </c>
      <c r="E24" s="263"/>
      <c r="F24" s="263"/>
      <c r="H24" s="131"/>
    </row>
    <row r="25" spans="1:42" ht="21" customHeight="1">
      <c r="B25" s="262" t="s">
        <v>240</v>
      </c>
      <c r="C25" s="262"/>
      <c r="D25" s="202" t="s">
        <v>319</v>
      </c>
      <c r="E25" s="263"/>
      <c r="F25" s="263"/>
      <c r="H25" s="131"/>
    </row>
    <row r="26" spans="1:42">
      <c r="B26" s="262"/>
      <c r="C26" s="262"/>
      <c r="D26" s="202"/>
      <c r="E26" s="263"/>
      <c r="F26" s="263"/>
      <c r="H26" s="131"/>
    </row>
    <row r="27" spans="1:42" ht="104.25" customHeight="1">
      <c r="A27" s="91">
        <v>2.2000000000000002</v>
      </c>
      <c r="B27" s="598" t="s">
        <v>98</v>
      </c>
      <c r="C27" s="598"/>
      <c r="D27" s="598"/>
      <c r="E27" s="598"/>
      <c r="F27" s="598"/>
      <c r="AF27" s="143">
        <v>28</v>
      </c>
      <c r="AG27" s="143" t="s">
        <v>4</v>
      </c>
    </row>
    <row r="28" spans="1:42" ht="65.25" customHeight="1">
      <c r="A28" s="91">
        <v>2.2999999999999998</v>
      </c>
      <c r="B28" s="598" t="s">
        <v>317</v>
      </c>
      <c r="C28" s="598"/>
      <c r="D28" s="598"/>
      <c r="E28" s="598"/>
      <c r="F28" s="598"/>
      <c r="AF28" s="143">
        <v>29</v>
      </c>
      <c r="AG28" s="143" t="s">
        <v>4</v>
      </c>
    </row>
    <row r="29" spans="1:42" ht="139.5" customHeight="1">
      <c r="A29" s="91">
        <v>2.4</v>
      </c>
      <c r="B29" s="598" t="s">
        <v>99</v>
      </c>
      <c r="C29" s="598"/>
      <c r="D29" s="598"/>
      <c r="E29" s="598"/>
      <c r="F29" s="598"/>
      <c r="AF29" s="143">
        <v>30</v>
      </c>
      <c r="AG29" s="143" t="s">
        <v>4</v>
      </c>
    </row>
    <row r="30" spans="1:42" ht="72" customHeight="1">
      <c r="A30" s="91">
        <v>2.5</v>
      </c>
      <c r="B30" s="598" t="s">
        <v>100</v>
      </c>
      <c r="C30" s="598"/>
      <c r="D30" s="598"/>
      <c r="E30" s="598"/>
      <c r="F30" s="598"/>
      <c r="AF30" s="143">
        <v>31</v>
      </c>
      <c r="AG30" s="143" t="s">
        <v>1</v>
      </c>
    </row>
    <row r="31" spans="1:42" ht="117" customHeight="1">
      <c r="A31" s="89">
        <v>3</v>
      </c>
      <c r="B31" s="598" t="s">
        <v>101</v>
      </c>
      <c r="C31" s="598"/>
      <c r="D31" s="598"/>
      <c r="E31" s="598"/>
      <c r="F31" s="598"/>
    </row>
    <row r="32" spans="1:42" ht="21" customHeight="1">
      <c r="B32" s="27"/>
      <c r="C32" s="27"/>
      <c r="D32" s="27"/>
      <c r="E32" s="83"/>
      <c r="F32" s="83"/>
    </row>
    <row r="33" spans="1:42" ht="21" customHeight="1">
      <c r="B33" s="27" t="s">
        <v>92</v>
      </c>
      <c r="C33" s="54"/>
      <c r="D33" s="61"/>
      <c r="E33" s="61"/>
      <c r="F33" s="61"/>
    </row>
    <row r="34" spans="1:42" ht="21" customHeight="1">
      <c r="B34" s="84"/>
      <c r="C34" s="61"/>
      <c r="D34" s="61"/>
      <c r="E34" s="27"/>
      <c r="F34" s="67" t="s">
        <v>93</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19</v>
      </c>
      <c r="B37" s="601" t="str">
        <f>'  Sch-1'!C51</f>
        <v/>
      </c>
      <c r="C37" s="601"/>
      <c r="D37" s="210"/>
      <c r="E37" s="79" t="s">
        <v>94</v>
      </c>
      <c r="F37" s="87" t="str">
        <f>'  Sch-1'!G51</f>
        <v/>
      </c>
    </row>
    <row r="38" spans="1:42" ht="24.95" customHeight="1">
      <c r="A38" s="98" t="s">
        <v>20</v>
      </c>
      <c r="B38" s="87" t="str">
        <f>'  Sch-1'!C52</f>
        <v/>
      </c>
      <c r="C38" s="88"/>
      <c r="D38" s="210"/>
      <c r="E38" s="79" t="s">
        <v>95</v>
      </c>
      <c r="F38" s="87" t="str">
        <f>'  Sch-1'!G52</f>
        <v/>
      </c>
    </row>
    <row r="39" spans="1:42" ht="24.95" customHeight="1">
      <c r="B39" s="74"/>
      <c r="D39" s="72"/>
      <c r="E39" s="79"/>
      <c r="F39" s="74"/>
    </row>
    <row r="40" spans="1:42" s="71" customFormat="1" ht="33" customHeight="1">
      <c r="A40" s="93" t="s">
        <v>18</v>
      </c>
      <c r="B40" s="94"/>
      <c r="C40" s="95"/>
      <c r="D40" s="27"/>
      <c r="E40" s="67"/>
      <c r="F40" s="96"/>
      <c r="H40" s="92"/>
      <c r="Z40" s="252"/>
      <c r="AA40" s="252"/>
      <c r="AB40" s="252"/>
      <c r="AC40" s="252"/>
      <c r="AD40" s="252"/>
      <c r="AE40" s="145"/>
      <c r="AF40" s="143"/>
      <c r="AG40" s="143"/>
      <c r="AH40" s="145"/>
      <c r="AI40" s="145"/>
      <c r="AJ40" s="145"/>
      <c r="AK40" s="145"/>
      <c r="AL40" s="145"/>
      <c r="AM40" s="145"/>
      <c r="AN40" s="145"/>
      <c r="AO40" s="145"/>
      <c r="AP40" s="145"/>
    </row>
    <row r="41" spans="1:42" s="71" customFormat="1" ht="33" customHeight="1">
      <c r="A41" s="610" t="s">
        <v>35</v>
      </c>
      <c r="B41" s="610"/>
      <c r="C41" s="610"/>
      <c r="D41" s="117"/>
      <c r="E41" s="117"/>
      <c r="F41" s="117"/>
      <c r="H41" s="92"/>
      <c r="Z41" s="252"/>
      <c r="AA41" s="252"/>
      <c r="AB41" s="252"/>
      <c r="AC41" s="252"/>
      <c r="AD41" s="252"/>
      <c r="AE41" s="145"/>
      <c r="AF41" s="143"/>
      <c r="AG41" s="143"/>
      <c r="AH41" s="145"/>
      <c r="AI41" s="145"/>
      <c r="AJ41" s="145"/>
      <c r="AK41" s="145"/>
      <c r="AL41" s="145"/>
      <c r="AM41" s="145"/>
      <c r="AN41" s="145"/>
      <c r="AO41" s="145"/>
      <c r="AP41" s="145"/>
    </row>
    <row r="42" spans="1:42" s="71" customFormat="1" ht="33" customHeight="1">
      <c r="A42" s="599"/>
      <c r="B42" s="599"/>
      <c r="C42" s="599"/>
      <c r="D42" s="117"/>
      <c r="E42" s="117"/>
      <c r="F42" s="117"/>
      <c r="H42" s="92"/>
      <c r="Z42" s="252"/>
      <c r="AA42" s="252"/>
      <c r="AB42" s="252"/>
      <c r="AC42" s="252"/>
      <c r="AD42" s="252"/>
      <c r="AE42" s="145"/>
      <c r="AF42" s="143"/>
      <c r="AG42" s="143"/>
      <c r="AH42" s="145"/>
      <c r="AI42" s="145"/>
      <c r="AJ42" s="145"/>
      <c r="AK42" s="145"/>
      <c r="AL42" s="145"/>
      <c r="AM42" s="145"/>
      <c r="AN42" s="145"/>
      <c r="AO42" s="145"/>
      <c r="AP42" s="145"/>
    </row>
    <row r="43" spans="1:42" s="71" customFormat="1" ht="33" customHeight="1">
      <c r="A43" s="600"/>
      <c r="B43" s="600"/>
      <c r="C43" s="600"/>
      <c r="D43" s="117"/>
      <c r="E43" s="117"/>
      <c r="F43" s="117"/>
      <c r="H43" s="92"/>
      <c r="Z43" s="252"/>
      <c r="AA43" s="252"/>
      <c r="AB43" s="252"/>
      <c r="AC43" s="252"/>
      <c r="AD43" s="252"/>
      <c r="AE43" s="145"/>
      <c r="AF43" s="143"/>
      <c r="AG43" s="143"/>
      <c r="AH43" s="145"/>
      <c r="AI43" s="145"/>
      <c r="AJ43" s="145"/>
      <c r="AK43" s="145"/>
      <c r="AL43" s="145"/>
      <c r="AM43" s="145"/>
      <c r="AN43" s="145"/>
      <c r="AO43" s="145"/>
      <c r="AP43" s="145"/>
    </row>
    <row r="44" spans="1:42" s="71" customFormat="1" ht="33" customHeight="1">
      <c r="A44" s="611" t="s">
        <v>36</v>
      </c>
      <c r="B44" s="611"/>
      <c r="C44" s="611"/>
      <c r="D44" s="117"/>
      <c r="E44" s="117"/>
      <c r="F44" s="117"/>
      <c r="H44" s="92"/>
      <c r="Z44" s="252"/>
      <c r="AA44" s="252"/>
      <c r="AB44" s="252"/>
      <c r="AC44" s="252"/>
      <c r="AD44" s="252"/>
      <c r="AE44" s="145"/>
      <c r="AF44" s="143"/>
      <c r="AG44" s="143"/>
      <c r="AH44" s="145"/>
      <c r="AI44" s="145"/>
      <c r="AJ44" s="145"/>
      <c r="AK44" s="145"/>
      <c r="AL44" s="145"/>
      <c r="AM44" s="145"/>
      <c r="AN44" s="145"/>
      <c r="AO44" s="145"/>
      <c r="AP44" s="145"/>
    </row>
    <row r="45" spans="1:42" s="71" customFormat="1" ht="33" customHeight="1">
      <c r="A45" s="611" t="s">
        <v>34</v>
      </c>
      <c r="B45" s="611"/>
      <c r="C45" s="611"/>
      <c r="D45" s="117"/>
      <c r="E45" s="117"/>
      <c r="F45" s="117"/>
      <c r="H45" s="92"/>
      <c r="Z45" s="252"/>
      <c r="AA45" s="252"/>
      <c r="AB45" s="252"/>
      <c r="AC45" s="252"/>
      <c r="AD45" s="252"/>
      <c r="AE45" s="145"/>
      <c r="AF45" s="143"/>
      <c r="AG45" s="143"/>
      <c r="AH45" s="145"/>
      <c r="AI45" s="145"/>
      <c r="AJ45" s="145"/>
      <c r="AK45" s="145"/>
      <c r="AL45" s="145"/>
      <c r="AM45" s="145"/>
      <c r="AN45" s="145"/>
      <c r="AO45" s="145"/>
      <c r="AP45" s="145"/>
    </row>
    <row r="46" spans="1:42" s="71" customFormat="1" ht="33" customHeight="1">
      <c r="A46" s="611" t="s">
        <v>37</v>
      </c>
      <c r="B46" s="611"/>
      <c r="C46" s="611"/>
      <c r="D46" s="117"/>
      <c r="E46" s="117"/>
      <c r="F46" s="117"/>
      <c r="H46" s="92"/>
      <c r="Z46" s="252"/>
      <c r="AA46" s="252"/>
      <c r="AB46" s="252"/>
      <c r="AC46" s="252"/>
      <c r="AD46" s="252"/>
      <c r="AE46" s="145"/>
      <c r="AF46" s="143"/>
      <c r="AG46" s="143"/>
      <c r="AH46" s="145"/>
      <c r="AI46" s="145"/>
      <c r="AJ46" s="145"/>
      <c r="AK46" s="145"/>
      <c r="AL46" s="145"/>
      <c r="AM46" s="145"/>
      <c r="AN46" s="145"/>
      <c r="AO46" s="145"/>
      <c r="AP46" s="145"/>
    </row>
    <row r="47" spans="1:42" s="71" customFormat="1" ht="33" customHeight="1">
      <c r="A47" s="610" t="s">
        <v>38</v>
      </c>
      <c r="B47" s="610"/>
      <c r="C47" s="610"/>
      <c r="D47" s="117"/>
      <c r="E47" s="117"/>
      <c r="F47" s="117"/>
      <c r="H47" s="92"/>
      <c r="Z47" s="252"/>
      <c r="AA47" s="252"/>
      <c r="AB47" s="252"/>
      <c r="AC47" s="252"/>
      <c r="AD47" s="252"/>
      <c r="AE47" s="145"/>
      <c r="AF47" s="143"/>
      <c r="AG47" s="143"/>
      <c r="AH47" s="145"/>
      <c r="AI47" s="145"/>
      <c r="AJ47" s="145"/>
      <c r="AK47" s="145"/>
      <c r="AL47" s="145"/>
      <c r="AM47" s="145"/>
      <c r="AN47" s="145"/>
      <c r="AO47" s="145"/>
      <c r="AP47" s="145"/>
    </row>
    <row r="48" spans="1:42" s="71" customFormat="1" ht="33" customHeight="1">
      <c r="A48" s="599"/>
      <c r="B48" s="599"/>
      <c r="C48" s="599"/>
      <c r="D48" s="117"/>
      <c r="E48" s="117"/>
      <c r="F48" s="117"/>
      <c r="H48" s="92"/>
      <c r="Z48" s="252"/>
      <c r="AA48" s="252"/>
      <c r="AB48" s="252"/>
      <c r="AC48" s="252"/>
      <c r="AD48" s="252"/>
      <c r="AE48" s="145"/>
      <c r="AF48" s="143"/>
      <c r="AG48" s="143"/>
      <c r="AH48" s="145"/>
      <c r="AI48" s="145"/>
      <c r="AJ48" s="145"/>
      <c r="AK48" s="145"/>
      <c r="AL48" s="145"/>
      <c r="AM48" s="145"/>
      <c r="AN48" s="145"/>
      <c r="AO48" s="145"/>
      <c r="AP48" s="145"/>
    </row>
    <row r="49" spans="1:42" s="71" customFormat="1" ht="33" customHeight="1">
      <c r="A49" s="600"/>
      <c r="B49" s="600"/>
      <c r="C49" s="600"/>
      <c r="D49" s="608"/>
      <c r="E49" s="608"/>
      <c r="F49" s="608"/>
      <c r="H49" s="92"/>
      <c r="Z49" s="252"/>
      <c r="AA49" s="252"/>
      <c r="AB49" s="252"/>
      <c r="AC49" s="252"/>
      <c r="AD49" s="252"/>
      <c r="AE49" s="145"/>
      <c r="AF49" s="143"/>
      <c r="AG49" s="143"/>
      <c r="AH49" s="145"/>
      <c r="AI49" s="145"/>
      <c r="AJ49" s="145"/>
      <c r="AK49" s="145"/>
      <c r="AL49" s="145"/>
      <c r="AM49" s="145"/>
      <c r="AN49" s="145"/>
      <c r="AO49" s="145"/>
      <c r="AP49" s="145"/>
    </row>
    <row r="50" spans="1:42" s="71" customFormat="1" ht="33" customHeight="1">
      <c r="A50" s="93"/>
      <c r="B50" s="93"/>
      <c r="C50" s="93"/>
      <c r="D50" s="97"/>
      <c r="E50" s="97"/>
      <c r="F50" s="97"/>
      <c r="H50" s="92"/>
      <c r="Z50" s="252"/>
      <c r="AA50" s="252"/>
      <c r="AB50" s="252"/>
      <c r="AC50" s="252"/>
      <c r="AD50" s="252"/>
      <c r="AE50" s="145"/>
      <c r="AF50" s="143"/>
      <c r="AG50" s="143"/>
      <c r="AH50" s="145"/>
      <c r="AI50" s="145"/>
      <c r="AJ50" s="145"/>
      <c r="AK50" s="145"/>
      <c r="AL50" s="145"/>
      <c r="AM50" s="145"/>
      <c r="AN50" s="145"/>
      <c r="AO50" s="145"/>
      <c r="AP50" s="145"/>
    </row>
    <row r="51" spans="1:42" s="71" customFormat="1" ht="33" customHeight="1">
      <c r="A51" s="92"/>
      <c r="B51" s="77"/>
      <c r="C51" s="74"/>
      <c r="D51" s="74"/>
      <c r="E51" s="74"/>
      <c r="H51" s="92"/>
      <c r="Z51" s="252"/>
      <c r="AA51" s="252"/>
      <c r="AB51" s="252"/>
      <c r="AC51" s="252"/>
      <c r="AD51" s="252"/>
      <c r="AE51" s="145"/>
      <c r="AF51" s="143"/>
      <c r="AG51" s="143"/>
      <c r="AH51" s="145"/>
      <c r="AI51" s="145"/>
      <c r="AJ51" s="145"/>
      <c r="AK51" s="145"/>
      <c r="AL51" s="145"/>
      <c r="AM51" s="145"/>
      <c r="AN51" s="145"/>
      <c r="AO51" s="145"/>
      <c r="AP51" s="145"/>
    </row>
    <row r="52" spans="1:42" s="71" customFormat="1" ht="33" customHeight="1">
      <c r="A52" s="92"/>
      <c r="B52" s="77"/>
      <c r="C52" s="74"/>
      <c r="D52" s="74"/>
      <c r="E52" s="74"/>
      <c r="H52" s="92"/>
      <c r="Z52" s="252"/>
      <c r="AA52" s="252"/>
      <c r="AB52" s="252"/>
      <c r="AC52" s="252"/>
      <c r="AD52" s="252"/>
      <c r="AE52" s="145"/>
      <c r="AF52" s="143"/>
      <c r="AG52" s="143"/>
      <c r="AH52" s="145"/>
      <c r="AI52" s="145"/>
      <c r="AJ52" s="145"/>
      <c r="AK52" s="145"/>
      <c r="AL52" s="145"/>
      <c r="AM52" s="145"/>
      <c r="AN52" s="145"/>
      <c r="AO52" s="145"/>
      <c r="AP52" s="145"/>
    </row>
    <row r="53" spans="1:42" s="71" customFormat="1" ht="33" customHeight="1">
      <c r="A53" s="92"/>
      <c r="B53" s="77"/>
      <c r="C53" s="74"/>
      <c r="D53" s="74"/>
      <c r="E53" s="74"/>
      <c r="H53" s="92"/>
      <c r="Z53" s="252"/>
      <c r="AA53" s="252"/>
      <c r="AB53" s="252"/>
      <c r="AC53" s="252"/>
      <c r="AD53" s="252"/>
      <c r="AE53" s="145"/>
      <c r="AF53" s="143"/>
      <c r="AG53" s="143"/>
      <c r="AH53" s="145"/>
      <c r="AI53" s="145"/>
      <c r="AJ53" s="145"/>
      <c r="AK53" s="145"/>
      <c r="AL53" s="145"/>
      <c r="AM53" s="145"/>
      <c r="AN53" s="145"/>
      <c r="AO53" s="145"/>
      <c r="AP53" s="145"/>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0aPtypOr9jIq696GAtZHuk/Z/HRtpggl9R9uebTbeagHG59XPzLb2fv7/wI63gTNM7sNJvdVUg958XOizUR5YA==" saltValue="Mn/bJLCNtfjTRDhlmNWBsg==" spinCount="100000" sheet="1" formatColumns="0" formatRows="0" selectLockedCells="1"/>
  <customSheetViews>
    <customSheetView guid="{398C7893-3C2A-4DA4-8552-014985533932}" scale="82" zeroValues="0" hiddenColumns="1">
      <selection activeCell="C5" sqref="C5:F5"/>
      <rowBreaks count="1" manualBreakCount="1">
        <brk id="26" max="5" man="1"/>
      </rowBreaks>
      <pageMargins left="0.75" right="0.77" top="0.73" bottom="0.75" header="0.52" footer="0.45"/>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75" right="0.77" top="0.73" bottom="0.75" header="0.52" footer="0.45"/>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75" right="0.77" top="0.73" bottom="0.75" header="0.52" footer="0.45"/>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BAD0225F-C858-4E40-A5E7-64BB5328C88A}" scale="82" zeroValues="0">
      <selection activeCell="F49" sqref="F49"/>
      <rowBreaks count="1" manualBreakCount="1">
        <brk id="35" max="5" man="1"/>
      </rowBreaks>
      <pageMargins left="0.75" right="0.77" top="0.73" bottom="0.75" header="0.52" footer="0.45"/>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75" right="0.77" top="0.73" bottom="0.75" header="0.52" footer="0.45"/>
      <pageSetup scale="95" orientation="portrait" r:id="rId5"/>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75" right="0.77" top="0.73" bottom="0.75" header="0.52" footer="0.45"/>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75" right="0.77" top="0.73" bottom="0.75" header="0.52" footer="0.45"/>
      <pageSetup scale="95"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75" right="0.77" top="0.73" bottom="0.75" header="0.52" footer="0.45"/>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75" right="0.77" top="0.73" bottom="0.75" header="0.52" footer="0.45"/>
      <pageSetup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1A26D3B9-AD8D-4AE9-81F5-E0DF795F4658}" zeroValues="0" hiddenRows="1" topLeftCell="A34">
      <selection activeCell="H26" sqref="H26"/>
      <rowBreaks count="2" manualBreakCount="2">
        <brk id="26" max="5" man="1"/>
        <brk id="33" max="5" man="1"/>
      </rowBreaks>
      <pageMargins left="0.75" right="0.77" top="0.73" bottom="0.75" header="0.52" footer="0.45"/>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75" right="0.77" top="0.73" bottom="0.75" header="0.52" footer="0.45"/>
      <pageSetup scale="95" orientation="portrait" r:id="rId12"/>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75" right="0.77" top="0.73" bottom="0.75" header="0.52" footer="0.45"/>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75" right="0.77" top="0.73" bottom="0.75" header="0.52" footer="0.45"/>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75" right="0.77" top="0.73" bottom="0.75" header="0.52" footer="0.45"/>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F2279B93-E4FF-4A81-B734-06F92F73708D}" scale="82" zeroValues="0" hiddenColumns="1">
      <selection activeCell="C5" sqref="C5:F5"/>
      <rowBreaks count="1" manualBreakCount="1">
        <brk id="26" max="5" man="1"/>
      </rowBreaks>
      <pageMargins left="0.75" right="0.77" top="0.73" bottom="0.75" header="0.52" footer="0.45"/>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B18:F18"/>
    <mergeCell ref="B21:C21"/>
    <mergeCell ref="A3:F3"/>
    <mergeCell ref="C5:F5"/>
    <mergeCell ref="B6:C6"/>
    <mergeCell ref="C15:F15"/>
    <mergeCell ref="B17:F17"/>
    <mergeCell ref="D49:F49"/>
    <mergeCell ref="B24:C24"/>
    <mergeCell ref="A49:C49"/>
    <mergeCell ref="A41:C41"/>
    <mergeCell ref="A42:C42"/>
    <mergeCell ref="A47:C47"/>
    <mergeCell ref="A46:C46"/>
    <mergeCell ref="A44:C44"/>
    <mergeCell ref="A45:C45"/>
    <mergeCell ref="B29:F29"/>
    <mergeCell ref="D23:F23"/>
    <mergeCell ref="B28:F28"/>
    <mergeCell ref="D21:F21"/>
    <mergeCell ref="B19:F19"/>
    <mergeCell ref="B20:F20"/>
    <mergeCell ref="D22:F22"/>
    <mergeCell ref="B22:C22"/>
    <mergeCell ref="B31:F31"/>
    <mergeCell ref="B30:F30"/>
    <mergeCell ref="A48:C48"/>
    <mergeCell ref="B27:F27"/>
    <mergeCell ref="A43:C43"/>
    <mergeCell ref="B37:C37"/>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4BB42-EBD5-4A6F-AB26-DE37417BB534}">
  <sheetPr codeName="Sheet12"/>
  <dimension ref="A1:I117"/>
  <sheetViews>
    <sheetView workbookViewId="0">
      <selection activeCell="F21" sqref="F21"/>
    </sheetView>
  </sheetViews>
  <sheetFormatPr defaultRowHeight="15"/>
  <cols>
    <col min="1" max="1" width="15.75" style="229" bestFit="1" customWidth="1"/>
    <col min="2" max="2" width="11.5" style="229" bestFit="1" customWidth="1"/>
    <col min="3" max="5" width="9" style="229"/>
    <col min="6" max="6" width="9.75" style="229" bestFit="1" customWidth="1"/>
    <col min="7" max="16384" width="9" style="229"/>
  </cols>
  <sheetData>
    <row r="1" spans="1:9">
      <c r="A1" s="230">
        <f>ROUND('Sch-5 After Discount'!D29,0)</f>
        <v>0</v>
      </c>
    </row>
    <row r="2" spans="1:9">
      <c r="A2" s="230">
        <f>ROUNDDOWN(A1/100,0)</f>
        <v>0</v>
      </c>
    </row>
    <row r="3" spans="1:9">
      <c r="A3" s="230">
        <f>ROUNDDOWN(A2/10,0)</f>
        <v>0</v>
      </c>
    </row>
    <row r="4" spans="1:9">
      <c r="A4" s="230">
        <f>ROUNDDOWN(A3/100,0)</f>
        <v>0</v>
      </c>
    </row>
    <row r="5" spans="1:9">
      <c r="A5" s="230">
        <f>ROUNDDOWN(A4/100,0)</f>
        <v>0</v>
      </c>
    </row>
    <row r="8" spans="1:9">
      <c r="A8" s="229" t="str">
        <f>I15&amp;" "&amp;I14&amp;" "&amp;I13&amp;" "&amp;I12&amp;" "&amp;I11</f>
        <v>Rupees          only</v>
      </c>
    </row>
    <row r="11" spans="1:9">
      <c r="A11" s="229">
        <f>A1-ROUNDDOWN(A1/100,0)*100</f>
        <v>0</v>
      </c>
      <c r="B11" s="229" t="str">
        <f>VLOOKUP(A11,$A$18:$B$117,2,TRUE)</f>
        <v>zero</v>
      </c>
      <c r="F11" s="229" t="str">
        <f>IF(A11=0, "", B11)</f>
        <v/>
      </c>
      <c r="I11" s="229" t="str">
        <f>F11&amp;" only"</f>
        <v xml:space="preserve"> only</v>
      </c>
    </row>
    <row r="12" spans="1:9">
      <c r="A12" s="229">
        <f>A2-ROUNDDOWN(A2/10,0)*10</f>
        <v>0</v>
      </c>
      <c r="B12" s="229" t="str">
        <f>VLOOKUP(A12,$A$18:$B$117,2,TRUE)</f>
        <v>zero</v>
      </c>
      <c r="C12" s="229" t="s">
        <v>230</v>
      </c>
      <c r="F12" s="229" t="str">
        <f>IF(A12=0, "", B12)</f>
        <v/>
      </c>
      <c r="G12" s="229" t="str">
        <f>IF(A12=0, "", C12)</f>
        <v/>
      </c>
      <c r="I12" s="229" t="str">
        <f>F12&amp;" "&amp;G12</f>
        <v xml:space="preserve"> </v>
      </c>
    </row>
    <row r="13" spans="1:9">
      <c r="A13" s="229">
        <f>A3-ROUNDDOWN(A3/100,0)*100</f>
        <v>0</v>
      </c>
      <c r="B13" s="229" t="str">
        <f>VLOOKUP(A13,$A$18:$B$117,2,TRUE)</f>
        <v>zero</v>
      </c>
      <c r="C13" s="229" t="s">
        <v>229</v>
      </c>
      <c r="F13" s="229" t="str">
        <f>IF(A13=0, "", B13)</f>
        <v/>
      </c>
      <c r="G13" s="229" t="str">
        <f>IF(A13=0, "", C13)</f>
        <v/>
      </c>
      <c r="I13" s="229" t="str">
        <f>F13&amp;" "&amp;G13</f>
        <v xml:space="preserve"> </v>
      </c>
    </row>
    <row r="14" spans="1:9">
      <c r="A14" s="229">
        <f>A4-ROUNDDOWN(A4/100,0)*100</f>
        <v>0</v>
      </c>
      <c r="B14" s="229" t="str">
        <f>VLOOKUP(A14,$A$18:$B$117,2,TRUE)</f>
        <v>zero</v>
      </c>
      <c r="C14" s="229" t="s">
        <v>228</v>
      </c>
      <c r="F14" s="229" t="str">
        <f>IF(A14=0, "", B14)</f>
        <v/>
      </c>
      <c r="G14" s="229" t="str">
        <f>IF(A14=0, "", C14)</f>
        <v/>
      </c>
      <c r="I14" s="229" t="str">
        <f>F14&amp;" "&amp;G14</f>
        <v xml:space="preserve"> </v>
      </c>
    </row>
    <row r="15" spans="1:9">
      <c r="A15" s="229">
        <f>A5-ROUNDDOWN(A5/100,0)*100</f>
        <v>0</v>
      </c>
      <c r="B15" s="229" t="str">
        <f>VLOOKUP(A15,$A$18:$B$117,2,TRUE)</f>
        <v>zero</v>
      </c>
      <c r="C15" s="229" t="s">
        <v>227</v>
      </c>
      <c r="F15" s="229" t="str">
        <f>IF(A15=0, "", B15)</f>
        <v/>
      </c>
      <c r="G15" s="229" t="str">
        <f>IF(A15=0, "", C15)</f>
        <v/>
      </c>
      <c r="I15" s="229" t="str">
        <f>"Rupees"&amp;" " &amp;F15&amp;" "&amp;G15</f>
        <v xml:space="preserve">Rupees  </v>
      </c>
    </row>
    <row r="18" spans="1:2">
      <c r="A18" s="229">
        <v>0</v>
      </c>
      <c r="B18" s="229" t="s">
        <v>226</v>
      </c>
    </row>
    <row r="19" spans="1:2">
      <c r="A19" s="229">
        <v>1</v>
      </c>
      <c r="B19" s="229" t="s">
        <v>225</v>
      </c>
    </row>
    <row r="20" spans="1:2">
      <c r="A20" s="229">
        <v>2</v>
      </c>
      <c r="B20" s="229" t="s">
        <v>224</v>
      </c>
    </row>
    <row r="21" spans="1:2">
      <c r="A21" s="229">
        <v>3</v>
      </c>
      <c r="B21" s="229" t="s">
        <v>223</v>
      </c>
    </row>
    <row r="22" spans="1:2">
      <c r="A22" s="229">
        <v>4</v>
      </c>
      <c r="B22" s="229" t="s">
        <v>222</v>
      </c>
    </row>
    <row r="23" spans="1:2">
      <c r="A23" s="229">
        <v>5</v>
      </c>
      <c r="B23" s="229" t="s">
        <v>221</v>
      </c>
    </row>
    <row r="24" spans="1:2">
      <c r="A24" s="229">
        <v>6</v>
      </c>
      <c r="B24" s="229" t="s">
        <v>220</v>
      </c>
    </row>
    <row r="25" spans="1:2">
      <c r="A25" s="229">
        <v>7</v>
      </c>
      <c r="B25" s="229" t="s">
        <v>219</v>
      </c>
    </row>
    <row r="26" spans="1:2">
      <c r="A26" s="229">
        <v>8</v>
      </c>
      <c r="B26" s="229" t="s">
        <v>218</v>
      </c>
    </row>
    <row r="27" spans="1:2">
      <c r="A27" s="229">
        <v>9</v>
      </c>
      <c r="B27" s="229" t="s">
        <v>217</v>
      </c>
    </row>
    <row r="28" spans="1:2">
      <c r="A28" s="229">
        <v>10</v>
      </c>
      <c r="B28" s="229" t="s">
        <v>216</v>
      </c>
    </row>
    <row r="29" spans="1:2">
      <c r="A29" s="229">
        <v>11</v>
      </c>
      <c r="B29" s="229" t="s">
        <v>215</v>
      </c>
    </row>
    <row r="30" spans="1:2">
      <c r="A30" s="229">
        <v>12</v>
      </c>
      <c r="B30" s="229" t="s">
        <v>214</v>
      </c>
    </row>
    <row r="31" spans="1:2">
      <c r="A31" s="229">
        <v>13</v>
      </c>
      <c r="B31" s="229" t="s">
        <v>213</v>
      </c>
    </row>
    <row r="32" spans="1:2">
      <c r="A32" s="229">
        <v>14</v>
      </c>
      <c r="B32" s="229" t="s">
        <v>212</v>
      </c>
    </row>
    <row r="33" spans="1:2">
      <c r="A33" s="229">
        <v>15</v>
      </c>
      <c r="B33" s="229" t="s">
        <v>211</v>
      </c>
    </row>
    <row r="34" spans="1:2">
      <c r="A34" s="229">
        <v>16</v>
      </c>
      <c r="B34" s="229" t="s">
        <v>210</v>
      </c>
    </row>
    <row r="35" spans="1:2">
      <c r="A35" s="229">
        <v>17</v>
      </c>
      <c r="B35" s="229" t="s">
        <v>209</v>
      </c>
    </row>
    <row r="36" spans="1:2">
      <c r="A36" s="229">
        <v>18</v>
      </c>
      <c r="B36" s="229" t="s">
        <v>208</v>
      </c>
    </row>
    <row r="37" spans="1:2">
      <c r="A37" s="229">
        <v>19</v>
      </c>
      <c r="B37" s="229" t="s">
        <v>207</v>
      </c>
    </row>
    <row r="38" spans="1:2">
      <c r="A38" s="229">
        <v>20</v>
      </c>
      <c r="B38" s="229" t="s">
        <v>206</v>
      </c>
    </row>
    <row r="39" spans="1:2">
      <c r="A39" s="229">
        <v>21</v>
      </c>
      <c r="B39" s="229" t="s">
        <v>205</v>
      </c>
    </row>
    <row r="40" spans="1:2">
      <c r="A40" s="229">
        <v>22</v>
      </c>
      <c r="B40" s="229" t="s">
        <v>204</v>
      </c>
    </row>
    <row r="41" spans="1:2">
      <c r="A41" s="229">
        <v>23</v>
      </c>
      <c r="B41" s="229" t="s">
        <v>203</v>
      </c>
    </row>
    <row r="42" spans="1:2">
      <c r="A42" s="229">
        <v>24</v>
      </c>
      <c r="B42" s="229" t="s">
        <v>202</v>
      </c>
    </row>
    <row r="43" spans="1:2">
      <c r="A43" s="229">
        <v>25</v>
      </c>
      <c r="B43" s="229" t="s">
        <v>201</v>
      </c>
    </row>
    <row r="44" spans="1:2">
      <c r="A44" s="229">
        <v>26</v>
      </c>
      <c r="B44" s="229" t="s">
        <v>200</v>
      </c>
    </row>
    <row r="45" spans="1:2">
      <c r="A45" s="229">
        <v>27</v>
      </c>
      <c r="B45" s="229" t="s">
        <v>199</v>
      </c>
    </row>
    <row r="46" spans="1:2">
      <c r="A46" s="229">
        <v>28</v>
      </c>
      <c r="B46" s="229" t="s">
        <v>198</v>
      </c>
    </row>
    <row r="47" spans="1:2">
      <c r="A47" s="229">
        <v>29</v>
      </c>
      <c r="B47" s="229" t="s">
        <v>197</v>
      </c>
    </row>
    <row r="48" spans="1:2">
      <c r="A48" s="229">
        <v>30</v>
      </c>
      <c r="B48" s="229" t="s">
        <v>196</v>
      </c>
    </row>
    <row r="49" spans="1:2">
      <c r="A49" s="229">
        <v>31</v>
      </c>
      <c r="B49" s="229" t="s">
        <v>195</v>
      </c>
    </row>
    <row r="50" spans="1:2">
      <c r="A50" s="229">
        <v>32</v>
      </c>
      <c r="B50" s="229" t="s">
        <v>194</v>
      </c>
    </row>
    <row r="51" spans="1:2">
      <c r="A51" s="229">
        <v>33</v>
      </c>
      <c r="B51" s="229" t="s">
        <v>193</v>
      </c>
    </row>
    <row r="52" spans="1:2">
      <c r="A52" s="229">
        <v>34</v>
      </c>
      <c r="B52" s="229" t="s">
        <v>192</v>
      </c>
    </row>
    <row r="53" spans="1:2">
      <c r="A53" s="229">
        <v>35</v>
      </c>
      <c r="B53" s="229" t="s">
        <v>191</v>
      </c>
    </row>
    <row r="54" spans="1:2">
      <c r="A54" s="229">
        <v>36</v>
      </c>
      <c r="B54" s="229" t="s">
        <v>190</v>
      </c>
    </row>
    <row r="55" spans="1:2">
      <c r="A55" s="229">
        <v>37</v>
      </c>
      <c r="B55" s="229" t="s">
        <v>189</v>
      </c>
    </row>
    <row r="56" spans="1:2">
      <c r="A56" s="229">
        <v>38</v>
      </c>
      <c r="B56" s="229" t="s">
        <v>188</v>
      </c>
    </row>
    <row r="57" spans="1:2">
      <c r="A57" s="229">
        <v>39</v>
      </c>
      <c r="B57" s="229" t="s">
        <v>187</v>
      </c>
    </row>
    <row r="58" spans="1:2">
      <c r="A58" s="229">
        <v>40</v>
      </c>
      <c r="B58" s="229" t="s">
        <v>186</v>
      </c>
    </row>
    <row r="59" spans="1:2">
      <c r="A59" s="229">
        <v>41</v>
      </c>
      <c r="B59" s="229" t="s">
        <v>185</v>
      </c>
    </row>
    <row r="60" spans="1:2">
      <c r="A60" s="229">
        <v>42</v>
      </c>
      <c r="B60" s="229" t="s">
        <v>184</v>
      </c>
    </row>
    <row r="61" spans="1:2">
      <c r="A61" s="229">
        <v>43</v>
      </c>
      <c r="B61" s="229" t="s">
        <v>183</v>
      </c>
    </row>
    <row r="62" spans="1:2">
      <c r="A62" s="229">
        <v>44</v>
      </c>
      <c r="B62" s="229" t="s">
        <v>182</v>
      </c>
    </row>
    <row r="63" spans="1:2">
      <c r="A63" s="229">
        <v>45</v>
      </c>
      <c r="B63" s="229" t="s">
        <v>181</v>
      </c>
    </row>
    <row r="64" spans="1:2">
      <c r="A64" s="229">
        <v>46</v>
      </c>
      <c r="B64" s="229" t="s">
        <v>180</v>
      </c>
    </row>
    <row r="65" spans="1:2">
      <c r="A65" s="229">
        <v>47</v>
      </c>
      <c r="B65" s="229" t="s">
        <v>179</v>
      </c>
    </row>
    <row r="66" spans="1:2">
      <c r="A66" s="229">
        <v>48</v>
      </c>
      <c r="B66" s="229" t="s">
        <v>178</v>
      </c>
    </row>
    <row r="67" spans="1:2">
      <c r="A67" s="229">
        <v>49</v>
      </c>
      <c r="B67" s="229" t="s">
        <v>177</v>
      </c>
    </row>
    <row r="68" spans="1:2">
      <c r="A68" s="229">
        <v>50</v>
      </c>
      <c r="B68" s="229" t="s">
        <v>176</v>
      </c>
    </row>
    <row r="69" spans="1:2">
      <c r="A69" s="229">
        <v>51</v>
      </c>
      <c r="B69" s="229" t="s">
        <v>175</v>
      </c>
    </row>
    <row r="70" spans="1:2">
      <c r="A70" s="229">
        <v>52</v>
      </c>
      <c r="B70" s="229" t="s">
        <v>174</v>
      </c>
    </row>
    <row r="71" spans="1:2">
      <c r="A71" s="229">
        <v>53</v>
      </c>
      <c r="B71" s="229" t="s">
        <v>173</v>
      </c>
    </row>
    <row r="72" spans="1:2">
      <c r="A72" s="229">
        <v>54</v>
      </c>
      <c r="B72" s="229" t="s">
        <v>172</v>
      </c>
    </row>
    <row r="73" spans="1:2">
      <c r="A73" s="229">
        <v>55</v>
      </c>
      <c r="B73" s="229" t="s">
        <v>171</v>
      </c>
    </row>
    <row r="74" spans="1:2">
      <c r="A74" s="229">
        <v>56</v>
      </c>
      <c r="B74" s="229" t="s">
        <v>170</v>
      </c>
    </row>
    <row r="75" spans="1:2">
      <c r="A75" s="229">
        <v>57</v>
      </c>
      <c r="B75" s="229" t="s">
        <v>169</v>
      </c>
    </row>
    <row r="76" spans="1:2">
      <c r="A76" s="229">
        <v>58</v>
      </c>
      <c r="B76" s="229" t="s">
        <v>168</v>
      </c>
    </row>
    <row r="77" spans="1:2">
      <c r="A77" s="229">
        <v>59</v>
      </c>
      <c r="B77" s="229" t="s">
        <v>167</v>
      </c>
    </row>
    <row r="78" spans="1:2">
      <c r="A78" s="229">
        <v>60</v>
      </c>
      <c r="B78" s="229" t="s">
        <v>166</v>
      </c>
    </row>
    <row r="79" spans="1:2">
      <c r="A79" s="229">
        <v>61</v>
      </c>
      <c r="B79" s="229" t="s">
        <v>165</v>
      </c>
    </row>
    <row r="80" spans="1:2">
      <c r="A80" s="229">
        <v>62</v>
      </c>
      <c r="B80" s="229" t="s">
        <v>164</v>
      </c>
    </row>
    <row r="81" spans="1:2">
      <c r="A81" s="229">
        <v>63</v>
      </c>
      <c r="B81" s="229" t="s">
        <v>163</v>
      </c>
    </row>
    <row r="82" spans="1:2">
      <c r="A82" s="229">
        <v>64</v>
      </c>
      <c r="B82" s="229" t="s">
        <v>162</v>
      </c>
    </row>
    <row r="83" spans="1:2">
      <c r="A83" s="229">
        <v>65</v>
      </c>
      <c r="B83" s="229" t="s">
        <v>161</v>
      </c>
    </row>
    <row r="84" spans="1:2">
      <c r="A84" s="229">
        <v>66</v>
      </c>
      <c r="B84" s="229" t="s">
        <v>160</v>
      </c>
    </row>
    <row r="85" spans="1:2">
      <c r="A85" s="229">
        <v>67</v>
      </c>
      <c r="B85" s="229" t="s">
        <v>159</v>
      </c>
    </row>
    <row r="86" spans="1:2">
      <c r="A86" s="229">
        <v>68</v>
      </c>
      <c r="B86" s="229" t="s">
        <v>158</v>
      </c>
    </row>
    <row r="87" spans="1:2">
      <c r="A87" s="229">
        <v>69</v>
      </c>
      <c r="B87" s="229" t="s">
        <v>157</v>
      </c>
    </row>
    <row r="88" spans="1:2">
      <c r="A88" s="229">
        <v>70</v>
      </c>
      <c r="B88" s="229" t="s">
        <v>156</v>
      </c>
    </row>
    <row r="89" spans="1:2">
      <c r="A89" s="229">
        <v>71</v>
      </c>
      <c r="B89" s="229" t="s">
        <v>155</v>
      </c>
    </row>
    <row r="90" spans="1:2">
      <c r="A90" s="229">
        <v>72</v>
      </c>
      <c r="B90" s="229" t="s">
        <v>154</v>
      </c>
    </row>
    <row r="91" spans="1:2">
      <c r="A91" s="229">
        <v>73</v>
      </c>
      <c r="B91" s="229" t="s">
        <v>153</v>
      </c>
    </row>
    <row r="92" spans="1:2">
      <c r="A92" s="229">
        <v>74</v>
      </c>
      <c r="B92" s="229" t="s">
        <v>152</v>
      </c>
    </row>
    <row r="93" spans="1:2">
      <c r="A93" s="229">
        <v>75</v>
      </c>
      <c r="B93" s="229" t="s">
        <v>151</v>
      </c>
    </row>
    <row r="94" spans="1:2">
      <c r="A94" s="229">
        <v>76</v>
      </c>
      <c r="B94" s="229" t="s">
        <v>150</v>
      </c>
    </row>
    <row r="95" spans="1:2">
      <c r="A95" s="229">
        <v>77</v>
      </c>
      <c r="B95" s="229" t="s">
        <v>149</v>
      </c>
    </row>
    <row r="96" spans="1:2">
      <c r="A96" s="229">
        <v>78</v>
      </c>
      <c r="B96" s="229" t="s">
        <v>148</v>
      </c>
    </row>
    <row r="97" spans="1:2">
      <c r="A97" s="229">
        <v>79</v>
      </c>
      <c r="B97" s="229" t="s">
        <v>147</v>
      </c>
    </row>
    <row r="98" spans="1:2">
      <c r="A98" s="229">
        <v>80</v>
      </c>
      <c r="B98" s="229" t="s">
        <v>146</v>
      </c>
    </row>
    <row r="99" spans="1:2">
      <c r="A99" s="229">
        <v>81</v>
      </c>
      <c r="B99" s="229" t="s">
        <v>145</v>
      </c>
    </row>
    <row r="100" spans="1:2">
      <c r="A100" s="229">
        <v>82</v>
      </c>
      <c r="B100" s="229" t="s">
        <v>144</v>
      </c>
    </row>
    <row r="101" spans="1:2">
      <c r="A101" s="229">
        <v>83</v>
      </c>
      <c r="B101" s="229" t="s">
        <v>143</v>
      </c>
    </row>
    <row r="102" spans="1:2">
      <c r="A102" s="229">
        <v>84</v>
      </c>
      <c r="B102" s="229" t="s">
        <v>142</v>
      </c>
    </row>
    <row r="103" spans="1:2">
      <c r="A103" s="229">
        <v>85</v>
      </c>
      <c r="B103" s="229" t="s">
        <v>141</v>
      </c>
    </row>
    <row r="104" spans="1:2">
      <c r="A104" s="229">
        <v>86</v>
      </c>
      <c r="B104" s="229" t="s">
        <v>140</v>
      </c>
    </row>
    <row r="105" spans="1:2">
      <c r="A105" s="229">
        <v>87</v>
      </c>
      <c r="B105" s="229" t="s">
        <v>139</v>
      </c>
    </row>
    <row r="106" spans="1:2">
      <c r="A106" s="229">
        <v>88</v>
      </c>
      <c r="B106" s="229" t="s">
        <v>138</v>
      </c>
    </row>
    <row r="107" spans="1:2">
      <c r="A107" s="229">
        <v>89</v>
      </c>
      <c r="B107" s="229" t="s">
        <v>137</v>
      </c>
    </row>
    <row r="108" spans="1:2">
      <c r="A108" s="229">
        <v>90</v>
      </c>
      <c r="B108" s="229" t="s">
        <v>136</v>
      </c>
    </row>
    <row r="109" spans="1:2">
      <c r="A109" s="229">
        <v>91</v>
      </c>
      <c r="B109" s="229" t="s">
        <v>135</v>
      </c>
    </row>
    <row r="110" spans="1:2">
      <c r="A110" s="229">
        <v>92</v>
      </c>
      <c r="B110" s="229" t="s">
        <v>134</v>
      </c>
    </row>
    <row r="111" spans="1:2">
      <c r="A111" s="229">
        <v>93</v>
      </c>
      <c r="B111" s="229" t="s">
        <v>133</v>
      </c>
    </row>
    <row r="112" spans="1:2">
      <c r="A112" s="229">
        <v>94</v>
      </c>
      <c r="B112" s="229" t="s">
        <v>132</v>
      </c>
    </row>
    <row r="113" spans="1:2">
      <c r="A113" s="229">
        <v>95</v>
      </c>
      <c r="B113" s="229" t="s">
        <v>131</v>
      </c>
    </row>
    <row r="114" spans="1:2">
      <c r="A114" s="229">
        <v>96</v>
      </c>
      <c r="B114" s="229" t="s">
        <v>130</v>
      </c>
    </row>
    <row r="115" spans="1:2">
      <c r="A115" s="229">
        <v>97</v>
      </c>
      <c r="B115" s="229" t="s">
        <v>129</v>
      </c>
    </row>
    <row r="116" spans="1:2">
      <c r="A116" s="229">
        <v>98</v>
      </c>
      <c r="B116" s="229" t="s">
        <v>128</v>
      </c>
    </row>
    <row r="117" spans="1:2">
      <c r="A117" s="229">
        <v>99</v>
      </c>
      <c r="B117" s="229" t="s">
        <v>127</v>
      </c>
    </row>
  </sheetData>
  <customSheetViews>
    <customSheetView guid="{398C7893-3C2A-4DA4-8552-014985533932}" state="hidden">
      <selection activeCell="F21" sqref="F21"/>
      <pageMargins left="0.7" right="0.7" top="0.75" bottom="0.75" header="0.3" footer="0.3"/>
    </customSheetView>
    <customSheetView guid="{BEF72719-4CCF-4C9B-95F6-0F3535FF30B3}" state="hidden">
      <selection activeCell="F21" sqref="F21"/>
      <pageMargins left="0.7" right="0.7" top="0.75" bottom="0.75" header="0.3" footer="0.3"/>
    </customSheetView>
    <customSheetView guid="{CF0E662C-D3BC-4297-99E8-62C40B3B7AD9}" state="hidden">
      <selection activeCell="F21" sqref="F21"/>
      <pageMargins left="0.7" right="0.7" top="0.75" bottom="0.75" header="0.3" footer="0.3"/>
    </customSheetView>
    <customSheetView guid="{BAD0225F-C858-4E40-A5E7-64BB5328C88A}" state="hidden">
      <selection activeCell="F21" sqref="F21"/>
      <pageMargins left="0.7" right="0.7" top="0.75" bottom="0.75" header="0.3" footer="0.3"/>
    </customSheetView>
    <customSheetView guid="{8DC3BA4D-7811-4245-A3D0-7EE4A8A001CA}" state="hidden">
      <selection activeCell="F21" sqref="F21"/>
      <pageMargins left="0.7" right="0.7" top="0.75" bottom="0.75" header="0.3" footer="0.3"/>
    </customSheetView>
    <customSheetView guid="{4F47A486-EA66-4D4B-9D65-1ABEAC31AACE}" state="hidden">
      <selection activeCell="F21" sqref="F21"/>
      <pageMargins left="0.7" right="0.7" top="0.75" bottom="0.75" header="0.3" footer="0.3"/>
    </customSheetView>
    <customSheetView guid="{25334923-91A5-4F88-9A10-8FA88873EC26}" state="hidden">
      <selection activeCell="F21" sqref="F21"/>
      <pageMargins left="0.7" right="0.7" top="0.75" bottom="0.75" header="0.3" footer="0.3"/>
    </customSheetView>
    <customSheetView guid="{5E2FF645-A015-403E-863B-BADF6B75C7D1}" state="hidden">
      <selection activeCell="F21" sqref="F21"/>
      <pageMargins left="0.7" right="0.7" top="0.75" bottom="0.75" header="0.3" footer="0.3"/>
    </customSheetView>
    <customSheetView guid="{C3C2F6BE-1796-4187-BF38-BACEF6057F57}" state="hidden">
      <selection activeCell="F21" sqref="F21"/>
      <pageMargins left="0.7" right="0.7" top="0.75" bottom="0.75" header="0.3" footer="0.3"/>
    </customSheetView>
    <customSheetView guid="{F2279B93-E4FF-4A81-B734-06F92F73708D}" state="hidden">
      <selection activeCell="F21" sqref="F21"/>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Company>POWERGRID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PGCIL</dc:creator>
  <cp:lastModifiedBy>Praveen Sakalley {प्रवीण साकल्ये}</cp:lastModifiedBy>
  <cp:lastPrinted>2018-04-10T07:15:15Z</cp:lastPrinted>
  <dcterms:created xsi:type="dcterms:W3CDTF">2001-07-26T10:23:15Z</dcterms:created>
  <dcterms:modified xsi:type="dcterms:W3CDTF">2024-08-01T06:31:31Z</dcterms:modified>
</cp:coreProperties>
</file>