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ramlatiyal97_powergrid_in/Documents/RTM/RUNNING PROJECTS/GIS Substation Package SS135/Bidding Documents/"/>
    </mc:Choice>
  </mc:AlternateContent>
  <xr:revisionPtr revIDLastSave="12" documentId="10_ncr:80_{F38B6921-7E14-424F-BFCE-19A4DED5A4C1}" xr6:coauthVersionLast="47" xr6:coauthVersionMax="47" xr10:uidLastSave="{42824E8E-8A26-4FBE-8384-AB76431E4DE3}"/>
  <workbookProtection workbookAlgorithmName="SHA-512" workbookHashValue="BJO7SL4TZmL073miAhmOrYGLjggvnqj589FP5zT3q4c31llEtvlImXHMrgIBUbXrUbT7da0HCJ7ZSD9P9E2cyg==" workbookSaltValue="V65HILX5Z/bP+uJlyUWr8w==" workbookSpinCount="100000" lockStructure="1"/>
  <bookViews>
    <workbookView xWindow="-120" yWindow="-120" windowWidth="29040" windowHeight="15720" tabRatio="644" firstSheet="3" activeTab="4" xr2:uid="{00000000-000D-0000-FFFF-FFFF00000000}"/>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'Sch-1'!$A$21:$AY$400</definedName>
    <definedName name="_xlnm._FilterDatabase" localSheetId="5" hidden="1">'Sch-1 dis'!$A$16:$B$21</definedName>
    <definedName name="_xlnm._FilterDatabase" localSheetId="6" hidden="1">'Sch-2'!$G$21:$J$398</definedName>
    <definedName name="_xlnm._FilterDatabase" localSheetId="7" hidden="1">'Sch-2 Dis'!$A$15:$F$56</definedName>
    <definedName name="_xlnm._FilterDatabase" localSheetId="8" hidden="1">'Sch-3 '!$A$19:$BB$264</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'Sch-1'!$A$1:$O$407</definedName>
    <definedName name="_xlnm.Print_Area" localSheetId="5">'Sch-1 dis'!$A$1:$G$84</definedName>
    <definedName name="_xlnm.Print_Area" localSheetId="6">'Sch-2'!$A$1:$J$407</definedName>
    <definedName name="_xlnm.Print_Area" localSheetId="7">'Sch-2 Dis'!$A$1:$F$62</definedName>
    <definedName name="_xlnm.Print_Area" localSheetId="8">'Sch-3 '!$A$1:$Q$272</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'Sch-1'!$A$1:$O$408</definedName>
    <definedName name="Z_01ACF2E1_8E61_4459_ABC1_B6C183DEED61_.wvu.PrintArea" localSheetId="5" hidden="1">'Sch-1 dis'!$A$1:$G$84</definedName>
    <definedName name="Z_01ACF2E1_8E61_4459_ABC1_B6C183DEED61_.wvu.PrintArea" localSheetId="6" hidden="1">'Sch-2'!$A$1:$J$397</definedName>
    <definedName name="Z_01ACF2E1_8E61_4459_ABC1_B6C183DEED61_.wvu.PrintArea" localSheetId="7" hidden="1">'Sch-2 Dis'!$A$1:$F$55</definedName>
    <definedName name="Z_01ACF2E1_8E61_4459_ABC1_B6C183DEED61_.wvu.PrintArea" localSheetId="8" hidden="1">'Sch-3 '!$A$1:$P$265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'Sch-1'!$A$18:$O$402</definedName>
    <definedName name="Z_14D7F02E_BCCA_4517_ABC7_537FF4AEB67A_.wvu.FilterData" localSheetId="5" hidden="1">'Sch-1 dis'!$A$17:$G$79</definedName>
    <definedName name="Z_14D7F02E_BCCA_4517_ABC7_537FF4AEB67A_.wvu.FilterData" localSheetId="8" hidden="1">'Sch-3 '!$A$16:$P$266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'Sch-1'!$A$1:$O$408</definedName>
    <definedName name="Z_14D7F02E_BCCA_4517_ABC7_537FF4AEB67A_.wvu.PrintArea" localSheetId="5" hidden="1">'Sch-1 dis'!$A$1:$G$84</definedName>
    <definedName name="Z_14D7F02E_BCCA_4517_ABC7_537FF4AEB67A_.wvu.PrintArea" localSheetId="6" hidden="1">'Sch-2'!$A$1:$J$406</definedName>
    <definedName name="Z_14D7F02E_BCCA_4517_ABC7_537FF4AEB67A_.wvu.PrintArea" localSheetId="7" hidden="1">'Sch-2 Dis'!$A$1:$F$62</definedName>
    <definedName name="Z_14D7F02E_BCCA_4517_ABC7_537FF4AEB67A_.wvu.PrintArea" localSheetId="8" hidden="1">'Sch-3 '!$A$1:$P$273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'Sch-1'!$A$22:$AY$396</definedName>
    <definedName name="Z_1E0C44A1_9358_4FBD_8C2C_4DB661DA1476_.wvu.FilterData" localSheetId="5" hidden="1">'Sch-1 dis'!$A$16:$B$21</definedName>
    <definedName name="Z_1E0C44A1_9358_4FBD_8C2C_4DB661DA1476_.wvu.FilterData" localSheetId="6" hidden="1">'Sch-2'!$G$21:$J$398</definedName>
    <definedName name="Z_1E0C44A1_9358_4FBD_8C2C_4DB661DA1476_.wvu.FilterData" localSheetId="7" hidden="1">'Sch-2 Dis'!$A$15:$F$56</definedName>
    <definedName name="Z_1E0C44A1_9358_4FBD_8C2C_4DB661DA1476_.wvu.FilterData" localSheetId="8" hidden="1">'Sch-3 '!$A$20:$BB$264</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'Sch-1'!$A$1:$O$407</definedName>
    <definedName name="Z_1E0C44A1_9358_4FBD_8C2C_4DB661DA1476_.wvu.PrintArea" localSheetId="5" hidden="1">'Sch-1 dis'!$A$1:$G$84</definedName>
    <definedName name="Z_1E0C44A1_9358_4FBD_8C2C_4DB661DA1476_.wvu.PrintArea" localSheetId="6" hidden="1">'Sch-2'!$A$1:$J$407</definedName>
    <definedName name="Z_1E0C44A1_9358_4FBD_8C2C_4DB661DA1476_.wvu.PrintArea" localSheetId="7" hidden="1">'Sch-2 Dis'!$A$1:$F$62</definedName>
    <definedName name="Z_1E0C44A1_9358_4FBD_8C2C_4DB661DA1476_.wvu.PrintArea" localSheetId="8" hidden="1">'Sch-3 '!$A$1:$Q$272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'Sch-1'!$A$18:$O$396</definedName>
    <definedName name="Z_223BC0FC_814D_40F0_9795_CE82A16FF3A5_.wvu.FilterData" localSheetId="5" hidden="1">'Sch-1 dis'!$A$16:$B$21</definedName>
    <definedName name="Z_223BC0FC_814D_40F0_9795_CE82A16FF3A5_.wvu.FilterData" localSheetId="6" hidden="1">'Sch-2'!$G$21:$J$398</definedName>
    <definedName name="Z_223BC0FC_814D_40F0_9795_CE82A16FF3A5_.wvu.FilterData" localSheetId="7" hidden="1">'Sch-2 Dis'!$A$15:$F$56</definedName>
    <definedName name="Z_223BC0FC_814D_40F0_9795_CE82A16FF3A5_.wvu.FilterData" localSheetId="8" hidden="1">'Sch-3 '!$A$19:$P$266</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'Sch-1'!$A$1:$O$407</definedName>
    <definedName name="Z_223BC0FC_814D_40F0_9795_CE82A16FF3A5_.wvu.PrintArea" localSheetId="5" hidden="1">'Sch-1 dis'!$A$1:$G$84</definedName>
    <definedName name="Z_223BC0FC_814D_40F0_9795_CE82A16FF3A5_.wvu.PrintArea" localSheetId="6" hidden="1">'Sch-2'!$A$1:$J$405</definedName>
    <definedName name="Z_223BC0FC_814D_40F0_9795_CE82A16FF3A5_.wvu.PrintArea" localSheetId="7" hidden="1">'Sch-2 Dis'!$A$1:$F$62</definedName>
    <definedName name="Z_223BC0FC_814D_40F0_9795_CE82A16FF3A5_.wvu.PrintArea" localSheetId="8" hidden="1">'Sch-3 '!$A$1:$P$272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'Sch-1'!$A$18:$O$396</definedName>
    <definedName name="Z_27A45B7A_04F2_4516_B80B_5ED0825D4ED3_.wvu.FilterData" localSheetId="5" hidden="1">'Sch-1 dis'!$A$16:$B$21</definedName>
    <definedName name="Z_27A45B7A_04F2_4516_B80B_5ED0825D4ED3_.wvu.FilterData" localSheetId="6" hidden="1">'Sch-2'!$G$21:$J$398</definedName>
    <definedName name="Z_27A45B7A_04F2_4516_B80B_5ED0825D4ED3_.wvu.FilterData" localSheetId="7" hidden="1">'Sch-2 Dis'!$A$15:$F$56</definedName>
    <definedName name="Z_27A45B7A_04F2_4516_B80B_5ED0825D4ED3_.wvu.FilterData" localSheetId="8" hidden="1">'Sch-3 '!$A$19:$P$266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'Sch-1'!$A$1:$O$408</definedName>
    <definedName name="Z_27A45B7A_04F2_4516_B80B_5ED0825D4ED3_.wvu.PrintArea" localSheetId="5" hidden="1">'Sch-1 dis'!$A$1:$G$84</definedName>
    <definedName name="Z_27A45B7A_04F2_4516_B80B_5ED0825D4ED3_.wvu.PrintArea" localSheetId="6" hidden="1">'Sch-2'!$A$1:$J$406</definedName>
    <definedName name="Z_27A45B7A_04F2_4516_B80B_5ED0825D4ED3_.wvu.PrintArea" localSheetId="7" hidden="1">'Sch-2 Dis'!$A$1:$F$62</definedName>
    <definedName name="Z_27A45B7A_04F2_4516_B80B_5ED0825D4ED3_.wvu.PrintArea" localSheetId="8" hidden="1">'Sch-3 '!$A$1:$P$273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'Sch-1'!$A$22:$AY$396</definedName>
    <definedName name="Z_498493C3_769C_4143_9114_C68CD1D40B11_.wvu.FilterData" localSheetId="5" hidden="1">'Sch-1 dis'!$A$16:$B$21</definedName>
    <definedName name="Z_498493C3_769C_4143_9114_C68CD1D40B11_.wvu.FilterData" localSheetId="6" hidden="1">'Sch-2'!$G$21:$J$398</definedName>
    <definedName name="Z_498493C3_769C_4143_9114_C68CD1D40B11_.wvu.FilterData" localSheetId="7" hidden="1">'Sch-2 Dis'!$A$15:$F$56</definedName>
    <definedName name="Z_498493C3_769C_4143_9114_C68CD1D40B11_.wvu.FilterData" localSheetId="8" hidden="1">'Sch-3 '!$A$20:$BB$264</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'Sch-1'!$A$1:$O$407</definedName>
    <definedName name="Z_498493C3_769C_4143_9114_C68CD1D40B11_.wvu.PrintArea" localSheetId="5" hidden="1">'Sch-1 dis'!$A$1:$G$84</definedName>
    <definedName name="Z_498493C3_769C_4143_9114_C68CD1D40B11_.wvu.PrintArea" localSheetId="6" hidden="1">'Sch-2'!$A$1:$J$407</definedName>
    <definedName name="Z_498493C3_769C_4143_9114_C68CD1D40B11_.wvu.PrintArea" localSheetId="7" hidden="1">'Sch-2 Dis'!$A$1:$F$62</definedName>
    <definedName name="Z_498493C3_769C_4143_9114_C68CD1D40B11_.wvu.PrintArea" localSheetId="8" hidden="1">'Sch-3 '!$A$1:$Q$272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'Sch-1'!$A$18:$O$396</definedName>
    <definedName name="Z_4AA1107B_A795_4744_B566_827168772C7A_.wvu.FilterData" localSheetId="5" hidden="1">'Sch-1 dis'!$A$16:$B$21</definedName>
    <definedName name="Z_4AA1107B_A795_4744_B566_827168772C7A_.wvu.FilterData" localSheetId="6" hidden="1">'Sch-2'!$G$21:$J$398</definedName>
    <definedName name="Z_4AA1107B_A795_4744_B566_827168772C7A_.wvu.FilterData" localSheetId="7" hidden="1">'Sch-2 Dis'!$A$15:$F$56</definedName>
    <definedName name="Z_4AA1107B_A795_4744_B566_827168772C7A_.wvu.FilterData" localSheetId="8" hidden="1">'Sch-3 '!$A$19:$P$266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'Sch-1'!$A$1:$O$407</definedName>
    <definedName name="Z_4AA1107B_A795_4744_B566_827168772C7A_.wvu.PrintArea" localSheetId="5" hidden="1">'Sch-1 dis'!$A$1:$G$84</definedName>
    <definedName name="Z_4AA1107B_A795_4744_B566_827168772C7A_.wvu.PrintArea" localSheetId="6" hidden="1">'Sch-2'!$A$1:$J$405</definedName>
    <definedName name="Z_4AA1107B_A795_4744_B566_827168772C7A_.wvu.PrintArea" localSheetId="7" hidden="1">'Sch-2 Dis'!$A$1:$F$62</definedName>
    <definedName name="Z_4AA1107B_A795_4744_B566_827168772C7A_.wvu.PrintArea" localSheetId="8" hidden="1">'Sch-3 '!$A$1:$P$272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'Sch-1'!$A$1:$O$408</definedName>
    <definedName name="Z_4F65FF32_EC61_4022_A399_2986D7B6B8B3_.wvu.PrintArea" localSheetId="5" hidden="1">'Sch-1 dis'!$A$1:$G$84</definedName>
    <definedName name="Z_4F65FF32_EC61_4022_A399_2986D7B6B8B3_.wvu.PrintArea" localSheetId="6" hidden="1">'Sch-2'!$A$1:$J$397</definedName>
    <definedName name="Z_4F65FF32_EC61_4022_A399_2986D7B6B8B3_.wvu.PrintArea" localSheetId="7" hidden="1">'Sch-2 Dis'!$A$1:$F$55</definedName>
    <definedName name="Z_4F65FF32_EC61_4022_A399_2986D7B6B8B3_.wvu.PrintArea" localSheetId="8" hidden="1">'Sch-3 '!$A$1:$P$265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'Sch-1'!$433:$499</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'Sch-1'!$A$18:$O$396</definedName>
    <definedName name="Z_7487ED9F_BBED_4B2A_9631_22F1A430946B_.wvu.FilterData" localSheetId="5" hidden="1">'Sch-1 dis'!$A$16:$B$21</definedName>
    <definedName name="Z_7487ED9F_BBED_4B2A_9631_22F1A430946B_.wvu.FilterData" localSheetId="6" hidden="1">'Sch-2'!$G$21:$J$398</definedName>
    <definedName name="Z_7487ED9F_BBED_4B2A_9631_22F1A430946B_.wvu.FilterData" localSheetId="7" hidden="1">'Sch-2 Dis'!$A$15:$F$56</definedName>
    <definedName name="Z_7487ED9F_BBED_4B2A_9631_22F1A430946B_.wvu.FilterData" localSheetId="8" hidden="1">'Sch-3 '!$A$19:$P$266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'Sch-1'!$A$1:$O$407</definedName>
    <definedName name="Z_7487ED9F_BBED_4B2A_9631_22F1A430946B_.wvu.PrintArea" localSheetId="5" hidden="1">'Sch-1 dis'!$A$1:$G$84</definedName>
    <definedName name="Z_7487ED9F_BBED_4B2A_9631_22F1A430946B_.wvu.PrintArea" localSheetId="6" hidden="1">'Sch-2'!$A$1:$J$405</definedName>
    <definedName name="Z_7487ED9F_BBED_4B2A_9631_22F1A430946B_.wvu.PrintArea" localSheetId="7" hidden="1">'Sch-2 Dis'!$A$1:$F$62</definedName>
    <definedName name="Z_7487ED9F_BBED_4B2A_9631_22F1A430946B_.wvu.PrintArea" localSheetId="8" hidden="1">'Sch-3 '!$A$1:$P$272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'Sch-1'!$A$21:$AY$400</definedName>
    <definedName name="Z_8909CFDD_4F29_4C72_886E_908773EE94A2_.wvu.FilterData" localSheetId="5" hidden="1">'Sch-1 dis'!$A$16:$B$21</definedName>
    <definedName name="Z_8909CFDD_4F29_4C72_886E_908773EE94A2_.wvu.FilterData" localSheetId="6" hidden="1">'Sch-2'!$G$21:$J$398</definedName>
    <definedName name="Z_8909CFDD_4F29_4C72_886E_908773EE94A2_.wvu.FilterData" localSheetId="7" hidden="1">'Sch-2 Dis'!$A$15:$F$56</definedName>
    <definedName name="Z_8909CFDD_4F29_4C72_886E_908773EE94A2_.wvu.FilterData" localSheetId="8" hidden="1">'Sch-3 '!$A$19:$BB$264</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'Sch-1'!$A$1:$O$407</definedName>
    <definedName name="Z_8909CFDD_4F29_4C72_886E_908773EE94A2_.wvu.PrintArea" localSheetId="5" hidden="1">'Sch-1 dis'!$A$1:$G$84</definedName>
    <definedName name="Z_8909CFDD_4F29_4C72_886E_908773EE94A2_.wvu.PrintArea" localSheetId="6" hidden="1">'Sch-2'!$A$1:$J$407</definedName>
    <definedName name="Z_8909CFDD_4F29_4C72_886E_908773EE94A2_.wvu.PrintArea" localSheetId="7" hidden="1">'Sch-2 Dis'!$A$1:$F$62</definedName>
    <definedName name="Z_8909CFDD_4F29_4C72_886E_908773EE94A2_.wvu.PrintArea" localSheetId="8" hidden="1">'Sch-3 '!$A$1:$Q$272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'Sch-1'!$A$22:$AY$396</definedName>
    <definedName name="Z_A34CC49F_E309_4C23_B4F6_1E3B307C10D1_.wvu.FilterData" localSheetId="5" hidden="1">'Sch-1 dis'!$A$16:$B$21</definedName>
    <definedName name="Z_A34CC49F_E309_4C23_B4F6_1E3B307C10D1_.wvu.FilterData" localSheetId="6" hidden="1">'Sch-2'!$G$21:$J$398</definedName>
    <definedName name="Z_A34CC49F_E309_4C23_B4F6_1E3B307C10D1_.wvu.FilterData" localSheetId="7" hidden="1">'Sch-2 Dis'!$A$15:$F$56</definedName>
    <definedName name="Z_A34CC49F_E309_4C23_B4F6_1E3B307C10D1_.wvu.FilterData" localSheetId="8" hidden="1">'Sch-3 '!$A$20:$BB$264</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'Sch-1'!$A$1:$O$407</definedName>
    <definedName name="Z_A34CC49F_E309_4C23_B4F6_1E3B307C10D1_.wvu.PrintArea" localSheetId="5" hidden="1">'Sch-1 dis'!$A$1:$G$84</definedName>
    <definedName name="Z_A34CC49F_E309_4C23_B4F6_1E3B307C10D1_.wvu.PrintArea" localSheetId="6" hidden="1">'Sch-2'!$A$1:$J$407</definedName>
    <definedName name="Z_A34CC49F_E309_4C23_B4F6_1E3B307C10D1_.wvu.PrintArea" localSheetId="7" hidden="1">'Sch-2 Dis'!$A$1:$F$62</definedName>
    <definedName name="Z_A34CC49F_E309_4C23_B4F6_1E3B307C10D1_.wvu.PrintArea" localSheetId="8" hidden="1">'Sch-3 '!$A$1:$Q$272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'Sch-1'!$A$22:$AY$396</definedName>
    <definedName name="Z_A41EE4DE_0D82_4A56_8210_F78316511D11_.wvu.FilterData" localSheetId="5" hidden="1">'Sch-1 dis'!$A$16:$B$21</definedName>
    <definedName name="Z_A41EE4DE_0D82_4A56_8210_F78316511D11_.wvu.FilterData" localSheetId="6" hidden="1">'Sch-2'!$G$21:$J$398</definedName>
    <definedName name="Z_A41EE4DE_0D82_4A56_8210_F78316511D11_.wvu.FilterData" localSheetId="7" hidden="1">'Sch-2 Dis'!$A$15:$F$56</definedName>
    <definedName name="Z_A41EE4DE_0D82_4A56_8210_F78316511D11_.wvu.FilterData" localSheetId="8" hidden="1">'Sch-3 '!$A$20:$BB$264</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'Sch-1'!$A$1:$O$407</definedName>
    <definedName name="Z_A41EE4DE_0D82_4A56_8210_F78316511D11_.wvu.PrintArea" localSheetId="5" hidden="1">'Sch-1 dis'!$A$1:$G$84</definedName>
    <definedName name="Z_A41EE4DE_0D82_4A56_8210_F78316511D11_.wvu.PrintArea" localSheetId="6" hidden="1">'Sch-2'!$A$1:$J$407</definedName>
    <definedName name="Z_A41EE4DE_0D82_4A56_8210_F78316511D11_.wvu.PrintArea" localSheetId="7" hidden="1">'Sch-2 Dis'!$A$1:$F$62</definedName>
    <definedName name="Z_A41EE4DE_0D82_4A56_8210_F78316511D11_.wvu.PrintArea" localSheetId="8" hidden="1">'Sch-3 '!$A$1:$Q$272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'Sch-1'!$A$18:$O$396</definedName>
    <definedName name="Z_A7DBDDEF_9245_44C6_9EBF_032DB6E1C0A2_.wvu.FilterData" localSheetId="5" hidden="1">'Sch-1 dis'!$A$16:$B$21</definedName>
    <definedName name="Z_A7DBDDEF_9245_44C6_9EBF_032DB6E1C0A2_.wvu.FilterData" localSheetId="6" hidden="1">'Sch-2'!$G$21:$J$398</definedName>
    <definedName name="Z_A7DBDDEF_9245_44C6_9EBF_032DB6E1C0A2_.wvu.FilterData" localSheetId="7" hidden="1">'Sch-2 Dis'!$A$15:$F$56</definedName>
    <definedName name="Z_A7DBDDEF_9245_44C6_9EBF_032DB6E1C0A2_.wvu.FilterData" localSheetId="8" hidden="1">'Sch-3 '!$A$19:$P$266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'Sch-1'!$A$1:$O$407</definedName>
    <definedName name="Z_A7DBDDEF_9245_44C6_9EBF_032DB6E1C0A2_.wvu.PrintArea" localSheetId="5" hidden="1">'Sch-1 dis'!$A$1:$G$84</definedName>
    <definedName name="Z_A7DBDDEF_9245_44C6_9EBF_032DB6E1C0A2_.wvu.PrintArea" localSheetId="6" hidden="1">'Sch-2'!$A$1:$J$405</definedName>
    <definedName name="Z_A7DBDDEF_9245_44C6_9EBF_032DB6E1C0A2_.wvu.PrintArea" localSheetId="7" hidden="1">'Sch-2 Dis'!$A$1:$F$62</definedName>
    <definedName name="Z_A7DBDDEF_9245_44C6_9EBF_032DB6E1C0A2_.wvu.PrintArea" localSheetId="8" hidden="1">'Sch-3 '!$A$1:$P$272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'Sch-1'!$A$18:$O$396</definedName>
    <definedName name="Z_B23AD343_29DA_4CE0_BD10_47BF44F3782F_.wvu.FilterData" localSheetId="5" hidden="1">'Sch-1 dis'!$A$16:$B$21</definedName>
    <definedName name="Z_B23AD343_29DA_4CE0_BD10_47BF44F3782F_.wvu.FilterData" localSheetId="6" hidden="1">'Sch-2'!$G$21:$J$398</definedName>
    <definedName name="Z_B23AD343_29DA_4CE0_BD10_47BF44F3782F_.wvu.FilterData" localSheetId="7" hidden="1">'Sch-2 Dis'!$A$15:$F$56</definedName>
    <definedName name="Z_B23AD343_29DA_4CE0_BD10_47BF44F3782F_.wvu.FilterData" localSheetId="8" hidden="1">'Sch-3 '!$A$19:$P$266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'Sch-1'!$A$1:$O$407</definedName>
    <definedName name="Z_B23AD343_29DA_4CE0_BD10_47BF44F3782F_.wvu.PrintArea" localSheetId="5" hidden="1">'Sch-1 dis'!$A$1:$G$84</definedName>
    <definedName name="Z_B23AD343_29DA_4CE0_BD10_47BF44F3782F_.wvu.PrintArea" localSheetId="6" hidden="1">'Sch-2'!$A$1:$J$405</definedName>
    <definedName name="Z_B23AD343_29DA_4CE0_BD10_47BF44F3782F_.wvu.PrintArea" localSheetId="7" hidden="1">'Sch-2 Dis'!$A$1:$F$62</definedName>
    <definedName name="Z_B23AD343_29DA_4CE0_BD10_47BF44F3782F_.wvu.PrintArea" localSheetId="8" hidden="1">'Sch-3 '!$A$1:$P$272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'Sch-1'!$A$18:$O$396</definedName>
    <definedName name="Z_B3CE7B10_A914_4559_A6DA_AED8C22AFD6D_.wvu.FilterData" localSheetId="5" hidden="1">'Sch-1 dis'!$A$16:$B$21</definedName>
    <definedName name="Z_B3CE7B10_A914_4559_A6DA_AED8C22AFD6D_.wvu.FilterData" localSheetId="6" hidden="1">'Sch-2'!$G$21:$J$398</definedName>
    <definedName name="Z_B3CE7B10_A914_4559_A6DA_AED8C22AFD6D_.wvu.FilterData" localSheetId="7" hidden="1">'Sch-2 Dis'!$A$15:$F$56</definedName>
    <definedName name="Z_B3CE7B10_A914_4559_A6DA_AED8C22AFD6D_.wvu.FilterData" localSheetId="8" hidden="1">'Sch-3 '!$A$19:$P$266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'Sch-1'!$A$1:$O$407</definedName>
    <definedName name="Z_B3CE7B10_A914_4559_A6DA_AED8C22AFD6D_.wvu.PrintArea" localSheetId="5" hidden="1">'Sch-1 dis'!$A$1:$G$84</definedName>
    <definedName name="Z_B3CE7B10_A914_4559_A6DA_AED8C22AFD6D_.wvu.PrintArea" localSheetId="6" hidden="1">'Sch-2'!$A$1:$J$405</definedName>
    <definedName name="Z_B3CE7B10_A914_4559_A6DA_AED8C22AFD6D_.wvu.PrintArea" localSheetId="7" hidden="1">'Sch-2 Dis'!$A$1:$F$62</definedName>
    <definedName name="Z_B3CE7B10_A914_4559_A6DA_AED8C22AFD6D_.wvu.PrintArea" localSheetId="8" hidden="1">'Sch-3 '!$A$1:$P$272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53AB765_D844_4672_9326_008E7DD94E4F_.wvu.Cols" localSheetId="22" hidden="1">'Bid Form 2nd Envelope'!$G:$K,'Bid Form 2nd Envelope'!$Y:$AN</definedName>
    <definedName name="Z_B53AB765_D844_4672_9326_008E7DD94E4F_.wvu.Cols" localSheetId="18" hidden="1">Discount!$H:$K</definedName>
    <definedName name="Z_B53AB765_D844_4672_9326_008E7DD94E4F_.wvu.Cols" localSheetId="3" hidden="1">'Names of Bidder'!$H:$R,'Names of Bidder'!$Z:$AC</definedName>
    <definedName name="Z_B53AB765_D844_4672_9326_008E7DD94E4F_.wvu.Cols" localSheetId="4" hidden="1">'Sch-1'!$Q:$R,'Sch-1'!$AD:$AM</definedName>
    <definedName name="Z_B53AB765_D844_4672_9326_008E7DD94E4F_.wvu.Cols" localSheetId="7" hidden="1">'Sch-2 Dis'!$K:$Q</definedName>
    <definedName name="Z_B53AB765_D844_4672_9326_008E7DD94E4F_.wvu.Cols" localSheetId="8" hidden="1">'Sch-3 '!$AK:$AP</definedName>
    <definedName name="Z_B53AB765_D844_4672_9326_008E7DD94E4F_.wvu.Cols" localSheetId="9" hidden="1">'Sch-3 Dis'!$AA:$AF</definedName>
    <definedName name="Z_B53AB765_D844_4672_9326_008E7DD94E4F_.wvu.Cols" localSheetId="10" hidden="1">'Sch-4'!$R:$S</definedName>
    <definedName name="Z_B53AB765_D844_4672_9326_008E7DD94E4F_.wvu.Cols" localSheetId="11" hidden="1">'Sch-4b'!$R:$S</definedName>
    <definedName name="Z_B53AB765_D844_4672_9326_008E7DD94E4F_.wvu.Cols" localSheetId="12" hidden="1">'Sch-5'!$I:$P</definedName>
    <definedName name="Z_B53AB765_D844_4672_9326_008E7DD94E4F_.wvu.Cols" localSheetId="16" hidden="1">'Sch-7'!$P:$R,'Sch-7'!$AG:$AM</definedName>
    <definedName name="Z_B53AB765_D844_4672_9326_008E7DD94E4F_.wvu.Cols" localSheetId="17" hidden="1">'Sch-7 Dis'!$AD:$AJ</definedName>
    <definedName name="Z_B53AB765_D844_4672_9326_008E7DD94E4F_.wvu.FilterData" localSheetId="4" hidden="1">'Sch-1'!$A$22:$AZ$22</definedName>
    <definedName name="Z_B53AB765_D844_4672_9326_008E7DD94E4F_.wvu.FilterData" localSheetId="5" hidden="1">'Sch-1 dis'!$A$16:$B$21</definedName>
    <definedName name="Z_B53AB765_D844_4672_9326_008E7DD94E4F_.wvu.FilterData" localSheetId="6" hidden="1">'Sch-2'!$G$21:$J$398</definedName>
    <definedName name="Z_B53AB765_D844_4672_9326_008E7DD94E4F_.wvu.FilterData" localSheetId="7" hidden="1">'Sch-2 Dis'!$A$15:$F$56</definedName>
    <definedName name="Z_B53AB765_D844_4672_9326_008E7DD94E4F_.wvu.FilterData" localSheetId="8" hidden="1">'Sch-3 '!$A$20:$BB$264</definedName>
    <definedName name="Z_B53AB765_D844_4672_9326_008E7DD94E4F_.wvu.FilterData" localSheetId="9" hidden="1">'Sch-3 Dis'!$A$15:$F$81</definedName>
    <definedName name="Z_B53AB765_D844_4672_9326_008E7DD94E4F_.wvu.PrintArea" localSheetId="22" hidden="1">'Bid Form 2nd Envelope'!$A$1:$F$68</definedName>
    <definedName name="Z_B53AB765_D844_4672_9326_008E7DD94E4F_.wvu.PrintArea" localSheetId="1" hidden="1">Cover!$A$1:$F$15</definedName>
    <definedName name="Z_B53AB765_D844_4672_9326_008E7DD94E4F_.wvu.PrintArea" localSheetId="18" hidden="1">Discount!$A$2:$G$43</definedName>
    <definedName name="Z_B53AB765_D844_4672_9326_008E7DD94E4F_.wvu.PrintArea" localSheetId="20" hidden="1">'Entry Tax'!$A$1:$E$16</definedName>
    <definedName name="Z_B53AB765_D844_4672_9326_008E7DD94E4F_.wvu.PrintArea" localSheetId="2" hidden="1">Instructions!$A$1:$C$54</definedName>
    <definedName name="Z_B53AB765_D844_4672_9326_008E7DD94E4F_.wvu.PrintArea" localSheetId="3" hidden="1">'Names of Bidder'!$B$1:$G$32</definedName>
    <definedName name="Z_B53AB765_D844_4672_9326_008E7DD94E4F_.wvu.PrintArea" localSheetId="19" hidden="1">Octroi!$A$1:$E$16</definedName>
    <definedName name="Z_B53AB765_D844_4672_9326_008E7DD94E4F_.wvu.PrintArea" localSheetId="21" hidden="1">'Other Taxes &amp; Duties'!$A$1:$F$16</definedName>
    <definedName name="Z_B53AB765_D844_4672_9326_008E7DD94E4F_.wvu.PrintArea" localSheetId="24" hidden="1">'Q &amp; C'!$A$1:$F$38</definedName>
    <definedName name="Z_B53AB765_D844_4672_9326_008E7DD94E4F_.wvu.PrintArea" localSheetId="23" hidden="1">'Q &amp; C (2)'!$A$1:$F$44</definedName>
    <definedName name="Z_B53AB765_D844_4672_9326_008E7DD94E4F_.wvu.PrintArea" localSheetId="4" hidden="1">'Sch-1'!$A$1:$O$407</definedName>
    <definedName name="Z_B53AB765_D844_4672_9326_008E7DD94E4F_.wvu.PrintArea" localSheetId="5" hidden="1">'Sch-1 dis'!$A$1:$G$84</definedName>
    <definedName name="Z_B53AB765_D844_4672_9326_008E7DD94E4F_.wvu.PrintArea" localSheetId="6" hidden="1">'Sch-2'!$A$1:$J$407</definedName>
    <definedName name="Z_B53AB765_D844_4672_9326_008E7DD94E4F_.wvu.PrintArea" localSheetId="7" hidden="1">'Sch-2 Dis'!$A$1:$F$62</definedName>
    <definedName name="Z_B53AB765_D844_4672_9326_008E7DD94E4F_.wvu.PrintArea" localSheetId="8" hidden="1">'Sch-3 '!$A$1:$Q$272</definedName>
    <definedName name="Z_B53AB765_D844_4672_9326_008E7DD94E4F_.wvu.PrintArea" localSheetId="9" hidden="1">'Sch-3 Dis'!$A$1:$F$87</definedName>
    <definedName name="Z_B53AB765_D844_4672_9326_008E7DD94E4F_.wvu.PrintArea" localSheetId="10" hidden="1">'Sch-4'!$A$1:$Q$29</definedName>
    <definedName name="Z_B53AB765_D844_4672_9326_008E7DD94E4F_.wvu.PrintArea" localSheetId="11" hidden="1">'Sch-4b'!$A$1:$Q$37</definedName>
    <definedName name="Z_B53AB765_D844_4672_9326_008E7DD94E4F_.wvu.PrintArea" localSheetId="12" hidden="1">'Sch-5'!$A$1:$E$26</definedName>
    <definedName name="Z_B53AB765_D844_4672_9326_008E7DD94E4F_.wvu.PrintArea" localSheetId="13" hidden="1">'Sch-5 Dis'!$A$1:$E$26</definedName>
    <definedName name="Z_B53AB765_D844_4672_9326_008E7DD94E4F_.wvu.PrintArea" localSheetId="14" hidden="1">'Sch-6'!$A$1:$D$33</definedName>
    <definedName name="Z_B53AB765_D844_4672_9326_008E7DD94E4F_.wvu.PrintArea" localSheetId="15" hidden="1">'Sch-6 After Discount'!$A$1:$D$33</definedName>
    <definedName name="Z_B53AB765_D844_4672_9326_008E7DD94E4F_.wvu.PrintArea" localSheetId="16" hidden="1">'Sch-7'!$A$1:$N$25</definedName>
    <definedName name="Z_B53AB765_D844_4672_9326_008E7DD94E4F_.wvu.PrintArea" localSheetId="17" hidden="1">'Sch-7 Dis'!$A$1:$G$28</definedName>
    <definedName name="Z_B53AB765_D844_4672_9326_008E7DD94E4F_.wvu.PrintTitles" localSheetId="4" hidden="1">'Sch-1'!$15:$17</definedName>
    <definedName name="Z_B53AB765_D844_4672_9326_008E7DD94E4F_.wvu.PrintTitles" localSheetId="5" hidden="1">'Sch-1 dis'!$14:$16</definedName>
    <definedName name="Z_B53AB765_D844_4672_9326_008E7DD94E4F_.wvu.PrintTitles" localSheetId="6" hidden="1">'Sch-2'!$15:$17</definedName>
    <definedName name="Z_B53AB765_D844_4672_9326_008E7DD94E4F_.wvu.PrintTitles" localSheetId="7" hidden="1">'Sch-2 Dis'!$13:$15</definedName>
    <definedName name="Z_B53AB765_D844_4672_9326_008E7DD94E4F_.wvu.PrintTitles" localSheetId="8" hidden="1">'Sch-3 '!$13:$17</definedName>
    <definedName name="Z_B53AB765_D844_4672_9326_008E7DD94E4F_.wvu.PrintTitles" localSheetId="9" hidden="1">'Sch-3 Dis'!$13:$15</definedName>
    <definedName name="Z_B53AB765_D844_4672_9326_008E7DD94E4F_.wvu.PrintTitles" localSheetId="12" hidden="1">'Sch-5'!$3:$13</definedName>
    <definedName name="Z_B53AB765_D844_4672_9326_008E7DD94E4F_.wvu.PrintTitles" localSheetId="13" hidden="1">'Sch-5 Dis'!$3:$13</definedName>
    <definedName name="Z_B53AB765_D844_4672_9326_008E7DD94E4F_.wvu.PrintTitles" localSheetId="14" hidden="1">'Sch-6'!$3:$13</definedName>
    <definedName name="Z_B53AB765_D844_4672_9326_008E7DD94E4F_.wvu.PrintTitles" localSheetId="15" hidden="1">'Sch-6 After Discount'!$3:$13</definedName>
    <definedName name="Z_B53AB765_D844_4672_9326_008E7DD94E4F_.wvu.PrintTitles" localSheetId="16" hidden="1">'Sch-7'!$14:$14</definedName>
    <definedName name="Z_B53AB765_D844_4672_9326_008E7DD94E4F_.wvu.PrintTitles" localSheetId="17" hidden="1">'Sch-7 Dis'!$14:$14</definedName>
    <definedName name="Z_B53AB765_D844_4672_9326_008E7DD94E4F_.wvu.Rows" localSheetId="22" hidden="1">'Bid Form 2nd Envelope'!$25:$25</definedName>
    <definedName name="Z_B53AB765_D844_4672_9326_008E7DD94E4F_.wvu.Rows" localSheetId="1" hidden="1">Cover!$7:$7</definedName>
    <definedName name="Z_B53AB765_D844_4672_9326_008E7DD94E4F_.wvu.Rows" localSheetId="18" hidden="1">Discount!$22:$22,Discount!$29:$29,Discount!$32:$34</definedName>
    <definedName name="Z_B53AB765_D844_4672_9326_008E7DD94E4F_.wvu.Rows" localSheetId="2" hidden="1">Instructions!$35:$36</definedName>
    <definedName name="Z_B53AB765_D844_4672_9326_008E7DD94E4F_.wvu.Rows" localSheetId="4" hidden="1">'Sch-1'!$18:$20</definedName>
    <definedName name="Z_B53AB765_D844_4672_9326_008E7DD94E4F_.wvu.Rows" localSheetId="6" hidden="1">'Sch-2'!$18:$20</definedName>
    <definedName name="Z_B53AB765_D844_4672_9326_008E7DD94E4F_.wvu.Rows" localSheetId="8" hidden="1">'Sch-3 '!$18:$18</definedName>
    <definedName name="Z_B53AB765_D844_4672_9326_008E7DD94E4F_.wvu.Rows" localSheetId="14" hidden="1">'Sch-6'!$22:$23</definedName>
    <definedName name="Z_B53AB765_D844_4672_9326_008E7DD94E4F_.wvu.Rows" localSheetId="15" hidden="1">'Sch-6 After Discount'!$22:$23</definedName>
    <definedName name="Z_B53AB765_D844_4672_9326_008E7DD94E4F_.wvu.Rows" localSheetId="16" hidden="1">'Sch-7'!$17:$18,'Sch-7'!$98:$216</definedName>
    <definedName name="Z_B53AB765_D844_4672_9326_008E7DD94E4F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'Sch-1'!$A$22:$AZ$399</definedName>
    <definedName name="Z_B835C05C_B615_4DCB_982D_4519616B3CD8_.wvu.FilterData" localSheetId="5" hidden="1">'Sch-1 dis'!$A$16:$B$21</definedName>
    <definedName name="Z_B835C05C_B615_4DCB_982D_4519616B3CD8_.wvu.FilterData" localSheetId="6" hidden="1">'Sch-2'!$G$21:$J$398</definedName>
    <definedName name="Z_B835C05C_B615_4DCB_982D_4519616B3CD8_.wvu.FilterData" localSheetId="7" hidden="1">'Sch-2 Dis'!$A$15:$F$56</definedName>
    <definedName name="Z_B835C05C_B615_4DCB_982D_4519616B3CD8_.wvu.FilterData" localSheetId="8" hidden="1">'Sch-3 '!$A$20:$BB$266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'Sch-1'!$A$1:$O$407</definedName>
    <definedName name="Z_B835C05C_B615_4DCB_982D_4519616B3CD8_.wvu.PrintArea" localSheetId="5" hidden="1">'Sch-1 dis'!$A$1:$G$84</definedName>
    <definedName name="Z_B835C05C_B615_4DCB_982D_4519616B3CD8_.wvu.PrintArea" localSheetId="6" hidden="1">'Sch-2'!$A$1:$J$405</definedName>
    <definedName name="Z_B835C05C_B615_4DCB_982D_4519616B3CD8_.wvu.PrintArea" localSheetId="7" hidden="1">'Sch-2 Dis'!$A$1:$F$62</definedName>
    <definedName name="Z_B835C05C_B615_4DCB_982D_4519616B3CD8_.wvu.PrintArea" localSheetId="8" hidden="1">'Sch-3 '!$A$1:$P$272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'Sch-1'!$A$22:$AZ$399</definedName>
    <definedName name="Z_C431BC99_7569_44AB_83F6_AB73BDED3783_.wvu.FilterData" localSheetId="5" hidden="1">'Sch-1 dis'!$A$16:$B$21</definedName>
    <definedName name="Z_C431BC99_7569_44AB_83F6_AB73BDED3783_.wvu.FilterData" localSheetId="6" hidden="1">'Sch-2'!$G$21:$J$398</definedName>
    <definedName name="Z_C431BC99_7569_44AB_83F6_AB73BDED3783_.wvu.FilterData" localSheetId="7" hidden="1">'Sch-2 Dis'!$A$15:$F$56</definedName>
    <definedName name="Z_C431BC99_7569_44AB_83F6_AB73BDED3783_.wvu.FilterData" localSheetId="8" hidden="1">'Sch-3 '!$A$20:$BB$266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'Sch-1'!$A$1:$O$407</definedName>
    <definedName name="Z_C431BC99_7569_44AB_83F6_AB73BDED3783_.wvu.PrintArea" localSheetId="5" hidden="1">'Sch-1 dis'!$A$1:$G$84</definedName>
    <definedName name="Z_C431BC99_7569_44AB_83F6_AB73BDED3783_.wvu.PrintArea" localSheetId="6" hidden="1">'Sch-2'!$A$1:$J$405</definedName>
    <definedName name="Z_C431BC99_7569_44AB_83F6_AB73BDED3783_.wvu.PrintArea" localSheetId="7" hidden="1">'Sch-2 Dis'!$A$1:$F$62</definedName>
    <definedName name="Z_C431BC99_7569_44AB_83F6_AB73BDED3783_.wvu.PrintArea" localSheetId="8" hidden="1">'Sch-3 '!$A$1:$P$272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5511DF2_7367_4292_8F90_6EDA131DE06A_.wvu.Cols" localSheetId="22" hidden="1">'Bid Form 2nd Envelope'!$G:$K,'Bid Form 2nd Envelope'!$Y:$AN</definedName>
    <definedName name="Z_C5511DF2_7367_4292_8F90_6EDA131DE06A_.wvu.Cols" localSheetId="18" hidden="1">Discount!$H:$K</definedName>
    <definedName name="Z_C5511DF2_7367_4292_8F90_6EDA131DE06A_.wvu.Cols" localSheetId="3" hidden="1">'Names of Bidder'!$H:$R,'Names of Bidder'!$Z:$AC</definedName>
    <definedName name="Z_C5511DF2_7367_4292_8F90_6EDA131DE06A_.wvu.Cols" localSheetId="4" hidden="1">'Sch-1'!$Q:$R,'Sch-1'!$AD:$AM</definedName>
    <definedName name="Z_C5511DF2_7367_4292_8F90_6EDA131DE06A_.wvu.Cols" localSheetId="7" hidden="1">'Sch-2 Dis'!$K:$Q</definedName>
    <definedName name="Z_C5511DF2_7367_4292_8F90_6EDA131DE06A_.wvu.Cols" localSheetId="8" hidden="1">'Sch-3 '!$R:$S,'Sch-3 '!$AK:$AP</definedName>
    <definedName name="Z_C5511DF2_7367_4292_8F90_6EDA131DE06A_.wvu.Cols" localSheetId="9" hidden="1">'Sch-3 Dis'!$AA:$AF</definedName>
    <definedName name="Z_C5511DF2_7367_4292_8F90_6EDA131DE06A_.wvu.Cols" localSheetId="10" hidden="1">'Sch-4'!$R:$S</definedName>
    <definedName name="Z_C5511DF2_7367_4292_8F90_6EDA131DE06A_.wvu.Cols" localSheetId="11" hidden="1">'Sch-4b'!$R:$S</definedName>
    <definedName name="Z_C5511DF2_7367_4292_8F90_6EDA131DE06A_.wvu.Cols" localSheetId="12" hidden="1">'Sch-5'!$I:$P</definedName>
    <definedName name="Z_C5511DF2_7367_4292_8F90_6EDA131DE06A_.wvu.Cols" localSheetId="16" hidden="1">'Sch-7'!$P:$R,'Sch-7'!$AG:$AM</definedName>
    <definedName name="Z_C5511DF2_7367_4292_8F90_6EDA131DE06A_.wvu.Cols" localSheetId="17" hidden="1">'Sch-7 Dis'!$AD:$AJ</definedName>
    <definedName name="Z_C5511DF2_7367_4292_8F90_6EDA131DE06A_.wvu.FilterData" localSheetId="4" hidden="1">'Sch-1'!$A$21:$AY$400</definedName>
    <definedName name="Z_C5511DF2_7367_4292_8F90_6EDA131DE06A_.wvu.FilterData" localSheetId="5" hidden="1">'Sch-1 dis'!$A$16:$B$21</definedName>
    <definedName name="Z_C5511DF2_7367_4292_8F90_6EDA131DE06A_.wvu.FilterData" localSheetId="6" hidden="1">'Sch-2'!$G$21:$J$398</definedName>
    <definedName name="Z_C5511DF2_7367_4292_8F90_6EDA131DE06A_.wvu.FilterData" localSheetId="7" hidden="1">'Sch-2 Dis'!$A$15:$F$56</definedName>
    <definedName name="Z_C5511DF2_7367_4292_8F90_6EDA131DE06A_.wvu.FilterData" localSheetId="8" hidden="1">'Sch-3 '!$A$19:$BB$264</definedName>
    <definedName name="Z_C5511DF2_7367_4292_8F90_6EDA131DE06A_.wvu.FilterData" localSheetId="9" hidden="1">'Sch-3 Dis'!$A$15:$F$81</definedName>
    <definedName name="Z_C5511DF2_7367_4292_8F90_6EDA131DE06A_.wvu.PrintArea" localSheetId="22" hidden="1">'Bid Form 2nd Envelope'!$A$1:$F$68</definedName>
    <definedName name="Z_C5511DF2_7367_4292_8F90_6EDA131DE06A_.wvu.PrintArea" localSheetId="1" hidden="1">Cover!$A$1:$F$15</definedName>
    <definedName name="Z_C5511DF2_7367_4292_8F90_6EDA131DE06A_.wvu.PrintArea" localSheetId="18" hidden="1">Discount!$A$2:$G$43</definedName>
    <definedName name="Z_C5511DF2_7367_4292_8F90_6EDA131DE06A_.wvu.PrintArea" localSheetId="20" hidden="1">'Entry Tax'!$A$1:$E$16</definedName>
    <definedName name="Z_C5511DF2_7367_4292_8F90_6EDA131DE06A_.wvu.PrintArea" localSheetId="2" hidden="1">Instructions!$A$1:$C$54</definedName>
    <definedName name="Z_C5511DF2_7367_4292_8F90_6EDA131DE06A_.wvu.PrintArea" localSheetId="3" hidden="1">'Names of Bidder'!$B$1:$G$32</definedName>
    <definedName name="Z_C5511DF2_7367_4292_8F90_6EDA131DE06A_.wvu.PrintArea" localSheetId="19" hidden="1">Octroi!$A$1:$E$16</definedName>
    <definedName name="Z_C5511DF2_7367_4292_8F90_6EDA131DE06A_.wvu.PrintArea" localSheetId="21" hidden="1">'Other Taxes &amp; Duties'!$A$1:$F$16</definedName>
    <definedName name="Z_C5511DF2_7367_4292_8F90_6EDA131DE06A_.wvu.PrintArea" localSheetId="24" hidden="1">'Q &amp; C'!$A$1:$F$38</definedName>
    <definedName name="Z_C5511DF2_7367_4292_8F90_6EDA131DE06A_.wvu.PrintArea" localSheetId="23" hidden="1">'Q &amp; C (2)'!$A$1:$F$44</definedName>
    <definedName name="Z_C5511DF2_7367_4292_8F90_6EDA131DE06A_.wvu.PrintArea" localSheetId="4" hidden="1">'Sch-1'!$A$1:$O$407</definedName>
    <definedName name="Z_C5511DF2_7367_4292_8F90_6EDA131DE06A_.wvu.PrintArea" localSheetId="5" hidden="1">'Sch-1 dis'!$A$1:$G$84</definedName>
    <definedName name="Z_C5511DF2_7367_4292_8F90_6EDA131DE06A_.wvu.PrintArea" localSheetId="6" hidden="1">'Sch-2'!$A$1:$J$407</definedName>
    <definedName name="Z_C5511DF2_7367_4292_8F90_6EDA131DE06A_.wvu.PrintArea" localSheetId="7" hidden="1">'Sch-2 Dis'!$A$1:$F$62</definedName>
    <definedName name="Z_C5511DF2_7367_4292_8F90_6EDA131DE06A_.wvu.PrintArea" localSheetId="8" hidden="1">'Sch-3 '!$A$1:$Q$272</definedName>
    <definedName name="Z_C5511DF2_7367_4292_8F90_6EDA131DE06A_.wvu.PrintArea" localSheetId="9" hidden="1">'Sch-3 Dis'!$A$1:$F$87</definedName>
    <definedName name="Z_C5511DF2_7367_4292_8F90_6EDA131DE06A_.wvu.PrintArea" localSheetId="10" hidden="1">'Sch-4'!$A$1:$Q$29</definedName>
    <definedName name="Z_C5511DF2_7367_4292_8F90_6EDA131DE06A_.wvu.PrintArea" localSheetId="11" hidden="1">'Sch-4b'!$A$1:$Q$37</definedName>
    <definedName name="Z_C5511DF2_7367_4292_8F90_6EDA131DE06A_.wvu.PrintArea" localSheetId="12" hidden="1">'Sch-5'!$A$1:$E$26</definedName>
    <definedName name="Z_C5511DF2_7367_4292_8F90_6EDA131DE06A_.wvu.PrintArea" localSheetId="13" hidden="1">'Sch-5 Dis'!$A$1:$E$26</definedName>
    <definedName name="Z_C5511DF2_7367_4292_8F90_6EDA131DE06A_.wvu.PrintArea" localSheetId="14" hidden="1">'Sch-6'!$A$1:$D$33</definedName>
    <definedName name="Z_C5511DF2_7367_4292_8F90_6EDA131DE06A_.wvu.PrintArea" localSheetId="15" hidden="1">'Sch-6 After Discount'!$A$1:$D$33</definedName>
    <definedName name="Z_C5511DF2_7367_4292_8F90_6EDA131DE06A_.wvu.PrintArea" localSheetId="16" hidden="1">'Sch-7'!$A$1:$N$25</definedName>
    <definedName name="Z_C5511DF2_7367_4292_8F90_6EDA131DE06A_.wvu.PrintArea" localSheetId="17" hidden="1">'Sch-7 Dis'!$A$1:$G$28</definedName>
    <definedName name="Z_C5511DF2_7367_4292_8F90_6EDA131DE06A_.wvu.PrintTitles" localSheetId="4" hidden="1">'Sch-1'!$15:$17</definedName>
    <definedName name="Z_C5511DF2_7367_4292_8F90_6EDA131DE06A_.wvu.PrintTitles" localSheetId="5" hidden="1">'Sch-1 dis'!$14:$16</definedName>
    <definedName name="Z_C5511DF2_7367_4292_8F90_6EDA131DE06A_.wvu.PrintTitles" localSheetId="6" hidden="1">'Sch-2'!$15:$17</definedName>
    <definedName name="Z_C5511DF2_7367_4292_8F90_6EDA131DE06A_.wvu.PrintTitles" localSheetId="7" hidden="1">'Sch-2 Dis'!$13:$15</definedName>
    <definedName name="Z_C5511DF2_7367_4292_8F90_6EDA131DE06A_.wvu.PrintTitles" localSheetId="8" hidden="1">'Sch-3 '!$13:$17</definedName>
    <definedName name="Z_C5511DF2_7367_4292_8F90_6EDA131DE06A_.wvu.PrintTitles" localSheetId="9" hidden="1">'Sch-3 Dis'!$13:$15</definedName>
    <definedName name="Z_C5511DF2_7367_4292_8F90_6EDA131DE06A_.wvu.PrintTitles" localSheetId="12" hidden="1">'Sch-5'!$3:$13</definedName>
    <definedName name="Z_C5511DF2_7367_4292_8F90_6EDA131DE06A_.wvu.PrintTitles" localSheetId="13" hidden="1">'Sch-5 Dis'!$3:$13</definedName>
    <definedName name="Z_C5511DF2_7367_4292_8F90_6EDA131DE06A_.wvu.PrintTitles" localSheetId="14" hidden="1">'Sch-6'!$3:$13</definedName>
    <definedName name="Z_C5511DF2_7367_4292_8F90_6EDA131DE06A_.wvu.PrintTitles" localSheetId="15" hidden="1">'Sch-6 After Discount'!$3:$13</definedName>
    <definedName name="Z_C5511DF2_7367_4292_8F90_6EDA131DE06A_.wvu.PrintTitles" localSheetId="16" hidden="1">'Sch-7'!$14:$14</definedName>
    <definedName name="Z_C5511DF2_7367_4292_8F90_6EDA131DE06A_.wvu.PrintTitles" localSheetId="17" hidden="1">'Sch-7 Dis'!$14:$14</definedName>
    <definedName name="Z_C5511DF2_7367_4292_8F90_6EDA131DE06A_.wvu.Rows" localSheetId="22" hidden="1">'Bid Form 2nd Envelope'!$25:$25</definedName>
    <definedName name="Z_C5511DF2_7367_4292_8F90_6EDA131DE06A_.wvu.Rows" localSheetId="1" hidden="1">Cover!$7:$7</definedName>
    <definedName name="Z_C5511DF2_7367_4292_8F90_6EDA131DE06A_.wvu.Rows" localSheetId="18" hidden="1">Discount!$22:$22,Discount!$29:$29,Discount!$32:$34</definedName>
    <definedName name="Z_C5511DF2_7367_4292_8F90_6EDA131DE06A_.wvu.Rows" localSheetId="2" hidden="1">Instructions!$35:$36</definedName>
    <definedName name="Z_C5511DF2_7367_4292_8F90_6EDA131DE06A_.wvu.Rows" localSheetId="4" hidden="1">'Sch-1'!$18:$20</definedName>
    <definedName name="Z_C5511DF2_7367_4292_8F90_6EDA131DE06A_.wvu.Rows" localSheetId="6" hidden="1">'Sch-2'!$18:$20</definedName>
    <definedName name="Z_C5511DF2_7367_4292_8F90_6EDA131DE06A_.wvu.Rows" localSheetId="8" hidden="1">'Sch-3 '!$18:$18</definedName>
    <definedName name="Z_C5511DF2_7367_4292_8F90_6EDA131DE06A_.wvu.Rows" localSheetId="14" hidden="1">'Sch-6'!$22:$23</definedName>
    <definedName name="Z_C5511DF2_7367_4292_8F90_6EDA131DE06A_.wvu.Rows" localSheetId="15" hidden="1">'Sch-6 After Discount'!$22:$23</definedName>
    <definedName name="Z_C5511DF2_7367_4292_8F90_6EDA131DE06A_.wvu.Rows" localSheetId="16" hidden="1">'Sch-7'!$17:$18,'Sch-7'!$98:$216</definedName>
    <definedName name="Z_C5511DF2_7367_4292_8F90_6EDA131DE06A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'Sch-1'!$A$18:$O$396</definedName>
    <definedName name="Z_D0757F9E_DF41_4B40_A5E5_F4F8FDD8D61D_.wvu.FilterData" localSheetId="5" hidden="1">'Sch-1 dis'!$A$16:$B$21</definedName>
    <definedName name="Z_D0757F9E_DF41_4B40_A5E5_F4F8FDD8D61D_.wvu.FilterData" localSheetId="6" hidden="1">'Sch-2'!$G$21:$J$398</definedName>
    <definedName name="Z_D0757F9E_DF41_4B40_A5E5_F4F8FDD8D61D_.wvu.FilterData" localSheetId="7" hidden="1">'Sch-2 Dis'!$A$15:$F$56</definedName>
    <definedName name="Z_D0757F9E_DF41_4B40_A5E5_F4F8FDD8D61D_.wvu.FilterData" localSheetId="8" hidden="1">'Sch-3 '!$A$19:$P$266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'Sch-1'!$A$1:$O$407</definedName>
    <definedName name="Z_D0757F9E_DF41_4B40_A5E5_F4F8FDD8D61D_.wvu.PrintArea" localSheetId="5" hidden="1">'Sch-1 dis'!$A$1:$G$84</definedName>
    <definedName name="Z_D0757F9E_DF41_4B40_A5E5_F4F8FDD8D61D_.wvu.PrintArea" localSheetId="6" hidden="1">'Sch-2'!$A$1:$J$405</definedName>
    <definedName name="Z_D0757F9E_DF41_4B40_A5E5_F4F8FDD8D61D_.wvu.PrintArea" localSheetId="7" hidden="1">'Sch-2 Dis'!$A$1:$F$62</definedName>
    <definedName name="Z_D0757F9E_DF41_4B40_A5E5_F4F8FDD8D61D_.wvu.PrintArea" localSheetId="8" hidden="1">'Sch-3 '!$A$1:$P$272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'Sch-1'!$A$18:$O$396</definedName>
    <definedName name="Z_D53177B2_31EC_4222_B97A_A37DCFD9E45B_.wvu.FilterData" localSheetId="5" hidden="1">'Sch-1 dis'!$A$16:$B$21</definedName>
    <definedName name="Z_D53177B2_31EC_4222_B97A_A37DCFD9E45B_.wvu.FilterData" localSheetId="6" hidden="1">'Sch-2'!$G$21:$J$398</definedName>
    <definedName name="Z_D53177B2_31EC_4222_B97A_A37DCFD9E45B_.wvu.FilterData" localSheetId="7" hidden="1">'Sch-2 Dis'!$A$15:$F$56</definedName>
    <definedName name="Z_D53177B2_31EC_4222_B97A_A37DCFD9E45B_.wvu.FilterData" localSheetId="8" hidden="1">'Sch-3 '!$A$19:$P$266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'Sch-1'!$A$1:$O$407</definedName>
    <definedName name="Z_D53177B2_31EC_4222_B97A_A37DCFD9E45B_.wvu.PrintArea" localSheetId="5" hidden="1">'Sch-1 dis'!$A$1:$G$84</definedName>
    <definedName name="Z_D53177B2_31EC_4222_B97A_A37DCFD9E45B_.wvu.PrintArea" localSheetId="6" hidden="1">'Sch-2'!$A$1:$J$405</definedName>
    <definedName name="Z_D53177B2_31EC_4222_B97A_A37DCFD9E45B_.wvu.PrintArea" localSheetId="7" hidden="1">'Sch-2 Dis'!$A$1:$F$62</definedName>
    <definedName name="Z_D53177B2_31EC_4222_B97A_A37DCFD9E45B_.wvu.PrintArea" localSheetId="8" hidden="1">'Sch-3 '!$A$1:$P$272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'Sch-1'!$A$18:$O$396</definedName>
    <definedName name="Z_E97134B6_5E8D_4951_8DA0_73D065532361_.wvu.FilterData" localSheetId="5" hidden="1">'Sch-1 dis'!$A$16:$B$21</definedName>
    <definedName name="Z_E97134B6_5E8D_4951_8DA0_73D065532361_.wvu.FilterData" localSheetId="6" hidden="1">'Sch-2'!$G$21:$J$398</definedName>
    <definedName name="Z_E97134B6_5E8D_4951_8DA0_73D065532361_.wvu.FilterData" localSheetId="7" hidden="1">'Sch-2 Dis'!$A$15:$F$56</definedName>
    <definedName name="Z_E97134B6_5E8D_4951_8DA0_73D065532361_.wvu.FilterData" localSheetId="8" hidden="1">'Sch-3 '!$A$19:$P$266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'Sch-1'!$A$1:$O$407</definedName>
    <definedName name="Z_E97134B6_5E8D_4951_8DA0_73D065532361_.wvu.PrintArea" localSheetId="5" hidden="1">'Sch-1 dis'!$A$1:$G$84</definedName>
    <definedName name="Z_E97134B6_5E8D_4951_8DA0_73D065532361_.wvu.PrintArea" localSheetId="6" hidden="1">'Sch-2'!$A$1:$J$405</definedName>
    <definedName name="Z_E97134B6_5E8D_4951_8DA0_73D065532361_.wvu.PrintArea" localSheetId="7" hidden="1">'Sch-2 Dis'!$A$1:$F$62</definedName>
    <definedName name="Z_E97134B6_5E8D_4951_8DA0_73D065532361_.wvu.PrintArea" localSheetId="8" hidden="1">'Sch-3 '!$A$1:$P$272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'Sch-1'!$A$18:$O$396</definedName>
    <definedName name="Z_E9F4E142_7D26_464D_BECA_4F3806DB1FE1_.wvu.FilterData" localSheetId="5" hidden="1">'Sch-1 dis'!$A$16:$B$21</definedName>
    <definedName name="Z_E9F4E142_7D26_464D_BECA_4F3806DB1FE1_.wvu.FilterData" localSheetId="6" hidden="1">'Sch-2'!$G$21:$J$398</definedName>
    <definedName name="Z_E9F4E142_7D26_464D_BECA_4F3806DB1FE1_.wvu.FilterData" localSheetId="7" hidden="1">'Sch-2 Dis'!$A$15:$F$56</definedName>
    <definedName name="Z_E9F4E142_7D26_464D_BECA_4F3806DB1FE1_.wvu.FilterData" localSheetId="8" hidden="1">'Sch-3 '!$A$19:$P$266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'Sch-1'!$A$1:$O$407</definedName>
    <definedName name="Z_E9F4E142_7D26_464D_BECA_4F3806DB1FE1_.wvu.PrintArea" localSheetId="5" hidden="1">'Sch-1 dis'!$A$1:$G$84</definedName>
    <definedName name="Z_E9F4E142_7D26_464D_BECA_4F3806DB1FE1_.wvu.PrintArea" localSheetId="6" hidden="1">'Sch-2'!$A$1:$J$405</definedName>
    <definedName name="Z_E9F4E142_7D26_464D_BECA_4F3806DB1FE1_.wvu.PrintArea" localSheetId="7" hidden="1">'Sch-2 Dis'!$A$1:$F$62</definedName>
    <definedName name="Z_E9F4E142_7D26_464D_BECA_4F3806DB1FE1_.wvu.PrintArea" localSheetId="8" hidden="1">'Sch-3 '!$A$1:$P$272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'Sch-1'!$A$18:$O$396</definedName>
    <definedName name="Z_ECE9294F_C910_4036_88BC_B1F2176FB06B_.wvu.FilterData" localSheetId="5" hidden="1">'Sch-1 dis'!$A$16:$B$21</definedName>
    <definedName name="Z_ECE9294F_C910_4036_88BC_B1F2176FB06B_.wvu.FilterData" localSheetId="6" hidden="1">'Sch-2'!$G$21:$J$398</definedName>
    <definedName name="Z_ECE9294F_C910_4036_88BC_B1F2176FB06B_.wvu.FilterData" localSheetId="7" hidden="1">'Sch-2 Dis'!$A$15:$F$56</definedName>
    <definedName name="Z_ECE9294F_C910_4036_88BC_B1F2176FB06B_.wvu.FilterData" localSheetId="8" hidden="1">'Sch-3 '!$A$19:$P$266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'Sch-1'!$A$1:$O$407</definedName>
    <definedName name="Z_ECE9294F_C910_4036_88BC_B1F2176FB06B_.wvu.PrintArea" localSheetId="5" hidden="1">'Sch-1 dis'!$A$1:$G$84</definedName>
    <definedName name="Z_ECE9294F_C910_4036_88BC_B1F2176FB06B_.wvu.PrintArea" localSheetId="6" hidden="1">'Sch-2'!$A$1:$J$405</definedName>
    <definedName name="Z_ECE9294F_C910_4036_88BC_B1F2176FB06B_.wvu.PrintArea" localSheetId="7" hidden="1">'Sch-2 Dis'!$A$1:$F$62</definedName>
    <definedName name="Z_ECE9294F_C910_4036_88BC_B1F2176FB06B_.wvu.PrintArea" localSheetId="8" hidden="1">'Sch-3 '!$A$1:$P$272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'Sch-1'!$A$18:$O$396</definedName>
    <definedName name="Z_EE46BCD1_F715_4FA9_A5FC_1B125AD601E0_.wvu.FilterData" localSheetId="5" hidden="1">'Sch-1 dis'!$A$16:$B$21</definedName>
    <definedName name="Z_EE46BCD1_F715_4FA9_A5FC_1B125AD601E0_.wvu.FilterData" localSheetId="6" hidden="1">'Sch-2'!$G$21:$J$398</definedName>
    <definedName name="Z_EE46BCD1_F715_4FA9_A5FC_1B125AD601E0_.wvu.FilterData" localSheetId="7" hidden="1">'Sch-2 Dis'!$A$15:$F$56</definedName>
    <definedName name="Z_EE46BCD1_F715_4FA9_A5FC_1B125AD601E0_.wvu.FilterData" localSheetId="8" hidden="1">'Sch-3 '!$A$19:$P$266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'Sch-1'!$A$1:$O$407</definedName>
    <definedName name="Z_EE46BCD1_F715_4FA9_A5FC_1B125AD601E0_.wvu.PrintArea" localSheetId="5" hidden="1">'Sch-1 dis'!$A$1:$G$84</definedName>
    <definedName name="Z_EE46BCD1_F715_4FA9_A5FC_1B125AD601E0_.wvu.PrintArea" localSheetId="6" hidden="1">'Sch-2'!$A$1:$J$405</definedName>
    <definedName name="Z_EE46BCD1_F715_4FA9_A5FC_1B125AD601E0_.wvu.PrintArea" localSheetId="7" hidden="1">'Sch-2 Dis'!$A$1:$F$62</definedName>
    <definedName name="Z_EE46BCD1_F715_4FA9_A5FC_1B125AD601E0_.wvu.PrintArea" localSheetId="8" hidden="1">'Sch-3 '!$A$1:$P$272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Ram Lal {राम लाल} - Personal View" guid="{C5511DF2-7367-4292-8F90-6EDA131DE06A}" mergeInterval="0" personalView="1" maximized="1" xWindow="-8" yWindow="-8" windowWidth="1936" windowHeight="1048" tabRatio="644" activeSheetId="5"/>
    <customWorkbookView name="HP - Personal View" guid="{B53AB765-D844-4672-9326-008E7DD94E4F}" mergeInterval="0" personalView="1" maximized="1" windowWidth="1362" windowHeight="542" tabRatio="644" activeSheetId="23"/>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xWindow="-8" yWindow="-8" windowWidth="1936" windowHeight="1056" tabRatio="644"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4" i="9" l="1"/>
  <c r="R184" i="9" s="1"/>
  <c r="S184" i="9" s="1"/>
  <c r="Q184" i="9" s="1"/>
  <c r="B188" i="9"/>
  <c r="P264" i="9"/>
  <c r="R264" i="9" s="1"/>
  <c r="S264" i="9" s="1"/>
  <c r="Q264" i="9" s="1"/>
  <c r="P263" i="9"/>
  <c r="R263" i="9" s="1"/>
  <c r="S263" i="9" s="1"/>
  <c r="Q263" i="9" s="1"/>
  <c r="P262" i="9"/>
  <c r="R262" i="9" s="1"/>
  <c r="S262" i="9" s="1"/>
  <c r="Q262" i="9" s="1"/>
  <c r="P261" i="9"/>
  <c r="R261" i="9" s="1"/>
  <c r="S261" i="9" s="1"/>
  <c r="Q261" i="9" s="1"/>
  <c r="P260" i="9"/>
  <c r="R260" i="9" s="1"/>
  <c r="S260" i="9" s="1"/>
  <c r="Q260" i="9" s="1"/>
  <c r="P259" i="9"/>
  <c r="R259" i="9" s="1"/>
  <c r="S259" i="9" s="1"/>
  <c r="Q259" i="9" s="1"/>
  <c r="P258" i="9"/>
  <c r="R258" i="9" s="1"/>
  <c r="S258" i="9" s="1"/>
  <c r="Q258" i="9" s="1"/>
  <c r="P257" i="9"/>
  <c r="R257" i="9" s="1"/>
  <c r="S257" i="9" s="1"/>
  <c r="Q257" i="9" s="1"/>
  <c r="P256" i="9"/>
  <c r="R256" i="9" s="1"/>
  <c r="S256" i="9" s="1"/>
  <c r="Q256" i="9" s="1"/>
  <c r="P186" i="9"/>
  <c r="R186" i="9" s="1"/>
  <c r="S186" i="9" s="1"/>
  <c r="Q186" i="9" s="1"/>
  <c r="P185" i="9"/>
  <c r="R185" i="9" s="1"/>
  <c r="S185" i="9" s="1"/>
  <c r="Q185" i="9" s="1"/>
  <c r="P183" i="9"/>
  <c r="R183" i="9" s="1"/>
  <c r="S183" i="9" s="1"/>
  <c r="Q183"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09" i="9"/>
  <c r="R109" i="9" s="1"/>
  <c r="S109" i="9" s="1"/>
  <c r="Q109" i="9" s="1"/>
  <c r="P108" i="9"/>
  <c r="R108" i="9" s="1"/>
  <c r="S108" i="9" s="1"/>
  <c r="Q108" i="9" s="1"/>
  <c r="P107" i="9"/>
  <c r="R107" i="9" s="1"/>
  <c r="S107" i="9" s="1"/>
  <c r="Q107" i="9" s="1"/>
  <c r="P106" i="9"/>
  <c r="R106" i="9" s="1"/>
  <c r="S106" i="9" s="1"/>
  <c r="Q106" i="9" s="1"/>
  <c r="P105" i="9"/>
  <c r="R105" i="9" s="1"/>
  <c r="S105" i="9" s="1"/>
  <c r="Q105" i="9" s="1"/>
  <c r="B21" i="7" l="1"/>
  <c r="J292" i="7"/>
  <c r="J291" i="7"/>
  <c r="J290" i="7"/>
  <c r="J289" i="7"/>
  <c r="J288" i="7"/>
  <c r="J287" i="7"/>
  <c r="J286" i="7"/>
  <c r="J285" i="7"/>
  <c r="J168" i="7"/>
  <c r="J167" i="7"/>
  <c r="J166" i="7"/>
  <c r="J169" i="7"/>
  <c r="J165" i="7"/>
  <c r="J164" i="7"/>
  <c r="J163" i="7"/>
  <c r="J162" i="7"/>
  <c r="J161" i="7"/>
  <c r="J160" i="7"/>
  <c r="J159" i="7"/>
  <c r="J158" i="7"/>
  <c r="J157" i="7"/>
  <c r="J156" i="7"/>
  <c r="J155" i="7"/>
  <c r="N287" i="5"/>
  <c r="Q287" i="5" s="1"/>
  <c r="R287" i="5" s="1"/>
  <c r="O287" i="5" s="1"/>
  <c r="N286" i="5"/>
  <c r="Q286" i="5" s="1"/>
  <c r="R286" i="5" s="1"/>
  <c r="O286" i="5" s="1"/>
  <c r="N285" i="5"/>
  <c r="Q285" i="5" s="1"/>
  <c r="R285" i="5" s="1"/>
  <c r="O285" i="5" s="1"/>
  <c r="N284" i="5"/>
  <c r="Q284" i="5" s="1"/>
  <c r="R284" i="5" s="1"/>
  <c r="O284" i="5" s="1"/>
  <c r="N283" i="5"/>
  <c r="Q283" i="5" s="1"/>
  <c r="R283" i="5" s="1"/>
  <c r="O283" i="5" s="1"/>
  <c r="N282" i="5"/>
  <c r="Q282" i="5" s="1"/>
  <c r="R282" i="5" s="1"/>
  <c r="O282" i="5" s="1"/>
  <c r="N281" i="5"/>
  <c r="Q281" i="5" s="1"/>
  <c r="R281" i="5" s="1"/>
  <c r="O281" i="5" s="1"/>
  <c r="N280" i="5"/>
  <c r="Q280" i="5" s="1"/>
  <c r="R280" i="5" s="1"/>
  <c r="O280" i="5" s="1"/>
  <c r="N279" i="5"/>
  <c r="Q279" i="5" s="1"/>
  <c r="R279" i="5" s="1"/>
  <c r="O279"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57" i="5"/>
  <c r="Q157" i="5" s="1"/>
  <c r="R157" i="5" s="1"/>
  <c r="O157" i="5" s="1"/>
  <c r="N156" i="5"/>
  <c r="Q156" i="5" s="1"/>
  <c r="R156" i="5" s="1"/>
  <c r="O156" i="5" s="1"/>
  <c r="N155" i="5"/>
  <c r="Q155" i="5" s="1"/>
  <c r="R155" i="5" s="1"/>
  <c r="O155" i="5" s="1"/>
  <c r="N154" i="5"/>
  <c r="Q154" i="5" s="1"/>
  <c r="R154" i="5" s="1"/>
  <c r="O154" i="5" s="1"/>
  <c r="B110" i="9" l="1"/>
  <c r="P255" i="9" l="1"/>
  <c r="R255" i="9" s="1"/>
  <c r="S255" i="9" s="1"/>
  <c r="Q255" i="9" s="1"/>
  <c r="P254" i="9"/>
  <c r="R254" i="9" s="1"/>
  <c r="S254" i="9" s="1"/>
  <c r="Q254" i="9" s="1"/>
  <c r="P253" i="9"/>
  <c r="R253" i="9" s="1"/>
  <c r="S253" i="9" s="1"/>
  <c r="Q253" i="9" s="1"/>
  <c r="P252" i="9"/>
  <c r="R252" i="9" s="1"/>
  <c r="S252" i="9" s="1"/>
  <c r="Q252" i="9" s="1"/>
  <c r="P251" i="9"/>
  <c r="R251" i="9" s="1"/>
  <c r="S251" i="9" s="1"/>
  <c r="Q251" i="9" s="1"/>
  <c r="P250" i="9"/>
  <c r="R250" i="9" s="1"/>
  <c r="S250" i="9" s="1"/>
  <c r="Q250" i="9" s="1"/>
  <c r="P249" i="9"/>
  <c r="R249" i="9" s="1"/>
  <c r="S249" i="9" s="1"/>
  <c r="Q249" i="9" s="1"/>
  <c r="P248" i="9"/>
  <c r="R248" i="9" s="1"/>
  <c r="S248" i="9" s="1"/>
  <c r="Q248" i="9" s="1"/>
  <c r="P247" i="9"/>
  <c r="R247" i="9" s="1"/>
  <c r="S247" i="9" s="1"/>
  <c r="Q247" i="9" s="1"/>
  <c r="P246" i="9"/>
  <c r="R246" i="9" s="1"/>
  <c r="S246" i="9" s="1"/>
  <c r="Q246" i="9" s="1"/>
  <c r="P245" i="9"/>
  <c r="R245" i="9" s="1"/>
  <c r="S245" i="9" s="1"/>
  <c r="Q245" i="9" s="1"/>
  <c r="P244" i="9"/>
  <c r="R244" i="9" s="1"/>
  <c r="S244" i="9" s="1"/>
  <c r="Q244" i="9" s="1"/>
  <c r="P243" i="9"/>
  <c r="R243" i="9" s="1"/>
  <c r="S243" i="9" s="1"/>
  <c r="Q243" i="9" s="1"/>
  <c r="P242" i="9"/>
  <c r="R242" i="9" s="1"/>
  <c r="S242" i="9" s="1"/>
  <c r="Q242" i="9" s="1"/>
  <c r="P241" i="9"/>
  <c r="R241" i="9" s="1"/>
  <c r="S241" i="9" s="1"/>
  <c r="Q241" i="9" s="1"/>
  <c r="P240" i="9"/>
  <c r="R240" i="9" s="1"/>
  <c r="S240" i="9" s="1"/>
  <c r="Q240" i="9" s="1"/>
  <c r="P239" i="9"/>
  <c r="R239" i="9" s="1"/>
  <c r="S239" i="9" s="1"/>
  <c r="Q239" i="9" s="1"/>
  <c r="P238" i="9"/>
  <c r="R238" i="9" s="1"/>
  <c r="S238" i="9" s="1"/>
  <c r="Q238" i="9" s="1"/>
  <c r="P237" i="9"/>
  <c r="R237" i="9" s="1"/>
  <c r="S237" i="9" s="1"/>
  <c r="Q237" i="9" s="1"/>
  <c r="P236" i="9"/>
  <c r="R236" i="9" s="1"/>
  <c r="S236" i="9" s="1"/>
  <c r="Q236" i="9" s="1"/>
  <c r="P235" i="9"/>
  <c r="R235" i="9" s="1"/>
  <c r="S235" i="9" s="1"/>
  <c r="Q235" i="9" s="1"/>
  <c r="P234" i="9"/>
  <c r="R234" i="9" s="1"/>
  <c r="S234" i="9" s="1"/>
  <c r="Q234" i="9" s="1"/>
  <c r="P233" i="9"/>
  <c r="R233" i="9" s="1"/>
  <c r="S233" i="9" s="1"/>
  <c r="Q233"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P218" i="9"/>
  <c r="R218" i="9" s="1"/>
  <c r="S218" i="9" s="1"/>
  <c r="Q218" i="9" s="1"/>
  <c r="P217" i="9"/>
  <c r="R217" i="9" s="1"/>
  <c r="S217" i="9" s="1"/>
  <c r="Q217" i="9" s="1"/>
  <c r="B293" i="7"/>
  <c r="B172"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N396" i="5"/>
  <c r="Q396" i="5" s="1"/>
  <c r="R396" i="5" s="1"/>
  <c r="O396" i="5" s="1"/>
  <c r="N395" i="5"/>
  <c r="Q395" i="5" s="1"/>
  <c r="R395" i="5" s="1"/>
  <c r="O395" i="5" s="1"/>
  <c r="N394" i="5"/>
  <c r="Q394" i="5" s="1"/>
  <c r="R394" i="5" s="1"/>
  <c r="O394" i="5" s="1"/>
  <c r="N393" i="5"/>
  <c r="Q393" i="5" s="1"/>
  <c r="R393" i="5" s="1"/>
  <c r="O393" i="5" s="1"/>
  <c r="N392" i="5"/>
  <c r="Q392" i="5" s="1"/>
  <c r="R392" i="5" s="1"/>
  <c r="O392" i="5" s="1"/>
  <c r="N391" i="5"/>
  <c r="Q391" i="5" s="1"/>
  <c r="R391" i="5" s="1"/>
  <c r="O391" i="5" s="1"/>
  <c r="N390" i="5"/>
  <c r="Q390" i="5" s="1"/>
  <c r="R390" i="5" s="1"/>
  <c r="O390" i="5" s="1"/>
  <c r="N389" i="5"/>
  <c r="Q389" i="5" s="1"/>
  <c r="R389" i="5" s="1"/>
  <c r="O389" i="5" s="1"/>
  <c r="N388" i="5"/>
  <c r="Q388" i="5" s="1"/>
  <c r="R388" i="5" s="1"/>
  <c r="O388" i="5" s="1"/>
  <c r="N387" i="5"/>
  <c r="Q387" i="5" s="1"/>
  <c r="R387" i="5" s="1"/>
  <c r="O387" i="5" s="1"/>
  <c r="N386" i="5"/>
  <c r="Q386" i="5" s="1"/>
  <c r="R386" i="5" s="1"/>
  <c r="O386" i="5" s="1"/>
  <c r="N385" i="5"/>
  <c r="Q385" i="5" s="1"/>
  <c r="R385" i="5" s="1"/>
  <c r="O385" i="5" s="1"/>
  <c r="N384" i="5"/>
  <c r="Q384" i="5" s="1"/>
  <c r="R384" i="5" s="1"/>
  <c r="O384" i="5" s="1"/>
  <c r="N383" i="5"/>
  <c r="Q383" i="5" s="1"/>
  <c r="R383" i="5" s="1"/>
  <c r="O383" i="5" s="1"/>
  <c r="N382" i="5"/>
  <c r="Q382" i="5" s="1"/>
  <c r="R382" i="5" s="1"/>
  <c r="O382" i="5" s="1"/>
  <c r="N381" i="5"/>
  <c r="Q381" i="5" s="1"/>
  <c r="R381" i="5" s="1"/>
  <c r="O381" i="5" s="1"/>
  <c r="N380" i="5"/>
  <c r="Q380" i="5" s="1"/>
  <c r="R380" i="5" s="1"/>
  <c r="O380" i="5" s="1"/>
  <c r="N379" i="5"/>
  <c r="Q379" i="5" s="1"/>
  <c r="R379" i="5" s="1"/>
  <c r="O379" i="5" s="1"/>
  <c r="N378" i="5"/>
  <c r="Q378" i="5" s="1"/>
  <c r="R378" i="5" s="1"/>
  <c r="O378" i="5" s="1"/>
  <c r="N377" i="5"/>
  <c r="Q377" i="5" s="1"/>
  <c r="R377" i="5" s="1"/>
  <c r="O377" i="5" s="1"/>
  <c r="N376" i="5"/>
  <c r="Q376" i="5" s="1"/>
  <c r="R376" i="5" s="1"/>
  <c r="O376" i="5" s="1"/>
  <c r="N375" i="5"/>
  <c r="Q375" i="5" s="1"/>
  <c r="R375" i="5" s="1"/>
  <c r="O375" i="5" s="1"/>
  <c r="N374" i="5"/>
  <c r="Q374" i="5" s="1"/>
  <c r="R374" i="5" s="1"/>
  <c r="O374" i="5" s="1"/>
  <c r="N373" i="5"/>
  <c r="Q373" i="5" s="1"/>
  <c r="R373" i="5" s="1"/>
  <c r="O373" i="5" s="1"/>
  <c r="N372" i="5"/>
  <c r="Q372" i="5" s="1"/>
  <c r="R372" i="5" s="1"/>
  <c r="O372" i="5" s="1"/>
  <c r="N371" i="5"/>
  <c r="Q371" i="5" s="1"/>
  <c r="R371" i="5" s="1"/>
  <c r="O371" i="5" s="1"/>
  <c r="N370" i="5"/>
  <c r="Q370" i="5" s="1"/>
  <c r="R370" i="5" s="1"/>
  <c r="O370" i="5" s="1"/>
  <c r="N369" i="5"/>
  <c r="Q369" i="5" s="1"/>
  <c r="R369" i="5" s="1"/>
  <c r="O369" i="5" s="1"/>
  <c r="N368" i="5"/>
  <c r="Q368" i="5" s="1"/>
  <c r="R368" i="5" s="1"/>
  <c r="O368" i="5" s="1"/>
  <c r="N367" i="5"/>
  <c r="Q367" i="5" s="1"/>
  <c r="R367" i="5" s="1"/>
  <c r="O367" i="5" s="1"/>
  <c r="N366" i="5"/>
  <c r="Q366" i="5" s="1"/>
  <c r="R366" i="5" s="1"/>
  <c r="O366" i="5" s="1"/>
  <c r="N365" i="5"/>
  <c r="Q365" i="5" s="1"/>
  <c r="R365" i="5" s="1"/>
  <c r="O365" i="5" s="1"/>
  <c r="N364" i="5"/>
  <c r="Q364" i="5" s="1"/>
  <c r="R364" i="5" s="1"/>
  <c r="O364" i="5" s="1"/>
  <c r="N363" i="5"/>
  <c r="Q363" i="5" s="1"/>
  <c r="R363" i="5" s="1"/>
  <c r="O363" i="5" s="1"/>
  <c r="N362" i="5"/>
  <c r="Q362" i="5" s="1"/>
  <c r="R362" i="5" s="1"/>
  <c r="O362" i="5" s="1"/>
  <c r="N361" i="5"/>
  <c r="Q361" i="5" s="1"/>
  <c r="R361" i="5" s="1"/>
  <c r="O361" i="5" s="1"/>
  <c r="N360" i="5"/>
  <c r="Q360" i="5" s="1"/>
  <c r="R360" i="5" s="1"/>
  <c r="O360" i="5" s="1"/>
  <c r="N359" i="5"/>
  <c r="Q359" i="5" s="1"/>
  <c r="R359" i="5" s="1"/>
  <c r="O359" i="5" s="1"/>
  <c r="N358" i="5"/>
  <c r="Q358" i="5" s="1"/>
  <c r="R358" i="5" s="1"/>
  <c r="O358" i="5" s="1"/>
  <c r="N357" i="5"/>
  <c r="Q357" i="5" s="1"/>
  <c r="R357" i="5" s="1"/>
  <c r="O357" i="5" s="1"/>
  <c r="N356" i="5"/>
  <c r="Q356" i="5" s="1"/>
  <c r="R356" i="5" s="1"/>
  <c r="O356" i="5" s="1"/>
  <c r="N355" i="5"/>
  <c r="Q355" i="5" s="1"/>
  <c r="R355" i="5" s="1"/>
  <c r="O355" i="5" s="1"/>
  <c r="N354" i="5"/>
  <c r="Q354" i="5" s="1"/>
  <c r="R354" i="5" s="1"/>
  <c r="O354" i="5" s="1"/>
  <c r="N353" i="5"/>
  <c r="Q353" i="5" s="1"/>
  <c r="R353" i="5" s="1"/>
  <c r="O353" i="5" s="1"/>
  <c r="N352" i="5"/>
  <c r="Q352" i="5" s="1"/>
  <c r="R352" i="5" s="1"/>
  <c r="O352" i="5" s="1"/>
  <c r="N351" i="5"/>
  <c r="Q351" i="5" s="1"/>
  <c r="R351" i="5" s="1"/>
  <c r="O351" i="5" s="1"/>
  <c r="N350" i="5"/>
  <c r="Q350" i="5" s="1"/>
  <c r="R350" i="5" s="1"/>
  <c r="O350" i="5" s="1"/>
  <c r="N349" i="5"/>
  <c r="Q349" i="5" s="1"/>
  <c r="R349" i="5" s="1"/>
  <c r="O349" i="5" s="1"/>
  <c r="N348" i="5"/>
  <c r="Q348" i="5" s="1"/>
  <c r="R348" i="5" s="1"/>
  <c r="O348" i="5" s="1"/>
  <c r="N347" i="5"/>
  <c r="Q347" i="5" s="1"/>
  <c r="R347" i="5" s="1"/>
  <c r="O347" i="5" s="1"/>
  <c r="N346" i="5"/>
  <c r="Q346" i="5" s="1"/>
  <c r="R346" i="5" s="1"/>
  <c r="O346" i="5" s="1"/>
  <c r="N345" i="5"/>
  <c r="Q345" i="5" s="1"/>
  <c r="R345" i="5" s="1"/>
  <c r="O345" i="5" s="1"/>
  <c r="N344" i="5"/>
  <c r="Q344" i="5" s="1"/>
  <c r="R344" i="5" s="1"/>
  <c r="O344" i="5" s="1"/>
  <c r="N343" i="5"/>
  <c r="Q343" i="5" s="1"/>
  <c r="R343" i="5" s="1"/>
  <c r="O343" i="5" s="1"/>
  <c r="N342" i="5"/>
  <c r="Q342" i="5" s="1"/>
  <c r="R342" i="5" s="1"/>
  <c r="O342" i="5" s="1"/>
  <c r="N341" i="5"/>
  <c r="Q341" i="5" s="1"/>
  <c r="R341" i="5" s="1"/>
  <c r="O341" i="5" s="1"/>
  <c r="N340" i="5"/>
  <c r="Q340" i="5" s="1"/>
  <c r="R340" i="5" s="1"/>
  <c r="O340" i="5" s="1"/>
  <c r="N339" i="5"/>
  <c r="Q339" i="5" s="1"/>
  <c r="R339" i="5" s="1"/>
  <c r="O339" i="5" s="1"/>
  <c r="N338" i="5"/>
  <c r="Q338" i="5" s="1"/>
  <c r="R338" i="5" s="1"/>
  <c r="O338" i="5" s="1"/>
  <c r="N337" i="5"/>
  <c r="Q337" i="5" s="1"/>
  <c r="R337" i="5" s="1"/>
  <c r="O337" i="5" s="1"/>
  <c r="N336" i="5"/>
  <c r="Q336" i="5" s="1"/>
  <c r="R336" i="5" s="1"/>
  <c r="O336" i="5" s="1"/>
  <c r="N335" i="5"/>
  <c r="Q335" i="5" s="1"/>
  <c r="R335" i="5" s="1"/>
  <c r="O335" i="5" s="1"/>
  <c r="N334" i="5"/>
  <c r="Q334" i="5" s="1"/>
  <c r="R334" i="5" s="1"/>
  <c r="O334" i="5" s="1"/>
  <c r="N333" i="5"/>
  <c r="Q333" i="5" s="1"/>
  <c r="R333" i="5" s="1"/>
  <c r="O333" i="5" s="1"/>
  <c r="N332" i="5"/>
  <c r="Q332" i="5" s="1"/>
  <c r="R332" i="5" s="1"/>
  <c r="O332" i="5" s="1"/>
  <c r="N331" i="5"/>
  <c r="Q331" i="5" s="1"/>
  <c r="R331" i="5" s="1"/>
  <c r="O331" i="5" s="1"/>
  <c r="N330" i="5"/>
  <c r="Q330" i="5" s="1"/>
  <c r="R330" i="5" s="1"/>
  <c r="O330" i="5" s="1"/>
  <c r="N329" i="5"/>
  <c r="Q329" i="5" s="1"/>
  <c r="R329" i="5" s="1"/>
  <c r="O329" i="5" s="1"/>
  <c r="N328" i="5"/>
  <c r="Q328" i="5" s="1"/>
  <c r="R328" i="5" s="1"/>
  <c r="O328" i="5" s="1"/>
  <c r="N327" i="5"/>
  <c r="Q327" i="5" s="1"/>
  <c r="R327" i="5" s="1"/>
  <c r="O327" i="5" s="1"/>
  <c r="N326" i="5"/>
  <c r="Q326" i="5" s="1"/>
  <c r="R326" i="5" s="1"/>
  <c r="O326" i="5" s="1"/>
  <c r="N325" i="5"/>
  <c r="Q325" i="5" s="1"/>
  <c r="R325" i="5" s="1"/>
  <c r="O325" i="5" s="1"/>
  <c r="N324" i="5"/>
  <c r="Q324" i="5" s="1"/>
  <c r="R324" i="5" s="1"/>
  <c r="O324" i="5" s="1"/>
  <c r="N323" i="5"/>
  <c r="Q323" i="5" s="1"/>
  <c r="R323" i="5" s="1"/>
  <c r="O323" i="5" s="1"/>
  <c r="N322" i="5"/>
  <c r="Q322" i="5" s="1"/>
  <c r="R322" i="5" s="1"/>
  <c r="O322" i="5" s="1"/>
  <c r="N321" i="5"/>
  <c r="Q321" i="5" s="1"/>
  <c r="R321" i="5" s="1"/>
  <c r="O321" i="5" s="1"/>
  <c r="N320" i="5"/>
  <c r="Q320" i="5" s="1"/>
  <c r="R320" i="5" s="1"/>
  <c r="O320" i="5" s="1"/>
  <c r="N319" i="5"/>
  <c r="Q319" i="5" s="1"/>
  <c r="R319" i="5" s="1"/>
  <c r="O319" i="5" s="1"/>
  <c r="N318" i="5"/>
  <c r="Q318" i="5" s="1"/>
  <c r="R318" i="5" s="1"/>
  <c r="O318" i="5" s="1"/>
  <c r="N317" i="5"/>
  <c r="Q317" i="5" s="1"/>
  <c r="R317" i="5" s="1"/>
  <c r="O317" i="5" s="1"/>
  <c r="N316" i="5"/>
  <c r="Q316" i="5" s="1"/>
  <c r="R316" i="5" s="1"/>
  <c r="O316" i="5" s="1"/>
  <c r="N315" i="5"/>
  <c r="Q315" i="5" s="1"/>
  <c r="R315" i="5" s="1"/>
  <c r="O315" i="5" s="1"/>
  <c r="N314" i="5"/>
  <c r="Q314" i="5" s="1"/>
  <c r="R314" i="5" s="1"/>
  <c r="O314" i="5" s="1"/>
  <c r="N313" i="5"/>
  <c r="Q313" i="5" s="1"/>
  <c r="R313" i="5" s="1"/>
  <c r="O313" i="5" s="1"/>
  <c r="N312" i="5"/>
  <c r="Q312" i="5" s="1"/>
  <c r="R312" i="5" s="1"/>
  <c r="O312" i="5" s="1"/>
  <c r="N311" i="5"/>
  <c r="Q311" i="5" s="1"/>
  <c r="R311" i="5" s="1"/>
  <c r="O311" i="5" s="1"/>
  <c r="N310" i="5"/>
  <c r="Q310" i="5" s="1"/>
  <c r="R310" i="5" s="1"/>
  <c r="O310" i="5" s="1"/>
  <c r="N309" i="5"/>
  <c r="Q309" i="5" s="1"/>
  <c r="R309" i="5" s="1"/>
  <c r="O309" i="5" s="1"/>
  <c r="N308" i="5"/>
  <c r="Q308" i="5" s="1"/>
  <c r="R308" i="5" s="1"/>
  <c r="O308" i="5" s="1"/>
  <c r="N307" i="5"/>
  <c r="Q307" i="5" s="1"/>
  <c r="R307" i="5" s="1"/>
  <c r="O307" i="5" s="1"/>
  <c r="N306" i="5"/>
  <c r="Q306" i="5" s="1"/>
  <c r="R306" i="5" s="1"/>
  <c r="O306" i="5" s="1"/>
  <c r="N305" i="5"/>
  <c r="Q305" i="5" s="1"/>
  <c r="R305" i="5" s="1"/>
  <c r="O305" i="5" s="1"/>
  <c r="N304" i="5"/>
  <c r="Q304" i="5" s="1"/>
  <c r="R304" i="5" s="1"/>
  <c r="O304" i="5" s="1"/>
  <c r="N303" i="5"/>
  <c r="Q303" i="5" s="1"/>
  <c r="R303" i="5" s="1"/>
  <c r="O303" i="5" s="1"/>
  <c r="N302" i="5"/>
  <c r="Q302" i="5" s="1"/>
  <c r="R302" i="5" s="1"/>
  <c r="O302" i="5" s="1"/>
  <c r="N301" i="5"/>
  <c r="Q301" i="5" s="1"/>
  <c r="R301" i="5" s="1"/>
  <c r="O301" i="5" s="1"/>
  <c r="N300" i="5"/>
  <c r="Q300" i="5" s="1"/>
  <c r="R300" i="5" s="1"/>
  <c r="O300" i="5" s="1"/>
  <c r="N299" i="5"/>
  <c r="Q299" i="5" s="1"/>
  <c r="R299" i="5" s="1"/>
  <c r="O299" i="5" s="1"/>
  <c r="P216" i="9" l="1"/>
  <c r="R216" i="9" s="1"/>
  <c r="S216" i="9" s="1"/>
  <c r="Q216" i="9" s="1"/>
  <c r="P215" i="9"/>
  <c r="R215" i="9" s="1"/>
  <c r="S215" i="9" s="1"/>
  <c r="Q215" i="9" s="1"/>
  <c r="P214" i="9"/>
  <c r="R214" i="9" s="1"/>
  <c r="S214" i="9" s="1"/>
  <c r="Q214" i="9" s="1"/>
  <c r="P212" i="9"/>
  <c r="R212" i="9" s="1"/>
  <c r="S212" i="9" s="1"/>
  <c r="Q212" i="9" s="1"/>
  <c r="P211" i="9"/>
  <c r="R211" i="9" s="1"/>
  <c r="S211" i="9" s="1"/>
  <c r="Q211" i="9" s="1"/>
  <c r="P210" i="9"/>
  <c r="R210" i="9" s="1"/>
  <c r="S210" i="9" s="1"/>
  <c r="Q210" i="9" s="1"/>
  <c r="P209" i="9"/>
  <c r="R209" i="9" s="1"/>
  <c r="S209" i="9" s="1"/>
  <c r="Q209" i="9" s="1"/>
  <c r="P208" i="9"/>
  <c r="R208" i="9" s="1"/>
  <c r="S208" i="9" s="1"/>
  <c r="Q208" i="9" s="1"/>
  <c r="P207" i="9"/>
  <c r="R207" i="9" s="1"/>
  <c r="S207" i="9" s="1"/>
  <c r="Q207" i="9" s="1"/>
  <c r="P206" i="9"/>
  <c r="R206" i="9" s="1"/>
  <c r="S206" i="9" s="1"/>
  <c r="Q206" i="9" s="1"/>
  <c r="P205" i="9"/>
  <c r="R205" i="9" s="1"/>
  <c r="S205" i="9" s="1"/>
  <c r="Q205" i="9" s="1"/>
  <c r="P204" i="9"/>
  <c r="R204" i="9" s="1"/>
  <c r="S204" i="9" s="1"/>
  <c r="Q204" i="9" s="1"/>
  <c r="P203" i="9"/>
  <c r="R203" i="9" s="1"/>
  <c r="S203" i="9" s="1"/>
  <c r="Q203" i="9" s="1"/>
  <c r="P202" i="9"/>
  <c r="R202" i="9" s="1"/>
  <c r="S202" i="9" s="1"/>
  <c r="Q202" i="9" s="1"/>
  <c r="P201" i="9"/>
  <c r="R201" i="9" s="1"/>
  <c r="S201" i="9" s="1"/>
  <c r="Q201" i="9" s="1"/>
  <c r="P200" i="9"/>
  <c r="R200" i="9" s="1"/>
  <c r="S200" i="9" s="1"/>
  <c r="Q200" i="9" s="1"/>
  <c r="P199" i="9"/>
  <c r="R199" i="9" s="1"/>
  <c r="S199" i="9" s="1"/>
  <c r="Q199" i="9" s="1"/>
  <c r="P198" i="9"/>
  <c r="R198" i="9" s="1"/>
  <c r="S198" i="9" s="1"/>
  <c r="Q198" i="9" s="1"/>
  <c r="P197" i="9"/>
  <c r="R197" i="9" s="1"/>
  <c r="S197" i="9" s="1"/>
  <c r="Q197" i="9" s="1"/>
  <c r="P196" i="9"/>
  <c r="R196" i="9" s="1"/>
  <c r="S196" i="9" s="1"/>
  <c r="Q196" i="9" s="1"/>
  <c r="P195" i="9"/>
  <c r="R195" i="9" s="1"/>
  <c r="S195" i="9" s="1"/>
  <c r="Q195" i="9" s="1"/>
  <c r="P194" i="9"/>
  <c r="R194" i="9" s="1"/>
  <c r="S194" i="9" s="1"/>
  <c r="Q194" i="9" s="1"/>
  <c r="P193" i="9"/>
  <c r="R193" i="9" s="1"/>
  <c r="S193" i="9" s="1"/>
  <c r="Q193" i="9" s="1"/>
  <c r="P192" i="9"/>
  <c r="R192" i="9" s="1"/>
  <c r="S192" i="9" s="1"/>
  <c r="Q192" i="9" s="1"/>
  <c r="P191" i="9"/>
  <c r="R191" i="9" s="1"/>
  <c r="S191" i="9" s="1"/>
  <c r="Q191" i="9" s="1"/>
  <c r="P190" i="9"/>
  <c r="R190" i="9" s="1"/>
  <c r="S190" i="9" s="1"/>
  <c r="Q190" i="9" s="1"/>
  <c r="P189" i="9"/>
  <c r="R189" i="9" s="1"/>
  <c r="S189" i="9" s="1"/>
  <c r="Q189"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213" i="9"/>
  <c r="R213" i="9" s="1"/>
  <c r="S213" i="9" s="1"/>
  <c r="Q21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J396" i="7"/>
  <c r="J395" i="7"/>
  <c r="J394" i="7"/>
  <c r="J393" i="7"/>
  <c r="J392" i="7"/>
  <c r="J391" i="7"/>
  <c r="J390" i="7"/>
  <c r="J389" i="7"/>
  <c r="J388" i="7"/>
  <c r="J387" i="7"/>
  <c r="J386" i="7"/>
  <c r="J385" i="7"/>
  <c r="J384" i="7"/>
  <c r="J383" i="7"/>
  <c r="J382" i="7"/>
  <c r="J381" i="7"/>
  <c r="J380" i="7"/>
  <c r="J379" i="7"/>
  <c r="J378" i="7"/>
  <c r="J377" i="7"/>
  <c r="J376" i="7"/>
  <c r="J375" i="7"/>
  <c r="J374" i="7"/>
  <c r="J373" i="7"/>
  <c r="J372" i="7"/>
  <c r="J371" i="7"/>
  <c r="J370" i="7"/>
  <c r="J369" i="7"/>
  <c r="J368" i="7"/>
  <c r="J367" i="7"/>
  <c r="J366" i="7"/>
  <c r="J365" i="7"/>
  <c r="J364" i="7"/>
  <c r="J363" i="7"/>
  <c r="J362" i="7"/>
  <c r="J361" i="7"/>
  <c r="J360" i="7"/>
  <c r="J359" i="7"/>
  <c r="J358" i="7"/>
  <c r="J357" i="7"/>
  <c r="J356" i="7"/>
  <c r="J355" i="7"/>
  <c r="J35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4" i="7"/>
  <c r="J173" i="7"/>
  <c r="J171" i="7"/>
  <c r="J170"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N298" i="5"/>
  <c r="Q298" i="5" s="1"/>
  <c r="R298" i="5" s="1"/>
  <c r="O298" i="5" s="1"/>
  <c r="N297" i="5"/>
  <c r="Q297" i="5" s="1"/>
  <c r="R297" i="5" s="1"/>
  <c r="O297" i="5" s="1"/>
  <c r="N296" i="5"/>
  <c r="Q296" i="5" s="1"/>
  <c r="R296" i="5" s="1"/>
  <c r="O296" i="5" s="1"/>
  <c r="N295" i="5"/>
  <c r="Q295" i="5" s="1"/>
  <c r="R295" i="5" s="1"/>
  <c r="O295" i="5" s="1"/>
  <c r="N294" i="5"/>
  <c r="Q294" i="5" s="1"/>
  <c r="R294" i="5" s="1"/>
  <c r="O294" i="5" s="1"/>
  <c r="N292" i="5"/>
  <c r="Q292" i="5" s="1"/>
  <c r="R292" i="5" s="1"/>
  <c r="O292" i="5" s="1"/>
  <c r="N291" i="5"/>
  <c r="Q291" i="5" s="1"/>
  <c r="R291" i="5" s="1"/>
  <c r="O291" i="5" s="1"/>
  <c r="N290" i="5"/>
  <c r="Q290" i="5" s="1"/>
  <c r="R290" i="5" s="1"/>
  <c r="O290" i="5" s="1"/>
  <c r="N289" i="5"/>
  <c r="Q289" i="5" s="1"/>
  <c r="R289" i="5" s="1"/>
  <c r="O289" i="5" s="1"/>
  <c r="N288" i="5"/>
  <c r="Q288" i="5" s="1"/>
  <c r="R288" i="5" s="1"/>
  <c r="O288" i="5" s="1"/>
  <c r="N278" i="5"/>
  <c r="Q278" i="5" s="1"/>
  <c r="R278" i="5" s="1"/>
  <c r="O278" i="5" s="1"/>
  <c r="N277" i="5"/>
  <c r="Q277" i="5" s="1"/>
  <c r="R277" i="5" s="1"/>
  <c r="O277" i="5" s="1"/>
  <c r="N276" i="5"/>
  <c r="Q276" i="5" s="1"/>
  <c r="R276" i="5" s="1"/>
  <c r="O276" i="5" s="1"/>
  <c r="N275" i="5"/>
  <c r="Q275" i="5" s="1"/>
  <c r="R275" i="5" s="1"/>
  <c r="O275" i="5" s="1"/>
  <c r="N274" i="5"/>
  <c r="Q274" i="5" s="1"/>
  <c r="R274" i="5" s="1"/>
  <c r="O274" i="5" s="1"/>
  <c r="N273" i="5"/>
  <c r="Q273" i="5" s="1"/>
  <c r="R273" i="5" s="1"/>
  <c r="O273" i="5" s="1"/>
  <c r="N272" i="5"/>
  <c r="Q272" i="5" s="1"/>
  <c r="R272" i="5" s="1"/>
  <c r="O272" i="5" s="1"/>
  <c r="N271" i="5"/>
  <c r="Q271" i="5" s="1"/>
  <c r="R271" i="5" s="1"/>
  <c r="O271" i="5" s="1"/>
  <c r="N270" i="5"/>
  <c r="Q270" i="5" s="1"/>
  <c r="R270" i="5" s="1"/>
  <c r="O270" i="5" s="1"/>
  <c r="N269" i="5"/>
  <c r="Q269" i="5" s="1"/>
  <c r="R269" i="5" s="1"/>
  <c r="O269" i="5" s="1"/>
  <c r="N268" i="5"/>
  <c r="Q268" i="5" s="1"/>
  <c r="R268" i="5" s="1"/>
  <c r="O268" i="5" s="1"/>
  <c r="N267" i="5"/>
  <c r="Q267" i="5" s="1"/>
  <c r="R267" i="5" s="1"/>
  <c r="O267" i="5" s="1"/>
  <c r="N266" i="5"/>
  <c r="Q266" i="5" s="1"/>
  <c r="R266" i="5" s="1"/>
  <c r="O266" i="5" s="1"/>
  <c r="N265" i="5"/>
  <c r="Q265" i="5" s="1"/>
  <c r="R265" i="5" s="1"/>
  <c r="O265" i="5" s="1"/>
  <c r="N264" i="5"/>
  <c r="Q264" i="5" s="1"/>
  <c r="R264" i="5" s="1"/>
  <c r="O264" i="5" s="1"/>
  <c r="N263" i="5"/>
  <c r="Q263" i="5" s="1"/>
  <c r="R263" i="5" s="1"/>
  <c r="O263" i="5" s="1"/>
  <c r="N262" i="5"/>
  <c r="Q262" i="5" s="1"/>
  <c r="R262" i="5" s="1"/>
  <c r="O262" i="5" s="1"/>
  <c r="N261" i="5"/>
  <c r="Q261" i="5" s="1"/>
  <c r="R261" i="5" s="1"/>
  <c r="O261" i="5" s="1"/>
  <c r="N260" i="5"/>
  <c r="Q260" i="5" s="1"/>
  <c r="R260" i="5" s="1"/>
  <c r="O260" i="5" s="1"/>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40" i="5"/>
  <c r="Q240" i="5" s="1"/>
  <c r="R240" i="5" s="1"/>
  <c r="O240" i="5" s="1"/>
  <c r="N239" i="5"/>
  <c r="Q239" i="5" s="1"/>
  <c r="R239" i="5" s="1"/>
  <c r="O239" i="5" s="1"/>
  <c r="N238" i="5"/>
  <c r="Q238" i="5" s="1"/>
  <c r="R238" i="5" s="1"/>
  <c r="O238"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15" i="5"/>
  <c r="Q215" i="5" s="1"/>
  <c r="R215" i="5" s="1"/>
  <c r="O215" i="5" s="1"/>
  <c r="N214" i="5"/>
  <c r="Q214" i="5" s="1"/>
  <c r="R214" i="5" s="1"/>
  <c r="O214" i="5" s="1"/>
  <c r="N213" i="5"/>
  <c r="Q213" i="5" s="1"/>
  <c r="R213" i="5" s="1"/>
  <c r="O213" i="5" s="1"/>
  <c r="N212" i="5"/>
  <c r="Q212" i="5" s="1"/>
  <c r="R212" i="5" s="1"/>
  <c r="O212" i="5" s="1"/>
  <c r="N211" i="5"/>
  <c r="Q211" i="5" s="1"/>
  <c r="R211" i="5" s="1"/>
  <c r="O211" i="5" s="1"/>
  <c r="N210" i="5"/>
  <c r="Q210" i="5" s="1"/>
  <c r="R210" i="5" s="1"/>
  <c r="O210" i="5" s="1"/>
  <c r="N209" i="5"/>
  <c r="Q209" i="5" s="1"/>
  <c r="R209" i="5" s="1"/>
  <c r="O209" i="5" s="1"/>
  <c r="N208" i="5"/>
  <c r="Q208" i="5" s="1"/>
  <c r="R208" i="5" s="1"/>
  <c r="O208" i="5" s="1"/>
  <c r="N207" i="5"/>
  <c r="Q207" i="5" s="1"/>
  <c r="R207" i="5" s="1"/>
  <c r="O207" i="5" s="1"/>
  <c r="N206" i="5"/>
  <c r="Q206" i="5" s="1"/>
  <c r="R206" i="5" s="1"/>
  <c r="O206" i="5" s="1"/>
  <c r="N205" i="5"/>
  <c r="Q205" i="5" s="1"/>
  <c r="R205" i="5" s="1"/>
  <c r="O205"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85" i="5"/>
  <c r="Q185" i="5" s="1"/>
  <c r="R185" i="5" s="1"/>
  <c r="O185" i="5" s="1"/>
  <c r="N184" i="5"/>
  <c r="Q184" i="5" s="1"/>
  <c r="R184" i="5" s="1"/>
  <c r="O184" i="5" s="1"/>
  <c r="N183" i="5"/>
  <c r="Q183" i="5" s="1"/>
  <c r="R183" i="5" s="1"/>
  <c r="O183"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A21" i="9" l="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12" i="9" l="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05" i="9"/>
  <c r="A106" i="9" s="1"/>
  <c r="A107" i="9" s="1"/>
  <c r="A108" i="9" s="1"/>
  <c r="A109" i="9" s="1"/>
  <c r="A23" i="7"/>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23" i="5"/>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90" i="9" l="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174" i="7"/>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174" i="5"/>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P76" i="9"/>
  <c r="R76" i="9" s="1"/>
  <c r="P75" i="9"/>
  <c r="R75" i="9" s="1"/>
  <c r="P74" i="9"/>
  <c r="R74" i="9" s="1"/>
  <c r="P73" i="9"/>
  <c r="R73" i="9" s="1"/>
  <c r="P72" i="9"/>
  <c r="R72" i="9" s="1"/>
  <c r="P71" i="9"/>
  <c r="R71" i="9" s="1"/>
  <c r="P70" i="9"/>
  <c r="R70" i="9" s="1"/>
  <c r="P69" i="9"/>
  <c r="R69" i="9" s="1"/>
  <c r="P68" i="9"/>
  <c r="R68" i="9" s="1"/>
  <c r="P67" i="9"/>
  <c r="R67"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J176" i="7"/>
  <c r="J175"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N94" i="5"/>
  <c r="Q94" i="5" s="1"/>
  <c r="N93" i="5"/>
  <c r="Q93" i="5" s="1"/>
  <c r="N92" i="5"/>
  <c r="Q92" i="5" s="1"/>
  <c r="N91" i="5"/>
  <c r="Q91" i="5" s="1"/>
  <c r="N90" i="5"/>
  <c r="Q90" i="5" s="1"/>
  <c r="N89" i="5"/>
  <c r="Q89" i="5" s="1"/>
  <c r="N88" i="5"/>
  <c r="Q88" i="5" s="1"/>
  <c r="N87" i="5"/>
  <c r="Q87" i="5" s="1"/>
  <c r="N86" i="5"/>
  <c r="Q86" i="5" s="1"/>
  <c r="N85" i="5"/>
  <c r="Q85" i="5" s="1"/>
  <c r="N84" i="5"/>
  <c r="Q84" i="5" s="1"/>
  <c r="N83" i="5"/>
  <c r="Q83" i="5" s="1"/>
  <c r="N82" i="5"/>
  <c r="Q82" i="5" s="1"/>
  <c r="N81" i="5"/>
  <c r="Q81"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63" i="5"/>
  <c r="Q63" i="5" s="1"/>
  <c r="N62" i="5"/>
  <c r="Q62" i="5" s="1"/>
  <c r="N61" i="5"/>
  <c r="Q61" i="5" s="1"/>
  <c r="N60" i="5"/>
  <c r="Q60" i="5" s="1"/>
  <c r="N59" i="5"/>
  <c r="Q59" i="5" s="1"/>
  <c r="N58" i="5"/>
  <c r="Q58" i="5" s="1"/>
  <c r="N57" i="5"/>
  <c r="Q57" i="5" s="1"/>
  <c r="N56" i="5"/>
  <c r="Q56" i="5" s="1"/>
  <c r="N55" i="5"/>
  <c r="Q55" i="5" s="1"/>
  <c r="N54" i="5"/>
  <c r="Q54" i="5" s="1"/>
  <c r="N53" i="5"/>
  <c r="Q53" i="5" s="1"/>
  <c r="N52" i="5"/>
  <c r="Q52" i="5" s="1"/>
  <c r="N51" i="5"/>
  <c r="Q51" i="5" s="1"/>
  <c r="N50" i="5"/>
  <c r="Q50" i="5" s="1"/>
  <c r="N49" i="5"/>
  <c r="Q49" i="5" s="1"/>
  <c r="N48" i="5"/>
  <c r="Q48" i="5" s="1"/>
  <c r="N47" i="5"/>
  <c r="Q47" i="5" s="1"/>
  <c r="N46" i="5"/>
  <c r="Q46"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46" i="9"/>
  <c r="R46" i="9" s="1"/>
  <c r="P47" i="9"/>
  <c r="R47" i="9" s="1"/>
  <c r="P48" i="9"/>
  <c r="R48" i="9" s="1"/>
  <c r="P49" i="9"/>
  <c r="R49" i="9" s="1"/>
  <c r="P50" i="9"/>
  <c r="R50" i="9" s="1"/>
  <c r="P51" i="9"/>
  <c r="R51" i="9" s="1"/>
  <c r="P52" i="9"/>
  <c r="R52" i="9" s="1"/>
  <c r="P53" i="9"/>
  <c r="R53"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J22" i="7"/>
  <c r="J23" i="7"/>
  <c r="J24" i="7"/>
  <c r="J25" i="7"/>
  <c r="J26" i="7"/>
  <c r="J27" i="7"/>
  <c r="J28" i="7"/>
  <c r="J29" i="7"/>
  <c r="J30" i="7"/>
  <c r="J31" i="7"/>
  <c r="J32" i="7"/>
  <c r="J33" i="7"/>
  <c r="J34" i="7"/>
  <c r="J35" i="7"/>
  <c r="J36" i="7"/>
  <c r="J37" i="7"/>
  <c r="J38" i="7"/>
  <c r="J39" i="7"/>
  <c r="J40" i="7"/>
  <c r="J41" i="7"/>
  <c r="J42" i="7"/>
  <c r="J43" i="7"/>
  <c r="J44" i="7"/>
  <c r="J45"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N43" i="5"/>
  <c r="Q43" i="5" s="1"/>
  <c r="N44" i="5"/>
  <c r="Q44" i="5" s="1"/>
  <c r="N45" i="5"/>
  <c r="Q45" i="5" s="1"/>
  <c r="B405" i="5"/>
  <c r="B406" i="5"/>
  <c r="M406" i="5"/>
  <c r="M407" i="5"/>
  <c r="I6" i="4"/>
  <c r="K6" i="4" s="1"/>
  <c r="H39" i="23" s="1"/>
  <c r="L6" i="4"/>
  <c r="AJ2" i="5" s="1"/>
  <c r="M6" i="4"/>
  <c r="N6" i="4" s="1"/>
  <c r="AA6" i="4"/>
  <c r="B7" i="4"/>
  <c r="L8" i="4"/>
  <c r="B9" i="4"/>
  <c r="A6" i="6" s="1"/>
  <c r="B10" i="4"/>
  <c r="B14" i="4"/>
  <c r="B15" i="4"/>
  <c r="H31" i="4"/>
  <c r="G31" i="4" s="1"/>
  <c r="B2" i="2"/>
  <c r="F2" i="2"/>
  <c r="B3" i="2"/>
  <c r="A1" i="12" s="1"/>
  <c r="A256" i="9" l="1"/>
  <c r="A257" i="9" s="1"/>
  <c r="A258" i="9" s="1"/>
  <c r="A259" i="9" s="1"/>
  <c r="A260" i="9" s="1"/>
  <c r="A261" i="9" s="1"/>
  <c r="A262" i="9" s="1"/>
  <c r="A263" i="9" s="1"/>
  <c r="A264" i="9" s="1"/>
  <c r="A292" i="7"/>
  <c r="A295" i="7"/>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295" i="5"/>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K31" i="25"/>
  <c r="S48" i="9"/>
  <c r="Q48" i="9" s="1"/>
  <c r="S40" i="9"/>
  <c r="Q40" i="9" s="1"/>
  <c r="S32" i="9"/>
  <c r="Q32" i="9" s="1"/>
  <c r="S51" i="9"/>
  <c r="Q51" i="9" s="1"/>
  <c r="S47" i="9"/>
  <c r="Q47" i="9" s="1"/>
  <c r="S43" i="9"/>
  <c r="Q43" i="9" s="1"/>
  <c r="S39" i="9"/>
  <c r="Q39" i="9" s="1"/>
  <c r="S35" i="9"/>
  <c r="Q35" i="9" s="1"/>
  <c r="S31" i="9"/>
  <c r="Q31" i="9" s="1"/>
  <c r="S27" i="9"/>
  <c r="Q27" i="9" s="1"/>
  <c r="S23" i="9"/>
  <c r="Q23" i="9" s="1"/>
  <c r="S54" i="9"/>
  <c r="Q54" i="9" s="1"/>
  <c r="S58" i="9"/>
  <c r="Q58" i="9" s="1"/>
  <c r="S62" i="9"/>
  <c r="Q62" i="9" s="1"/>
  <c r="S66" i="9"/>
  <c r="Q66" i="9" s="1"/>
  <c r="S70" i="9"/>
  <c r="Q70" i="9" s="1"/>
  <c r="S74" i="9"/>
  <c r="Q74" i="9" s="1"/>
  <c r="S50" i="9"/>
  <c r="Q50" i="9" s="1"/>
  <c r="S42" i="9"/>
  <c r="Q42" i="9" s="1"/>
  <c r="S34" i="9"/>
  <c r="Q34" i="9" s="1"/>
  <c r="S22" i="9"/>
  <c r="Q22" i="9" s="1"/>
  <c r="S55" i="9"/>
  <c r="Q55" i="9" s="1"/>
  <c r="S59" i="9"/>
  <c r="Q59" i="9" s="1"/>
  <c r="S63" i="9"/>
  <c r="Q63" i="9" s="1"/>
  <c r="S67" i="9"/>
  <c r="Q67" i="9" s="1"/>
  <c r="S71" i="9"/>
  <c r="Q71" i="9" s="1"/>
  <c r="S75" i="9"/>
  <c r="Q75" i="9" s="1"/>
  <c r="S46" i="9"/>
  <c r="Q46" i="9" s="1"/>
  <c r="S38" i="9"/>
  <c r="Q38" i="9" s="1"/>
  <c r="S30" i="9"/>
  <c r="Q30" i="9" s="1"/>
  <c r="S26" i="9"/>
  <c r="Q26" i="9" s="1"/>
  <c r="S53" i="9"/>
  <c r="Q53" i="9" s="1"/>
  <c r="S49" i="9"/>
  <c r="Q49" i="9" s="1"/>
  <c r="S45" i="9"/>
  <c r="Q45" i="9" s="1"/>
  <c r="S41" i="9"/>
  <c r="Q41" i="9" s="1"/>
  <c r="S37" i="9"/>
  <c r="Q37" i="9" s="1"/>
  <c r="S33" i="9"/>
  <c r="Q33" i="9" s="1"/>
  <c r="S29" i="9"/>
  <c r="Q29" i="9" s="1"/>
  <c r="S25" i="9"/>
  <c r="Q25" i="9" s="1"/>
  <c r="S21" i="9"/>
  <c r="Q21" i="9" s="1"/>
  <c r="S56" i="9"/>
  <c r="Q56" i="9" s="1"/>
  <c r="S60" i="9"/>
  <c r="Q60" i="9" s="1"/>
  <c r="S64" i="9"/>
  <c r="Q64" i="9" s="1"/>
  <c r="S68" i="9"/>
  <c r="Q68" i="9" s="1"/>
  <c r="S72" i="9"/>
  <c r="Q72" i="9" s="1"/>
  <c r="S76" i="9"/>
  <c r="Q76" i="9" s="1"/>
  <c r="S52" i="9"/>
  <c r="Q52" i="9" s="1"/>
  <c r="S44" i="9"/>
  <c r="Q44" i="9" s="1"/>
  <c r="S36" i="9"/>
  <c r="Q36" i="9" s="1"/>
  <c r="S28" i="9"/>
  <c r="Q28" i="9" s="1"/>
  <c r="S24" i="9"/>
  <c r="Q24" i="9" s="1"/>
  <c r="S57" i="9"/>
  <c r="Q57" i="9" s="1"/>
  <c r="S61" i="9"/>
  <c r="Q61" i="9" s="1"/>
  <c r="S65" i="9"/>
  <c r="Q65" i="9" s="1"/>
  <c r="S69" i="9"/>
  <c r="Q69" i="9" s="1"/>
  <c r="S73" i="9"/>
  <c r="Q73" i="9" s="1"/>
  <c r="R36" i="5"/>
  <c r="O36" i="5" s="1"/>
  <c r="R48" i="5"/>
  <c r="O48" i="5" s="1"/>
  <c r="R52" i="5"/>
  <c r="O52" i="5" s="1"/>
  <c r="R64" i="5"/>
  <c r="O64" i="5" s="1"/>
  <c r="R68" i="5"/>
  <c r="O68" i="5" s="1"/>
  <c r="R72" i="5"/>
  <c r="O72" i="5" s="1"/>
  <c r="R76" i="5"/>
  <c r="O76" i="5" s="1"/>
  <c r="R80" i="5"/>
  <c r="O80" i="5" s="1"/>
  <c r="R84" i="5"/>
  <c r="O84" i="5" s="1"/>
  <c r="R88" i="5"/>
  <c r="O88" i="5" s="1"/>
  <c r="R92" i="5"/>
  <c r="O92" i="5" s="1"/>
  <c r="R40" i="5"/>
  <c r="O40" i="5" s="1"/>
  <c r="R32" i="5"/>
  <c r="O32" i="5" s="1"/>
  <c r="R60" i="5"/>
  <c r="O60" i="5" s="1"/>
  <c r="R43" i="5"/>
  <c r="O43" i="5" s="1"/>
  <c r="R39" i="5"/>
  <c r="O39" i="5" s="1"/>
  <c r="R35" i="5"/>
  <c r="O35" i="5" s="1"/>
  <c r="R31" i="5"/>
  <c r="O31" i="5" s="1"/>
  <c r="R27" i="5"/>
  <c r="O27" i="5" s="1"/>
  <c r="R23" i="5"/>
  <c r="O23" i="5" s="1"/>
  <c r="R49" i="5"/>
  <c r="O49" i="5" s="1"/>
  <c r="R53" i="5"/>
  <c r="O53" i="5" s="1"/>
  <c r="R57" i="5"/>
  <c r="O57" i="5" s="1"/>
  <c r="R61" i="5"/>
  <c r="O61" i="5" s="1"/>
  <c r="R65" i="5"/>
  <c r="O65" i="5" s="1"/>
  <c r="R69" i="5"/>
  <c r="O69" i="5" s="1"/>
  <c r="R73" i="5"/>
  <c r="O73" i="5" s="1"/>
  <c r="R77" i="5"/>
  <c r="O77" i="5" s="1"/>
  <c r="R81" i="5"/>
  <c r="O81" i="5" s="1"/>
  <c r="R85" i="5"/>
  <c r="O85" i="5" s="1"/>
  <c r="R89" i="5"/>
  <c r="O89" i="5" s="1"/>
  <c r="R93" i="5"/>
  <c r="O93" i="5" s="1"/>
  <c r="R44" i="5"/>
  <c r="O44" i="5" s="1"/>
  <c r="R28" i="5"/>
  <c r="O28" i="5" s="1"/>
  <c r="R56" i="5"/>
  <c r="O56" i="5" s="1"/>
  <c r="R42" i="5"/>
  <c r="O42" i="5" s="1"/>
  <c r="R38" i="5"/>
  <c r="O38" i="5" s="1"/>
  <c r="R34" i="5"/>
  <c r="O34" i="5" s="1"/>
  <c r="R30" i="5"/>
  <c r="O30" i="5" s="1"/>
  <c r="R26" i="5"/>
  <c r="O26" i="5" s="1"/>
  <c r="R22" i="5"/>
  <c r="O22" i="5" s="1"/>
  <c r="R46" i="5"/>
  <c r="O46" i="5" s="1"/>
  <c r="R50" i="5"/>
  <c r="O50" i="5" s="1"/>
  <c r="R54" i="5"/>
  <c r="O54" i="5" s="1"/>
  <c r="R58" i="5"/>
  <c r="O58" i="5" s="1"/>
  <c r="R62" i="5"/>
  <c r="O62" i="5" s="1"/>
  <c r="R66" i="5"/>
  <c r="O66" i="5" s="1"/>
  <c r="R70" i="5"/>
  <c r="O70" i="5" s="1"/>
  <c r="R74" i="5"/>
  <c r="O74" i="5" s="1"/>
  <c r="R78" i="5"/>
  <c r="O78" i="5" s="1"/>
  <c r="R82" i="5"/>
  <c r="O82" i="5" s="1"/>
  <c r="R86" i="5"/>
  <c r="O86" i="5" s="1"/>
  <c r="R90" i="5"/>
  <c r="O90" i="5" s="1"/>
  <c r="R94" i="5"/>
  <c r="O94" i="5" s="1"/>
  <c r="R24" i="5"/>
  <c r="O24" i="5" s="1"/>
  <c r="R45" i="5"/>
  <c r="O45" i="5" s="1"/>
  <c r="R41" i="5"/>
  <c r="O41" i="5" s="1"/>
  <c r="R37" i="5"/>
  <c r="O37" i="5" s="1"/>
  <c r="R33" i="5"/>
  <c r="O33" i="5" s="1"/>
  <c r="R29" i="5"/>
  <c r="O29" i="5" s="1"/>
  <c r="R25" i="5"/>
  <c r="O25" i="5" s="1"/>
  <c r="R47" i="5"/>
  <c r="O47" i="5" s="1"/>
  <c r="R51" i="5"/>
  <c r="O51" i="5" s="1"/>
  <c r="R55" i="5"/>
  <c r="O55" i="5" s="1"/>
  <c r="R59" i="5"/>
  <c r="O59" i="5" s="1"/>
  <c r="R63" i="5"/>
  <c r="O63" i="5" s="1"/>
  <c r="R67" i="5"/>
  <c r="O67" i="5" s="1"/>
  <c r="R71" i="5"/>
  <c r="O71" i="5" s="1"/>
  <c r="R75" i="5"/>
  <c r="O75" i="5" s="1"/>
  <c r="R79" i="5"/>
  <c r="O79" i="5" s="1"/>
  <c r="R83" i="5"/>
  <c r="O83" i="5" s="1"/>
  <c r="R87" i="5"/>
  <c r="O87" i="5" s="1"/>
  <c r="R91" i="5"/>
  <c r="O91" i="5" s="1"/>
  <c r="O33" i="25"/>
  <c r="O32" i="25"/>
  <c r="O37" i="25"/>
  <c r="T76" i="6"/>
  <c r="F36" i="24"/>
  <c r="F18" i="24" s="1"/>
  <c r="O35" i="25"/>
  <c r="P22" i="11"/>
  <c r="D20" i="15" s="1"/>
  <c r="E16" i="21"/>
  <c r="E53" i="23"/>
  <c r="E16" i="20"/>
  <c r="F16" i="22"/>
  <c r="B26" i="24"/>
  <c r="J37" i="25"/>
  <c r="J35" i="25"/>
  <c r="J33" i="25"/>
  <c r="O31" i="25"/>
  <c r="M20" i="17"/>
  <c r="F35" i="24"/>
  <c r="F16" i="24" s="1"/>
  <c r="P30" i="12"/>
  <c r="H22" i="19" s="1"/>
  <c r="I22" i="19" s="1"/>
  <c r="I39" i="25"/>
  <c r="J398" i="7"/>
  <c r="H19" i="19" s="1"/>
  <c r="I19" i="19" s="1"/>
  <c r="K36" i="25"/>
  <c r="K34" i="25"/>
  <c r="K32" i="25"/>
  <c r="B15" i="23"/>
  <c r="A3" i="15"/>
  <c r="A3" i="7"/>
  <c r="A3" i="9"/>
  <c r="Z2" i="6"/>
  <c r="Z2" i="23"/>
  <c r="Q20" i="9"/>
  <c r="P266" i="9"/>
  <c r="Q20" i="12"/>
  <c r="Q31" i="12" s="1"/>
  <c r="S30" i="12"/>
  <c r="A6" i="5"/>
  <c r="A6" i="17" s="1"/>
  <c r="A103" i="17" s="1"/>
  <c r="H29" i="19"/>
  <c r="Q20" i="11"/>
  <c r="Q23" i="11" s="1"/>
  <c r="S22" i="11"/>
  <c r="N21" i="17"/>
  <c r="O36" i="25"/>
  <c r="O34" i="25"/>
  <c r="F33" i="25"/>
  <c r="F15" i="25" s="1"/>
  <c r="F18" i="25" s="1"/>
  <c r="F37" i="24"/>
  <c r="F38" i="24" s="1"/>
  <c r="F17" i="24" s="1"/>
  <c r="F19" i="24" s="1"/>
  <c r="H28" i="19"/>
  <c r="O18" i="13"/>
  <c r="F71" i="6"/>
  <c r="B77" i="6"/>
  <c r="U1" i="6"/>
  <c r="U2" i="6" s="1"/>
  <c r="K18" i="13"/>
  <c r="C42" i="19"/>
  <c r="B27" i="11"/>
  <c r="B60" i="8"/>
  <c r="B25" i="18"/>
  <c r="B25" i="14"/>
  <c r="B25" i="13"/>
  <c r="D271" i="9"/>
  <c r="B404" i="7"/>
  <c r="B47" i="23"/>
  <c r="E24" i="17"/>
  <c r="B35" i="12"/>
  <c r="B33" i="16"/>
  <c r="B33" i="15"/>
  <c r="B85" i="10"/>
  <c r="D33" i="16"/>
  <c r="D33" i="15"/>
  <c r="F42" i="19"/>
  <c r="O27" i="11"/>
  <c r="E86" i="10"/>
  <c r="C25" i="18"/>
  <c r="D25" i="14"/>
  <c r="D25" i="13"/>
  <c r="E61" i="8"/>
  <c r="F47" i="23"/>
  <c r="J24" i="17"/>
  <c r="O35" i="12"/>
  <c r="O272" i="9"/>
  <c r="J405" i="7"/>
  <c r="N397" i="5"/>
  <c r="D18" i="25"/>
  <c r="F22" i="25"/>
  <c r="B6" i="23"/>
  <c r="B46" i="23"/>
  <c r="E23" i="17"/>
  <c r="B34" i="12"/>
  <c r="D270" i="9"/>
  <c r="B403"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71" i="9"/>
  <c r="J404"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I41" i="25" l="1"/>
  <c r="F73" i="6"/>
  <c r="F75" i="6" s="1"/>
  <c r="Q76" i="6" s="1"/>
  <c r="S266" i="9"/>
  <c r="D17" i="13" s="1"/>
  <c r="H21" i="19"/>
  <c r="I21" i="19" s="1"/>
  <c r="D22" i="15"/>
  <c r="Q267" i="9"/>
  <c r="O397" i="5"/>
  <c r="N400" i="5" s="1"/>
  <c r="D15" i="13" s="1"/>
  <c r="AE1" i="5"/>
  <c r="I17" i="13" s="1"/>
  <c r="M17" i="13" s="1"/>
  <c r="A6" i="12"/>
  <c r="A6" i="10"/>
  <c r="A6" i="7"/>
  <c r="A6" i="13"/>
  <c r="A6" i="11"/>
  <c r="A6" i="16"/>
  <c r="A6" i="8"/>
  <c r="A6" i="15"/>
  <c r="A6" i="18"/>
  <c r="A109" i="18" s="1"/>
  <c r="A6" i="9"/>
  <c r="A6" i="14"/>
  <c r="I40" i="25"/>
  <c r="H26" i="19"/>
  <c r="H30" i="19"/>
  <c r="N398"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2" i="5" l="1"/>
  <c r="D18" i="13"/>
  <c r="D24" i="15" s="1"/>
  <c r="D7" i="24"/>
  <c r="F7" i="24" s="1"/>
  <c r="D20" i="25"/>
  <c r="F20" i="25" s="1"/>
  <c r="N399" i="5"/>
  <c r="D8" i="24"/>
  <c r="F8" i="24" s="1"/>
  <c r="D8" i="25"/>
  <c r="F8" i="25" s="1"/>
  <c r="B41" i="23"/>
  <c r="K19" i="19"/>
  <c r="D16" i="16" s="1"/>
  <c r="K23" i="19"/>
  <c r="D26" i="16" s="1"/>
  <c r="K18" i="19"/>
  <c r="K22" i="19"/>
  <c r="D22" i="16" s="1"/>
  <c r="K21" i="19"/>
  <c r="D20" i="16" s="1"/>
  <c r="K20" i="19"/>
  <c r="H11" i="24" l="1"/>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<sst xmlns="http://schemas.openxmlformats.org/spreadsheetml/2006/main" count="4048" uniqueCount="1028">
  <si>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</si>
  <si>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</si>
  <si>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</si>
  <si>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</si>
  <si>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</si>
  <si>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</si>
  <si>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</si>
  <si>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</si>
  <si>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</si>
  <si>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</si>
  <si>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</si>
  <si>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</si>
  <si>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</si>
  <si>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</si>
  <si>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</si>
  <si>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</si>
  <si>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</si>
  <si>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</si>
  <si>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</si>
  <si>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</si>
  <si>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</si>
  <si>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</si>
  <si>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</si>
  <si>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</si>
  <si>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</si>
  <si>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</si>
  <si>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</si>
  <si>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</si>
  <si>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</si>
  <si>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</si>
  <si>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</si>
  <si>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</si>
  <si>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</si>
  <si>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</si>
  <si>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</si>
  <si>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</si>
  <si>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</si>
  <si>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</si>
  <si>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</si>
  <si>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</si>
  <si>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</si>
  <si>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</si>
  <si>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</si>
  <si>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</si>
  <si>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</si>
  <si>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</si>
  <si>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</si>
  <si>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</si>
  <si>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</si>
  <si>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</si>
  <si>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</si>
  <si>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</si>
  <si>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</si>
  <si>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</si>
  <si>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</si>
  <si>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</si>
  <si>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</si>
  <si>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</si>
  <si>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</si>
  <si>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</si>
  <si>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</si>
  <si>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</si>
  <si>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</si>
  <si>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</si>
  <si>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</si>
  <si>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</si>
  <si>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</si>
  <si>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</si>
  <si>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</si>
  <si>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</si>
  <si>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</si>
  <si>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</si>
  <si>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</si>
  <si>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</si>
  <si>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</si>
  <si>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</si>
  <si>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</si>
  <si>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</si>
  <si>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</si>
  <si>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</si>
  <si>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</si>
  <si>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</si>
  <si>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</si>
  <si>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</si>
  <si>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</si>
  <si>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</si>
  <si>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</si>
  <si>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</si>
  <si>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</si>
  <si>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</si>
  <si>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</si>
  <si>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</si>
  <si>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</si>
  <si>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</si>
  <si>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</si>
  <si>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</si>
  <si>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</si>
  <si>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</si>
  <si>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</si>
  <si>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</si>
  <si>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</si>
  <si>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</si>
  <si>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</si>
  <si>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</si>
  <si>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</si>
  <si>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</si>
  <si>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</si>
  <si>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</si>
  <si>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</si>
  <si>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</si>
  <si>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</si>
  <si>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</si>
  <si>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</si>
  <si>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</si>
  <si>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</si>
  <si>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</si>
  <si>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</si>
  <si>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</si>
  <si>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</si>
  <si>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</si>
  <si>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</si>
  <si>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</si>
  <si>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</si>
  <si>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</si>
  <si>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</si>
  <si>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</si>
  <si>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</si>
  <si>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</si>
  <si>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</si>
  <si>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</si>
  <si>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</si>
  <si>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</si>
  <si>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</si>
  <si>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</si>
  <si>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</si>
  <si>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</si>
  <si>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</si>
  <si>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</si>
  <si>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</si>
  <si>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</si>
  <si>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</si>
  <si>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</si>
  <si>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</si>
  <si>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</si>
  <si>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</si>
  <si>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</si>
  <si>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</si>
  <si>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</si>
  <si>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</si>
  <si>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</si>
  <si>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</si>
  <si>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</si>
  <si>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</si>
  <si>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</si>
  <si>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</si>
  <si>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</si>
  <si>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</si>
  <si>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</si>
  <si>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</si>
  <si>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</si>
  <si>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</si>
  <si>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</si>
  <si>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</si>
  <si>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</si>
  <si>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</si>
  <si>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</si>
  <si>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</si>
  <si>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</si>
  <si>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</si>
  <si>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</si>
  <si>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</si>
  <si>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</si>
  <si>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</si>
  <si>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</si>
  <si>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</si>
  <si>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</si>
  <si>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</si>
  <si>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</si>
  <si>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</si>
  <si>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</si>
  <si>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</si>
  <si>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</si>
  <si>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</si>
  <si>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</si>
  <si>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</si>
  <si>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</si>
  <si>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</si>
  <si>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</si>
  <si>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</si>
  <si>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</si>
  <si>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</si>
  <si>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</si>
  <si>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</si>
  <si>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</si>
  <si>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</si>
  <si>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</si>
  <si>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</si>
  <si>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</si>
  <si>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</si>
  <si>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</si>
  <si>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</si>
  <si>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</si>
  <si>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</si>
  <si>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</si>
  <si>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</si>
  <si>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</si>
  <si>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</si>
  <si>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</si>
  <si>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</si>
  <si>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</si>
  <si>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</si>
  <si>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</si>
  <si>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</si>
  <si>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</si>
  <si>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</si>
  <si>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</si>
  <si>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</si>
  <si>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</si>
  <si>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</si>
  <si>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</si>
  <si>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</si>
  <si>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</si>
  <si>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</si>
  <si>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</si>
  <si>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</si>
  <si>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</si>
  <si>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</si>
  <si>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</si>
  <si>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</si>
  <si>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</si>
  <si>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</si>
  <si>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</si>
  <si>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</si>
  <si>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</si>
  <si>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</si>
  <si>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</si>
  <si>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</si>
  <si>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</si>
  <si>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</si>
  <si>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</si>
  <si>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</si>
  <si>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</si>
  <si>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</si>
  <si>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</si>
  <si>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</si>
  <si>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</si>
  <si>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</si>
  <si>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</si>
  <si>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</si>
  <si>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</si>
  <si>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</si>
  <si>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</si>
  <si>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</si>
  <si>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</si>
  <si>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</si>
  <si>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</si>
  <si>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</si>
  <si>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</si>
  <si>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</si>
  <si>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</si>
  <si>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</si>
  <si>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</si>
  <si>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</si>
  <si>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</si>
  <si>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</si>
  <si>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</si>
  <si>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</si>
  <si>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</si>
  <si>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</si>
  <si>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</si>
  <si>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</si>
  <si>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</si>
  <si>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</si>
  <si>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</si>
  <si>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</si>
  <si>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</si>
  <si>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</si>
  <si>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</si>
  <si>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</si>
  <si>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</si>
  <si>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</si>
  <si>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</si>
  <si>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</si>
  <si>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</si>
  <si>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</si>
  <si>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</si>
  <si>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</si>
  <si>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</si>
  <si>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</si>
  <si>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</si>
  <si>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</si>
  <si>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</si>
  <si>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</si>
  <si>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</si>
  <si>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</si>
  <si>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</si>
  <si>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</si>
  <si>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</si>
  <si>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</si>
  <si>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</si>
  <si>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</si>
  <si>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</si>
  <si>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</si>
  <si>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</si>
  <si>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</si>
  <si>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</si>
  <si>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</si>
  <si>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</si>
  <si>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</si>
  <si>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</si>
  <si>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</si>
  <si>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</si>
  <si>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</si>
  <si>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</si>
  <si>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</si>
  <si>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</si>
  <si>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</si>
  <si>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</si>
  <si>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</si>
  <si>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</si>
  <si>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</si>
  <si>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</si>
  <si>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</si>
  <si>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</si>
  <si>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</si>
  <si>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</si>
  <si>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</si>
  <si>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</si>
  <si>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</si>
  <si>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</si>
  <si>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</si>
  <si>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</si>
  <si>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</si>
  <si>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</si>
  <si>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</si>
  <si>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</si>
  <si>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</si>
  <si>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</si>
  <si>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</si>
  <si>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</si>
  <si>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</si>
  <si>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</si>
  <si>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</si>
  <si>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</si>
  <si>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</si>
  <si>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</si>
  <si>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</si>
  <si>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</si>
  <si>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</si>
  <si>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</si>
  <si>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</si>
  <si>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</si>
  <si>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</si>
  <si>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</si>
  <si>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</si>
  <si>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</si>
  <si>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</si>
  <si>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</si>
  <si>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</si>
  <si>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</si>
  <si>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</si>
  <si>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</si>
  <si>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</si>
  <si>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</si>
  <si>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</si>
  <si>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</si>
  <si>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</si>
  <si>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</si>
  <si>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</si>
  <si>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</si>
  <si>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</si>
  <si>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</si>
  <si>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</si>
  <si>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</si>
  <si>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</si>
  <si>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</si>
  <si>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</si>
  <si>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</si>
  <si>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</si>
  <si>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</si>
  <si>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</si>
  <si>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</si>
  <si>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</si>
  <si>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</si>
  <si>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</si>
  <si>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</si>
  <si>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</si>
  <si>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</si>
  <si>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</si>
  <si>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</si>
  <si>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</si>
  <si>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</si>
  <si>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</si>
  <si>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</si>
  <si>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</si>
  <si>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</si>
  <si>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</si>
  <si>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</si>
  <si>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</si>
  <si>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</si>
  <si>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</si>
  <si>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</si>
  <si>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</si>
  <si>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</si>
  <si>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</si>
  <si>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</si>
  <si>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</si>
  <si>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</si>
  <si>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</si>
  <si>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</si>
  <si>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</si>
  <si>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</si>
  <si>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</si>
  <si>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</si>
  <si>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</si>
  <si>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</si>
  <si>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</si>
  <si>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</si>
  <si>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</si>
  <si>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</si>
  <si>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</si>
  <si>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</si>
  <si>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</si>
  <si>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</si>
  <si>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</si>
  <si>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</si>
  <si>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</si>
  <si>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</si>
  <si>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</si>
  <si>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</si>
  <si>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</si>
  <si>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</si>
  <si>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</si>
  <si>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</si>
  <si>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</si>
  <si>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</si>
  <si>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</si>
  <si>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</si>
  <si>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</si>
  <si>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</si>
  <si>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</si>
  <si>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</si>
  <si>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</si>
  <si>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</si>
  <si>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</si>
  <si>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</si>
  <si>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</si>
  <si>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</si>
  <si>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</si>
  <si>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</si>
  <si>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</si>
  <si>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</si>
  <si>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</si>
  <si>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</si>
  <si>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</si>
  <si>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</si>
  <si>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</si>
  <si>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</si>
  <si>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</si>
  <si>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</si>
  <si>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</si>
  <si>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</si>
  <si>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</si>
  <si>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</si>
  <si>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</si>
  <si>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</si>
  <si>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</si>
  <si>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</si>
  <si>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</si>
  <si>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</si>
  <si>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</si>
  <si>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</si>
  <si>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</si>
  <si>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</si>
  <si>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</si>
  <si>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</si>
  <si>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</si>
  <si>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</si>
  <si>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</si>
  <si>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</si>
  <si>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</si>
  <si>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</si>
  <si>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</si>
  <si>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</si>
  <si>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</si>
  <si>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</si>
  <si>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</si>
  <si>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</si>
  <si>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</si>
  <si>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</si>
  <si>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</si>
  <si>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</si>
  <si>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</si>
  <si>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</si>
  <si>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</si>
  <si>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</si>
  <si>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</si>
  <si>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</si>
  <si>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</si>
  <si>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</si>
  <si>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</si>
  <si>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</si>
  <si>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</si>
  <si>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</si>
  <si>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</si>
  <si>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</si>
  <si>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</si>
  <si>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</si>
  <si>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</si>
  <si>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</si>
  <si>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</si>
  <si>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</si>
  <si>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</si>
  <si>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</si>
  <si>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</si>
  <si>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</si>
  <si>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</si>
  <si>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</si>
  <si>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</si>
  <si>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</si>
  <si>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</si>
  <si>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</si>
  <si>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</si>
  <si>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</si>
  <si>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</si>
  <si>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</si>
  <si>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</si>
  <si>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</si>
  <si>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</si>
  <si>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</si>
  <si>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</si>
  <si>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</si>
  <si>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</si>
  <si>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</si>
  <si>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</si>
  <si>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</si>
  <si>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</si>
  <si>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</si>
  <si>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</si>
  <si>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</si>
  <si>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</si>
  <si>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</si>
  <si>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</si>
  <si>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</si>
  <si>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</si>
  <si>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</si>
  <si>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</si>
  <si>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</si>
  <si>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</si>
  <si>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</si>
  <si>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</si>
  <si>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</si>
  <si>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</si>
  <si>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</si>
  <si>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</si>
  <si>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</si>
  <si>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</si>
  <si>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</si>
  <si>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</si>
  <si>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</si>
  <si>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</si>
  <si>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</si>
  <si>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</si>
  <si>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</si>
  <si>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</si>
  <si>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</si>
  <si>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</si>
  <si>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</si>
  <si>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</si>
  <si>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</si>
  <si>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</si>
  <si>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</si>
  <si>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</si>
  <si>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</si>
  <si>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</si>
  <si>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Total Ex-works Price </t>
  </si>
  <si>
    <t>Unit Erection  Charges</t>
  </si>
  <si>
    <t>Total Erection   Charges</t>
  </si>
  <si>
    <t>Total Installation Charges</t>
  </si>
  <si>
    <t xml:space="preserve">MT </t>
  </si>
  <si>
    <t xml:space="preserve">EA </t>
  </si>
  <si>
    <t>SET</t>
  </si>
  <si>
    <t xml:space="preserve">KM </t>
  </si>
  <si>
    <t>OPGW Fibre Optic Distribution Panel (FODP): Indoor Type: 96F</t>
  </si>
  <si>
    <t xml:space="preserve">M3 </t>
  </si>
  <si>
    <t xml:space="preserve">M  </t>
  </si>
  <si>
    <t xml:space="preserve">M2 </t>
  </si>
  <si>
    <t xml:space="preserve">LS </t>
  </si>
  <si>
    <t>Portable Partial Discharge measurement test kitwith all necessary accessories,Industrial Grade Laptop and licensedsoftware as per Technicalspecification.</t>
  </si>
  <si>
    <t>SF6 Gas Leakage Detector</t>
  </si>
  <si>
    <t>Relay Test kit</t>
  </si>
  <si>
    <t>40 MM MS ROD FOR MAIN EARTHMAT</t>
  </si>
  <si>
    <t>4.5 kg CO2 type Portable Fire extinguisher</t>
  </si>
  <si>
    <t>LOT</t>
  </si>
  <si>
    <t>Lighting Panel type ACP-2 as per technical specification</t>
  </si>
  <si>
    <t>LIGHTING FIXTURE LED LUMINAIRES TYPE FL2 AS PER TECH. SPECIFICATIONS</t>
  </si>
  <si>
    <t>LED FLOOD LIGHT LUMINARIESTYPE FL-1 (150W) AS PER TECHNICALSPECIFICATION</t>
  </si>
  <si>
    <t>Outdoor Power Receptacle for oilfiltration unit (250A)</t>
  </si>
  <si>
    <t>1.1KV GRADE 3.5CX300 SQMM (XLPE) POWER CABLE</t>
  </si>
  <si>
    <t>1.1KV GRADE 3.5CX70 SQMM (PVC) POWER CABLE</t>
  </si>
  <si>
    <t>1.1KV GRADE 3.5CX35 SQMM (PVC) POWER CABLE</t>
  </si>
  <si>
    <t>1.1KV GRADE 4CX6 SQMM (PVC) POWER CABLE</t>
  </si>
  <si>
    <t>1.1KV GRADE 2CX6 SQMM (PVC) POWER CABLE</t>
  </si>
  <si>
    <t>1.1KV GRADE 3CX2.5 SQMM CONTROL CABLE</t>
  </si>
  <si>
    <t>1.1KV GRADE 5CX2.5 SQMM CONTROL CABLE</t>
  </si>
  <si>
    <t>1.1KV GRADE 10CX2.5 SQMM CONTROL CABLE</t>
  </si>
  <si>
    <t>1.1KV GRADE 19CX1.5 SQMM CONTROL CABLE</t>
  </si>
  <si>
    <t>1.1KV GRADE 27CX1.5 SQMM CONTROL CABLE</t>
  </si>
  <si>
    <t>Relay &amp; protection Panels (with automation)</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</si>
  <si>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</si>
  <si>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</si>
  <si>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</si>
  <si>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</si>
  <si>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</si>
  <si>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</si>
  <si>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</si>
  <si>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</si>
  <si>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</si>
  <si>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</si>
  <si>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40 mm MS rod for Main Earthmat</t>
  </si>
  <si>
    <t>Lighting Fixture LED Luminaires type FL2 as per tech. specifications</t>
  </si>
  <si>
    <t>Lighting Fixture LED Luminaires type FL-1 as per tech. specifications</t>
  </si>
  <si>
    <t>1.1kV grade Power Cables (PVCinsulated)along withlugs,glands,straight joints &amp;accessories,etc.</t>
  </si>
  <si>
    <t>1.1kV grade Control Cables (PVCinsulated) along withlugs,glands,straight joints &amp;accessories,etc.</t>
  </si>
  <si>
    <t>1.1kV grade Power Cables (XLPEinsulated) along withlugs,glands,straight joints &amp;accessories,etc.</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</si>
  <si>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</si>
  <si>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</si>
  <si>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</si>
  <si>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</si>
  <si>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</si>
  <si>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Providing and laying Plain Cement Concrete 1:5:10 (1 cement : 5 sand : 10 brick aggregate)</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</si>
  <si>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</si>
  <si>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</si>
  <si>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</si>
  <si>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</si>
  <si>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Antiweed treatment</t>
  </si>
  <si>
    <t>External finishing / painting of fire wall (water proofing cement paint) (DSR 13.44.1)</t>
  </si>
  <si>
    <t>RCC culverts and cable trench crossings including supplying and laying hume pipe 250mm dia of grade (NP-3) excluding concrete as perspecification.</t>
  </si>
  <si>
    <t>RCC culverts and cable trench crossings including supplying and laying hume pipe 300mm dia of grade (NP-3) excluding concrete as perspecification.</t>
  </si>
  <si>
    <t>RCC culverts and cable trench crossings including supplying and laying hume pipe 450mm dia of grade (NP-3) excluding concrete as perspecification.</t>
  </si>
  <si>
    <t>Supplying and erecting dewatering pumps- 2 HP</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</si>
  <si>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</si>
  <si>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</si>
  <si>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</si>
  <si>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III</t>
  </si>
  <si>
    <t xml:space="preserve">VMS                                     </t>
  </si>
  <si>
    <t xml:space="preserve">AIS EQUIPMENT                           </t>
  </si>
  <si>
    <t xml:space="preserve">GIS Testing and maintainance equipment  </t>
  </si>
  <si>
    <t>SF6 GAS ANALYZER</t>
  </si>
  <si>
    <t>ERECTION H/W FOR MISCELLANEOUS WORK AS PER TECHNICAL SPECIFICATION</t>
  </si>
  <si>
    <t>1.1KV GRADE 4CX16 SQMM (PVC) POWER CABLE</t>
  </si>
  <si>
    <t>4PAIR, 0.5 SQ.MM SCREENED CABLE</t>
  </si>
  <si>
    <t>Spares-Substation Automation System</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</si>
  <si>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</si>
  <si>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415V ACDB (Extn.)</t>
  </si>
  <si>
    <t>220V DCDB (Extn.)</t>
  </si>
  <si>
    <t>S16.1 SFP</t>
  </si>
  <si>
    <t>420KV, 4000A,63KA GIS BUSBAR MODULE EXTENSION</t>
  </si>
  <si>
    <t>420KV, 3150A, 63KA SF6 TO AIR BUSHING including support structure</t>
  </si>
  <si>
    <t>420KV, 3000A, 63KA, SINGLE PHASE, SF6 GAS INSULATED BUS DUCT (GIB)OUTSIDE GIS HALL ALONGWITH ASSOCIATED SUPPORT STRUCTURE, ETC. AS PERTECHNICAL SPECIFICATION</t>
  </si>
  <si>
    <t>420kV, 3150 A, 63 kA, SF6 GIS ICT feederbay module as per Section-Project,Technical specification</t>
  </si>
  <si>
    <t>336kV Surge Arrester (1-phase)</t>
  </si>
  <si>
    <t>420 kV, 1 phase Bus Post Insulator (except for Line Traps)</t>
  </si>
  <si>
    <t>Controlled Switching Device for 420 kV, 3-ph Circuit Breaker</t>
  </si>
  <si>
    <t>Augmentation of Substation automation System for 400kV Main bay as perTechnical Specification</t>
  </si>
  <si>
    <t>Fabrication, galvanising and supply ofStd Pipe Structure - 400 kV, 1-Phase,BPI,  (Excluding Wave Trap), includingnuts, bolts, all type of washers,packplates, step bolts and gussetplates excluding foundation bolts</t>
  </si>
  <si>
    <t>400KV GIS-SF6 GAS PRESSURE RELIEF DEVICE ASSEMBLY OF EACH TYPE</t>
  </si>
  <si>
    <t>SF6  PRESSURE  GAUGE  CUM  SWITCH  /DENSITY MONITORS  AND  PRESSURESWITCH AS APPLICABLE, OF EACH TYPE-400KV GIS</t>
  </si>
  <si>
    <t>COUPLING  DEVICE  FOR  PRESSURE  GAUGE  CUM  SWITCH  FOR  CONNECTINGGAS HANDLING PLANT OF EACH TYPE-400KV GIS</t>
  </si>
  <si>
    <t>RUBBER  GASKETS,  Ã‚â‚¬Å’OÃ‚â‚¬Â  RINGS  AND  SEALS  FOR  SF6  GAS  FOR  GISENCLOSURE OF EACH TYPE-400KV GIS</t>
  </si>
  <si>
    <t>400KV GIS-MOLECULAR FILTER FOR SF6 GAS WITH FILTER BAGS (5 % OF TOTALWEIGHT)</t>
  </si>
  <si>
    <t>CONTROL VALVES FOR SF6 GAS OF EACH TYPE-400KV GIS</t>
  </si>
  <si>
    <t>400KV GIS-SF6 GAS (5 % OF TOTAL GAS QUANTITY)</t>
  </si>
  <si>
    <t>LOCKING   DEVICE   TO   KEEP   THE   DIS-CONNECTORS   (ISOLATORS)AND EARTHING/FAST EARTHING SWITCHES IN CLOSE OR OPEN POSITION IN CASEOF REMOVAL OF THE DRIVING MECHANISM-400KV GIS</t>
  </si>
  <si>
    <t>UHF PD SENSORS OF EACH TYPE ALONG WITH BNC CONNECTOR FOR 420KV GIS</t>
  </si>
  <si>
    <t>400KV GIS-SUPPORT INSULATORS (GAS THROUGH) OF EACH TYPE (COMPLETE WITHMETAL RING ETC.) ALONG WITH ASSOCIATED CONTACTS AND SHIELDS</t>
  </si>
  <si>
    <t>400KV GIS-GAS BARRIERS OF EACH TYPE (COMPLETE WITH METAL RING ETC.)ALONG WITH ASSOCIATED CONTACTS AND SHIELDS</t>
  </si>
  <si>
    <t>400KV GIS- 3150A SF6 TO AIR BUSHING COMPLETE IN ALL RESPECT</t>
  </si>
  <si>
    <t>LCC SPARES  - AUX. RELAYS, CONTACTORS,PUSH BUTTONS, SWITCHES,LAMPS,ANNUNCIATION WINDOWS, MCB, FUSES,TIMERS, TERMINAL BLOCKS ETC. OF EACHTYPE &amp; RATING-400kV GIS</t>
  </si>
  <si>
    <t>400KV GIS-ONE POLE OF 3150A CIRCUIT BREAKER WITHOUT PIR WITHINTERRUPTER, MAIN CIRCUIT, ENCLOSURE AND OPERATING MECHANISM COMPLETEIN ALL RESPECT</t>
  </si>
  <si>
    <t>Trip coil assembly with resistor for420kV GIS Circuit Breaker (asapplicable)</t>
  </si>
  <si>
    <t>Closing coil assembly with resistor for420kV GIS Circuit Breaker (asapplicable)</t>
  </si>
  <si>
    <t>RELAYS, POWER CONTACTORS, PUSH BUTTONS, TIMERS &amp; MCBS ETC. (ASAPPLICABLE) OF EACH TYPE FOR 400KV GIS CIRCUIT BREAKER</t>
  </si>
  <si>
    <t>Auxiliary switch assembly of each type for 420kV GIS Circuit Breaker</t>
  </si>
  <si>
    <t>400KV GIS CIRCUIT BREAKER-OPERATION COUNTER</t>
  </si>
  <si>
    <t>400KV GIS CIRCUIT BREAKER-HYDRAULIC OPERATING MECHANISM WITH DRIVEMOTOR (FOR HYDRAULIC OPERATED MECHANISM, IF APPLICABLE)</t>
  </si>
  <si>
    <t>HYDRAULIC FILTER OF EACH TYPE (FOR HYDRAULIC OPERATED MECHANISM, IFPPLICABLE)-400KV GIS CIRCUIT BREKAER</t>
  </si>
  <si>
    <t>400KV GIS CIRCUIT BREAKER- HOSE PIPE OF EACH TYPE (AS APPLICABLE) (FORHYDRAULIC OPERATED MECHANISM, IF APPLICABLE)</t>
  </si>
  <si>
    <t>400KV GIS CIRCUIT BREAKER - N2 ACCUMULATOR (FOR HYDRAULIC OPERATEDMECHANISM, IF APPLICABLE)</t>
  </si>
  <si>
    <t>VALVES OF EACH TYPE (FOR HYDRAULIC OPERATED MECHANISM, IFAPPLICABLE)-400KV GIS CIRCUIT BREKAER</t>
  </si>
  <si>
    <t>PIPE LENGTH (COPPER &amp; STEEL) OF EACH SIZE &amp; TYPE (FOR HYDRAULICOPERATED MECHANISM, IF APPLICABLE)-400KV GIS CIRCUIT BREKAER</t>
  </si>
  <si>
    <t>PRESSURE SWITCHES OF EACH TYPE (FOR HYDRAULIC OPERATED MECHANISM, IFAPPLICABLE)-400KV GIS CIRCUIT BREKAER</t>
  </si>
  <si>
    <t>PRESSURE GAUGE WITH COUPLING DEVICE OF EACH TYPE (FOR HYDRAULICOPERATED MECHANISM, IF APPLICABLE)-400KV GIS CIRCUIT BREKAER</t>
  </si>
  <si>
    <t>400KV GIS CIRCUIT BREAKER-HYDRAULIC OIL (5% OF TOTAL OIL QUANTITY)(FOR HYDRAULIC OPERATED MECHANISM, IF APPLICABLE)</t>
  </si>
  <si>
    <t>PRESSURE RELIEF DEVICE OF EACH TYPE (FOR HYDRAULIC OPERATED MECHANISM,IF APPLICABLE)-400KV GIS CIRCUIT BREKAER</t>
  </si>
  <si>
    <t>400KV GIS CIRCUIT BREAKER-COMPLETE SPRING OPERATING MECHANISMINCLUDING CHARGING MECHANISM ETC. (FOR SPRING OPERATED MECHANISM, IFAPPLICABLE)</t>
  </si>
  <si>
    <t>400KV GIS CIRCUIT BREAKER- COMPLETE HYDRAULIC-SPRING OPERATINGMECHANISM INCLUDING CHARGING MECHANISM ETC. (FOR HYDRAULIC-SPRINGOPERATED MECHANISM, IF APPLICABLE)</t>
  </si>
  <si>
    <t>PRESSURE SWITCHES OF EACH TYPE FOR420KV GIS  CIRCUIT BREAKER (ForHydraulic-Spring Operated Mechanism, ifapplicable)</t>
  </si>
  <si>
    <t>PRESSURE GAUGE WITH COUPLING DEVICE OF EACH TYPE (FOR HYDRAULIC-SPRINGOPERATED MECHANISM, IF APPLICABLE)-400KV GIS CIRCUIT BREKAER</t>
  </si>
  <si>
    <t>400kV GIS- Single phase of 3150Adisconnector switch including maincircuit, enclosure, driving mechanismand support insulator etc., complete inall respect (Note 1- The contractorshall supply spare for disconnectorswitch to ensure one to one replacementof all disconnector switch supplied asmain equipment without any requirementof modification in fittings at site tocover all different types ofdisconnector switch supplied. In case,quantity of supplied dis-connectorswitch types (for one to onereplacement) are more than the quantitymentioned in BPS for spare, thecontractor shall supply theseadditional types of disconnector switchwithout any additional priceimplication to POWERGRID and quantitiesof these additional type ofdisconnector switch are deem to beincluded in the quantities mentioned inBPS for spare disconnector. Note 2 - Incase, Dis-connector Switch (DS) &amp; EarthSwitch (ES) is provided in a sameenclosure with common operatingmechanism, then the module comprisingof Dis-connector &amp; Earth switch insingle enclosure with common operatingmechanism is to be provided under thehead of spare Dis-connector only. Note3- In case, Dis-connector Switch (DS)&amp;Earth Switch (ES) is provided in asame enclosure with separate operatingmechanism, then the module comprisingof Dis-connector &amp; Earth switch insingle enclosure with separateoperating mechanism is to be providedunder the head of spare Dis-connectoronly.)</t>
  </si>
  <si>
    <t>400KV GIS- SINGLE PHASE MAINTENANCE EARTHING SWITCH INCLUDING MAINCIRCUIT, ENCLOSURE, DRIVING MECHANISM AND SUPPORT INSULATOR ETC.,COMPLETE IN ALL RESPECT (NOTE 1 - IN CASE, DIS-CONNECTOR SWITCH (DS) &amp;EARTH SWITCH (ES) IS PROVIDED IN A SAME ENCLOSURE WITH COMMONOPERATING MECHANISM, THEN THE MODULE COMPRISING OF DIS-CONNECTOR &amp;EARTH SWITCH IN SINGLE ENCLOSURE WITH COMMON OPERATING MECHANISM IS TOBE PROVIDED UNDER THE HEAD OF SPARE DIS-CONNECTOR ONLY. NOTE 2 - INCASE, DIS-CONNECTOR SWITCH (DS) &amp; EARTH SWITCH (ES) IS PROVIDED IN ASAME 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</si>
  <si>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400KV GIS DISCONNECTORSWITCH</t>
  </si>
  <si>
    <t>OPEN/CLOSE CONTACTOR ASSEMBLY, TIMERS, KEY INTERLOCK, INTERLOCKINGCOILS, RELAYS, PUSH BUTTONS, INDICATING LAMPS, POWER CONTACTORS,RESISTORS, FUSES, MCBS &amp; DRIVE CONTROL CARDS ETC. (AS APPLICABLE) ONEOF EACH TYPE FOR ONE COMPLETE MOM BOX FOR 400KV GIS MAINTENANCE EARTHSWITCH</t>
  </si>
  <si>
    <t>LIMIT SWITCHES AND AUX. SWITCHES FOR ONE COMPLETE MOM BOX FORDISCONNECTOR-400KV GIS</t>
  </si>
  <si>
    <t>LIMIT SWITCHES AND AUX. SWITCHES FOR ONE COMPLETE MOM BOX FORMAINTENANCE EARTHING SWITCH-400KV GIS</t>
  </si>
  <si>
    <t>DRIVE MECHANISM FOR 400KV GIS DISCONNECTOR SWITCH</t>
  </si>
  <si>
    <t>DRIVE MECHANISM FOR 400KV GIS MAINTENANCE EARTH SWITCH</t>
  </si>
  <si>
    <t>MOTOR FOR DRIVE MECHANISM FOR 400KV GIS DISCONNECTOR SWITCH</t>
  </si>
  <si>
    <t>MOTOR FOR DRIVE MECHANISM FOR 400KVGIS MAINTENANCE EARTH SWITCH</t>
  </si>
  <si>
    <t>400KV GIS- SINGLE PHASE OF CURRENT TRANSFORMER (3 CORES, TYPE-CTA)WITH ASSOCIATED ENCLOSURE AND PRIMARY CONDUCTOR COMPLETE IN ALLRESPECT</t>
  </si>
  <si>
    <t>400KV GIS- SINGLE PHASE OF CURRENT TRANSFORMER (2 CORES, TYPE-CTB)WITH ASSOCIATED ENCLOSURE AND PRIMARY CONDUCTOR COMPLETE IN ALLRESPECT</t>
  </si>
  <si>
    <t>SPARES FOR 336KV SURGE ARRESTER</t>
  </si>
  <si>
    <t>Spares for Fire Protection System</t>
  </si>
  <si>
    <t>Fabrication, galvanising and supply of 32mm dia foundation boltsincluding nuts, checknuts, washers and packplates</t>
  </si>
  <si>
    <t>145kV, 1 phase Bus Post Insulators</t>
  </si>
  <si>
    <t>145kV GIS- 1250A SF6 to air bushing complete in all respect</t>
  </si>
  <si>
    <t>145KV, 1250A, 31.5KA,3PH,GIS BUS DUCT</t>
  </si>
  <si>
    <t>132KV  TENSION INSULATOR STRING  AND ASSOCIATED HARDWARE FITTINGSWITHOUT TURN BUCKLE SUITABLE FOR SINGLE CONDUCTOR</t>
  </si>
  <si>
    <t>132KV  TENSION INSULATOR STRING  AND ASSOCIATED HARDWARE FITTINGS WITHTURN BUCKLE SUITABLE FOR SINGLE CONDUCTOR</t>
  </si>
  <si>
    <t>132KV SUSPENSION INSULATOR STRING  AND ASSOCIATED HARDWARE FITTINGSWITH DROP CLAMP SUITABLE FOR SINGLE CONDUCTOR</t>
  </si>
  <si>
    <t>Spares for 120kV Surge Arrester</t>
  </si>
  <si>
    <t>145KV GIS-SF6 GAS PRESSURE RELIEF DEVICE ASSEMBLY OF EACH TYPE</t>
  </si>
  <si>
    <t>SF6  PRESSURE  GAUGE  CUM  SWITCH  /DENSITY MONITORS  AND  PRESSURESWITCH AS APPLICABLE, OF EACH TYPE-145KV GIS</t>
  </si>
  <si>
    <t>RUBBER  GASKETS,  Ã‚â‚¬Å’OÃ‚â‚¬Â  RINGS  AND  SEALS  FOR  SF6  GAS  FOR  GISENCLOSURE OF EACH TYPE-145KV GIS</t>
  </si>
  <si>
    <t>145KV GIS-MOLECULAR FILTER FOR SF6 GAS WITH FILTER BAGS (5 % OF TOTALWEIGHT)</t>
  </si>
  <si>
    <t>CONTROL VALVES FOR SF6 GAS OF EACH TYPE-145KV GIS</t>
  </si>
  <si>
    <t>145KV GIS-GAS BARRIERS OF EACH TYPE (COMPLETE WITH METAL RING ETC.)ALONG WITH ASSOCIATED CONTACTS AND SHIELDS</t>
  </si>
  <si>
    <t>145KV GIS-SUPPORT INSULATORS (GAS THROUGH) OF EACH TYPE (COMPLETE WITHMETAL RING ETC.) ALONG WITH ASSOCIATED CONTACTS AND SHIELDS</t>
  </si>
  <si>
    <t>Trip coil assembly with resistor (asapplicable) for 145kV GIS CircuitBreaker</t>
  </si>
  <si>
    <t>Closing coil assembly with resistor (asapplicable) for 145kV GIS CircuitBreaker</t>
  </si>
  <si>
    <t>RELAYS, POWER CONTACTORS, PUSH BUTTONS, TIMERS &amp; MCBS ETC. (ASAPPLICABLE) OF EACH TYPE FOR 145KV GIS CIRCUIT BREAKER</t>
  </si>
  <si>
    <t>145KV GIS- THREE PHASE MAINTENANCE EARTHING SWITCH INCLUDING MAINCIRCUIT, ENCLOSURE, DRIVING MECHANISM AND SUPPORT INSULATOR ETC.,COMPLETE IN ALL RESPECT (NOTE 1 - IN CASE, DIS-CONNECTOR SWITCH (DS) &amp;EARTH SWITCH (ES) IS PROVIDED IN A SAME ENCLOSURE WITH COMMONOPERATING MECHANISM, THEN THE MODULE COMPRISING OF DIS-CONNECTOR &amp;EARTH SWITCH IN SINGLE ENCLOSURE WITH COMMON OPERATING MECHANISM IS TOBE PROVIDED UNDER THE HEAD OF SPARE DIS-CONNECTOR ONLY. NOTE 2 - INCASE, DIS-CONNECTOR SWITCH (DS) &amp; EARTH SWITCH (ES) IS PROVIDED IN ASAME 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</si>
  <si>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145KV GIS DISCONNECTORSWITCH</t>
  </si>
  <si>
    <t>OPEN/CLOSE CONTACTOR ASSEMBLY, TIMERS, KEY INTERLOCK, INTERLOCKINGCOILS, RELAYS, PUSH BUTTONS, INDICATING LAMPS, POWER CONTACTORS,RESISTORS, FUSES, MCBS &amp; DRIVE CONTROL CARDS ETC. (AS APPLICABLE) ONEOF EACH TYPE FOR ONE COMPLETE MOM BOX FOR 145KV GIS MAINTENANCE EARTHSWITCH</t>
  </si>
  <si>
    <t>DRIVE MECHANISM FOR 145KV GIS MAINTENANCE EARTH SWITCH</t>
  </si>
  <si>
    <t>DRIVE MECHANISM FOR 145KV GIS DISCONNECTOR SWITCH</t>
  </si>
  <si>
    <t>Extension of 420kV , 4000 A, 63 kA3 -phase SF6 GIS bus bar</t>
  </si>
  <si>
    <t>420kV, SF6 to Air Bushing alongwithassociated support structure for 3150A,63 kA for 1 sec. Single Phase</t>
  </si>
  <si>
    <t>420kV, 3150 A, 63 kA, SF6 GIS ICT feeder bay module as per Section-Project, Technical specification</t>
  </si>
  <si>
    <t>420KV, 1-PHASE BUS POST INSULATORS</t>
  </si>
  <si>
    <t>Augmentation of existing 400kV bus bar protection scheme.(No. of bays as per specification)-(with Automation)</t>
  </si>
  <si>
    <t>Augmentation of   Substation automation System for 400kV Main bay as per Technical Specification</t>
  </si>
  <si>
    <t>LED Flood Light Luminaries Type-FL-1 as per technical specification</t>
  </si>
  <si>
    <t>Erection of Pipe Structure - 400 kV, 1-Phase,   BPI, (Excluding Wave Trap),  including nuts, bolts, all  type of washers,packplates, step bolts and gusset plates excluding foundation bolts</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</si>
  <si>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</si>
  <si>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Removing,cleaning and washing of existing stones and respreading of stones in switchyard excluding PCC</t>
  </si>
  <si>
    <t>Erection of 32mm dia foundation bolts including nuts, checknuts, washers and packplates</t>
  </si>
  <si>
    <t>145kV ,1 phase Bus Post Insulators</t>
  </si>
  <si>
    <t>120kV Surge Arrester(1-phase)</t>
  </si>
  <si>
    <t>145kV, 1250A, 31.5kA SF6/Air Bushing for Connecting GIS to AIS alongwith support structure</t>
  </si>
  <si>
    <t>145 Kv SF6 Gas Insulated Bus Duct (GIB)outside GIS hall including Bus Ductsupport structure and associatedaccessories for 1250A, 31.5kA, 1secthree phase</t>
  </si>
  <si>
    <t>132KV  TENSION INSULATOR STRING  AND ASSOCIATED HARDWARE FITTINGS WITHOUT TURN BUCKLE SUITABLE FOR SINGLE CONDUCTOR</t>
  </si>
  <si>
    <t>132KV  TENSION INSULATOR STRING  AND ASSOCIATED HARDWARE FITTINGS WITH TURN BUCKLE SUITABLE FOR SINGLE CONDUCTOR</t>
  </si>
  <si>
    <t>132KV SUSPENSION INSULATOR STRING  AND ASSOCIATED HARDWARE FITTINGS WITH DROP CLAMP SUITABLE FOR SINGLE CONDUCTOR</t>
  </si>
  <si>
    <t>Dismantling of RCC in foundation including disposal of debris and reinforcement bars of dismantled RCC works within substationboundaries as per direction of enginner incahrge</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</si>
  <si>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</si>
  <si>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</si>
  <si>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</si>
  <si>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</si>
  <si>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</si>
  <si>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</si>
  <si>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Fibre Optic Distribution Panel (FODP): Indoor Type: FC Coupling and mounted on ETSI 19" rack or slimline rack: Type 2  (96 Fibre)</t>
  </si>
  <si>
    <t>3.75m wide Cement Concrete road with PCC shoulder including 100 mm dia RCC Hume Pipe @ 100 metre interval as per drawing and TS.However, reinforcement steel and all type concrete shall be paid separately under relevant items</t>
  </si>
  <si>
    <t>3.75m wide Bitumen road with earthen shoulder including 100 mm dia RCC Hume Pipe @ 100 metre interval as per drawing and TS (as perDSR item no 16.35 and 16.30.1) and including 225 mm thick WBM in three equal layers of 75 mm each as per CPWD specification.</t>
  </si>
  <si>
    <t>Dismantling &amp; Re-erection of Existing fence</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</si>
  <si>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</si>
  <si>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</si>
  <si>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</si>
  <si>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</si>
  <si>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</si>
  <si>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</si>
  <si>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400kV GIS Substation Package SS-135 for (a) Extension of 400/220/132kV Pandiabili GIS Substation under ERBS-I, (b) Extension of 400/220/132kV Rangpo GIS Substation under ERBS-II and (c) Bay Extension of Misa GIS S/s under NERES-XXVIII</t>
  </si>
  <si>
    <t xml:space="preserve">400kV GIS Substation Package SS-135 </t>
  </si>
  <si>
    <t>Specification No.: CC/NT/W-GIS/DOM/A04/24/10629</t>
  </si>
  <si>
    <t xml:space="preserve">400KV-dia-1no at Pandiabilli       </t>
  </si>
  <si>
    <t xml:space="preserve">MISA SS NERES-XXVIII          </t>
  </si>
  <si>
    <t>RANGPO</t>
  </si>
  <si>
    <t xml:space="preserve">400KV GIS EQUIPMENT                     </t>
  </si>
  <si>
    <t xml:space="preserve">CRP                                     </t>
  </si>
  <si>
    <t xml:space="preserve">AUG-SAS                                 </t>
  </si>
  <si>
    <t xml:space="preserve">ERECTION HARDWARE &amp; INSULATOR           </t>
  </si>
  <si>
    <t xml:space="preserve">ILLUMINATION                            </t>
  </si>
  <si>
    <t xml:space="preserve">LT SWITCHGEAR                           </t>
  </si>
  <si>
    <t xml:space="preserve">PLCC Equipment at Pandiabili end        </t>
  </si>
  <si>
    <t xml:space="preserve">PLCC Equipment at Talchar end           </t>
  </si>
  <si>
    <t xml:space="preserve">Power&amp;Control Cable                     </t>
  </si>
  <si>
    <t xml:space="preserve">Mandatory spares AIS &amp; General-LS       </t>
  </si>
  <si>
    <t xml:space="preserve">GIS Mandatory spares                    </t>
  </si>
  <si>
    <t xml:space="preserve">supply- steel structures                </t>
  </si>
  <si>
    <t xml:space="preserve">PMU &amp; associated items (Pandiabili)     </t>
  </si>
  <si>
    <t xml:space="preserve">Telecom Eqpt Supply                     </t>
  </si>
  <si>
    <t xml:space="preserve">Telecom Eqpt Spare                      </t>
  </si>
  <si>
    <t>420 kV, 4400 pF Capacitive Voltage Transformer (1-Phase)</t>
  </si>
  <si>
    <t>400kV,3150A,1.0mH ,63kA Line Trap</t>
  </si>
  <si>
    <t>420 kV ,1 phase Bus Post Insulators for Line Traps</t>
  </si>
  <si>
    <t>420kV, 3000A, 63kA, Single phase, SF6Gas Insulated Bus Duct (GIB) outsideGIS Hall alongwith associated supportstructure</t>
  </si>
  <si>
    <t>3150A, 63KA, 1SEC SINGLE PHASE 420KV SF6 TO AIR BUSHING</t>
  </si>
  <si>
    <t>Single phase/3-phase 420kV GIS earthing switch of including maincircuit, enclosure, driving mechanism.</t>
  </si>
  <si>
    <t>420 kV, 3150 A, 63 kA, SF6 GIS Linefeeder bay module(without PIR) as perSection-Project, Technicalspecification</t>
  </si>
  <si>
    <t>420kV, 3150 A, 63 kA, SF6 GIS Tie baymodule(without PIR) as perSection-Project, Technicalspecification</t>
  </si>
  <si>
    <t>400KV CIRCUIT BREAKER RELAY PANEL (WITH AUTOMATION)</t>
  </si>
  <si>
    <t>Augmentation of existing 400kV bus bar protection scheme.(No. of baysas per specification)-(with Automation)</t>
  </si>
  <si>
    <t>400kV Line Protection Panel (with Automation)</t>
  </si>
  <si>
    <t>Augmentation of Substation automation System for 400kV Tie bay as perTechnical Specification</t>
  </si>
  <si>
    <t>Erection Hardware for 400kV I type layout for GIS terminationarrangement-Line bay as per technical specification</t>
  </si>
  <si>
    <t>400KV  TENSION INSULATOR STRING  AND ASSOCIATED HARDWARE FITTINGS WITHTURN BUCKLE SUITABLE FOR TWIN CONDUCTOR</t>
  </si>
  <si>
    <t>400KV SUSPENSION INSULATOR STRING  AND ASSOCIATED HARDWARE FITTINGSWITH DROP CLAMP SUITABLE FOR TWIN CONDUCTOR</t>
  </si>
  <si>
    <t>Lighting Panel (Indoor) type ACP-1 as per technical specification</t>
  </si>
  <si>
    <t>5/15 A, 240V: Indoor Receptacle 3-pin type modular (type RI) as pertechnical specifications</t>
  </si>
  <si>
    <t>15A, 240V: Outdoor Receptacle 2 pole, 3-pin modular (type RO)  as pertechnical specifications</t>
  </si>
  <si>
    <t>LIGHTING FIXTURE LED LUMINAIRES TYPE FL-1 AS PER TECH. SPECIFICATIONS</t>
  </si>
  <si>
    <t>63A, 415V : Interlocked switch socket outdoor Receptacle (type RP) asper technical specifications</t>
  </si>
  <si>
    <t>Coupling device for PLCC</t>
  </si>
  <si>
    <t>Carrier Equipment Analog type (for Speech+Data &amp; Speech+Protection)</t>
  </si>
  <si>
    <t>Analog Protection Coupler for PLCC</t>
  </si>
  <si>
    <t>Digital Protection Coupler</t>
  </si>
  <si>
    <t>Testing &amp; Maintenance equipment (print test kit only) for PLCC</t>
  </si>
  <si>
    <t>HF CABLE 75 OHMS FOR PLCC</t>
  </si>
  <si>
    <t>2wire telephone equipment</t>
  </si>
  <si>
    <t>Spare-420kV CVT 1</t>
  </si>
  <si>
    <t>Spare-420kV BPI</t>
  </si>
  <si>
    <t>SPARES FOR CLAMPS &amp; CONNECTORS</t>
  </si>
  <si>
    <t>SF6 Gas processing Unit for 400kV GIS station</t>
  </si>
  <si>
    <t>400KV GIS - SINGLE PHASE FAST EARTHING SWITCH INCLUDING MAIN CIRCUIT,ENCLOSURE, DRIVING MECHANISM AND SUPPORT INSULATOR ETC., COMPLETE INALL RESPECT (NOTE 1 - IN CASE, DIS-CONNECTOR SWITCH (DS) &amp; EARTHSWITCH (ES) IS PROVIDED IN A SAME ENCLOSURE WITH COMMON OPERATINGMECHANISM, THEN THE MODULE COMPRISING OF DIS-CONNECTOR &amp; EARTH SWITCHIN SINGLE ENCLOSURE WITH COMMON OPERATING MECHANISM IS TO BE PROVIDEDUNDER THE HEAD OF SPARE DIS-CONNECTOR ONLY. NOTE 2 - IN CASE,DIS-CONNECTOR SWITCH (DS) &amp; EARTH SWITCH (ES) IS PROVIDED IN A SAMEENCLOSURE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</si>
  <si>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400KV GIS FAST EARTHINGSWITCH</t>
  </si>
  <si>
    <t>LIMIT SWITCHES AND AUX. SWITCHES FOR ONE COMPLETE MOM BOX FOR FASTEARTHING SWITCH (IF APPLICABLE)-400KV GIS</t>
  </si>
  <si>
    <t>DRIVE MECHANISM FOR 400KV GIS FAST EARTHING SWITCH</t>
  </si>
  <si>
    <t>MOTOR FOR DRIVE MECHANISM FOR 400KV GIS FAST EARTHING SWITCH</t>
  </si>
  <si>
    <t>420KV, 4000A, 63KA SF6 TO AIR BUSHING</t>
  </si>
  <si>
    <t>400KV GIS-ONE POLE OF 3150A CIRCUIT BREAKER WITH PIR WITH INTERRUPTER,MAIN CIRCUIT, ENCLOSURE AND OPERATING MECHANISM COMPLETE IN ALLRESPECT</t>
  </si>
  <si>
    <t>Fabrication, galvanising and supply of  Lattice Structures (HT Steel),to be designed during detailed engineering, for towers, beams andequipment support structure  including pack plates / packwashers andgusset plates excluding fasteners and foundation bolts</t>
  </si>
  <si>
    <t>PMU with GPS Clock (clock can be either internal or external)</t>
  </si>
  <si>
    <t>WAMS Hardware - Time System (GPS receiver)</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</si>
  <si>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</si>
  <si>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</si>
  <si>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</si>
  <si>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</si>
  <si>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24F (DWSM) APPROACH FIBRE OPTIC CABLE</t>
  </si>
  <si>
    <t>GI PIPE INSTALLATION HARDWARE FOR APPROACH CABLING</t>
  </si>
  <si>
    <t>GI ELBOW INSTALLATION HARDWARE FOR APPROAH CABLING</t>
  </si>
  <si>
    <t>GI FLEXIBLE CONDUIT INSTALLATION HARDWARE FOR APPROAH CABLING</t>
  </si>
  <si>
    <t>VOIP TELEPHONE INSTRUMENT WITH ONE COMMON SWITCH (MIN. 8 PORT)</t>
  </si>
  <si>
    <t>GIS Portion-145kV, 31.5kA  GIS EQUIPMENT</t>
  </si>
  <si>
    <t xml:space="preserve">145kV, 31.5kA  AIS EQUIPMENT            </t>
  </si>
  <si>
    <t xml:space="preserve">Erection HW for 132  kV DM Type         </t>
  </si>
  <si>
    <t xml:space="preserve">CRP for 132 kV Bays with SAS            </t>
  </si>
  <si>
    <t xml:space="preserve">SAS                                     </t>
  </si>
  <si>
    <t xml:space="preserve">PLCC  132kV Rangpo end                  </t>
  </si>
  <si>
    <t xml:space="preserve">PLCC  132kV Rammam end                  </t>
  </si>
  <si>
    <t xml:space="preserve">POWER &amp; CONTROL CABLE                   </t>
  </si>
  <si>
    <t xml:space="preserve">ILLUMINATION SYSTEM                     </t>
  </si>
  <si>
    <t xml:space="preserve">Spare 132kV Equipment                   </t>
  </si>
  <si>
    <t xml:space="preserve">Spare Other                             </t>
  </si>
  <si>
    <t xml:space="preserve">132kV String Insulator and harwares     </t>
  </si>
  <si>
    <t xml:space="preserve">GIS common eqpt                         </t>
  </si>
  <si>
    <t xml:space="preserve">Air conditioning                        </t>
  </si>
  <si>
    <t xml:space="preserve">Non Standard Structures                 </t>
  </si>
  <si>
    <t xml:space="preserve">Spare-GIS                               </t>
  </si>
  <si>
    <t xml:space="preserve">LT Switchgear                           </t>
  </si>
  <si>
    <t xml:space="preserve">Fire Protection System                  </t>
  </si>
  <si>
    <t>145KV, 1600, 31.5KA, FOR 1 SEC SF6 GIS BUS BAR EXTENSION MODULE AS PERSECTION-PROJECT, TECHNICAL SPECIFICATION</t>
  </si>
  <si>
    <t>145kV, 1250 A, 31.5 kA, SF6 GIS Linefeeder bay module as perSection-Project, Technicalspecification</t>
  </si>
  <si>
    <t>145KV, 1250A, 31.5KA SF6/AIR BUSHING FOR CONNECTING GIS TO AISALONGWITH SUPPORT STRUCTURE</t>
  </si>
  <si>
    <t>145 kV, 8800pf, 1-phase Capacitive Voltage Transformer</t>
  </si>
  <si>
    <t>132 KV, 800A, 0.5MH, 31.5KA LINE TRAP</t>
  </si>
  <si>
    <t>Erection Hardware for 132kV DM type layout for GIS terminationarrangement-Line bay as per technical specification</t>
  </si>
  <si>
    <t>132kV Line Protection Panel (with Automation)</t>
  </si>
  <si>
    <t>132KV CIRCUIT BREAKER RELAY PANEL (WITH AUTOMATION)</t>
  </si>
  <si>
    <t>Augmentation of existing 132kV bus bar protection scheme.(No. of baysas per specification)-(with Automation)</t>
  </si>
  <si>
    <t>Augmentation of Substation automation System for 132kV bay as perTechnical Specification</t>
  </si>
  <si>
    <t>INDOOR LIGHTNING FOR GIS BUILDING (AS PER TECHNICAL SPECIFICATION) including AHU &amp; Relay Rooms as applicable</t>
  </si>
  <si>
    <t>SPARE-145KV CVT</t>
  </si>
  <si>
    <t>SPARES FOR 145KV BUS POST INSULATORS</t>
  </si>
  <si>
    <t>Power and Control Cables</t>
  </si>
  <si>
    <t>Spare-PLCC</t>
  </si>
  <si>
    <t>EOT CRANE EXTENSION FOR 132KV GIS BUILDING</t>
  </si>
  <si>
    <t>High wall type split AC unit of 2 TR capacity</t>
  </si>
  <si>
    <t>COUPLING  DEVICE  FOR  PRESSURE  GAUGE  CUM  SWITCH  FOR  CONNECTINGGAS HANDLING PLANT OF EACH TYPE-145KV GIS</t>
  </si>
  <si>
    <t>145KV GIS-SF6 GAS (5 % OF TOTAL GAS QUANTITY)</t>
  </si>
  <si>
    <t>LOCKING   DEVICE   TO   KEEP   THE   DIS-CONNECTORS   (ISOLATORS)AND EARTHING/FAST EARTHING SWITCHES (AS APPLICABLE) IN CLOSE OR OPENPOSITION IN CASE OF REMOVAL OF THE DRIVING MECHANISM-145KV GIS</t>
  </si>
  <si>
    <t>UHF PD SENSORS OF EACH TYPE ALONG WITH BNC CONNECTOR FOR 145KV GIS</t>
  </si>
  <si>
    <t>LCC SPARES  - AUX. RELAYS, CONTACTORS, PUSH BUTTONS, SWITCHES, LAMPS,ANNUNCIATION WINDOWS, MCB, FUSES, TIMERS, TERMINAL BLOCKS ETC.OF EACH TYPE &amp; RATING-145KV GIS</t>
  </si>
  <si>
    <t>145KV GIS- CIRCUIT BREAKER (THREE PHASE) OF 1250A WITH INTERRUPTER,MAIN CIRCUIT, ENCLOSURE AND OPERATING MECHANISM COMPLETE IN ALLRESPECT</t>
  </si>
  <si>
    <t>AUXILIARY SWITCH ASSEMBLY OF EACH TYPE FOR 145KV GIS CIRCUIT BREAKER</t>
  </si>
  <si>
    <t>145KV GIS CIRCUIT BREAKER-OPERATION COUNTER</t>
  </si>
  <si>
    <t>145KV GIS CIRCUIT BREAKER-COMPLETE SPRING OPERATING MECHANISMINCLUDING CHARGING MECHANISM ETC. (FOR SPRING OPERATED MECHANISM, IFAPPLICABLE)</t>
  </si>
  <si>
    <t>145kV GIS- Three phase of 1250Adisconnector switch including maincircuit, enclosure, driving mechanismand support insulator etc., complete inall respect (Note 1- The contractorshall supply spare for disconnectorswitch to ensure one to one replacementof all disconnector switch supplied asmain equipment without any requirementof modification in fittings at site tocover all different types ofdisconnector switch supplied. In case,quantity of supplied dis-connectorswitch types (for one to onereplacement) are more than the quantitymentioned in BPS for spare, thecontractor shall supply theseadditional types of disconnector switchwithout any additional priceimplication to POWERGRID and quantitiesof these additional type ofdisconnector switch are deem to beincluded in the quantities mentioned inBPS for spare disconnector. Note 2 - Incase, Dis-connector Switch (DS) &amp; EarthSwitch (ES) is provided in a sameenclosure with common operatingmechanism, then the module comprisingof Dis-connector &amp; Earth switch insingle enclosure with common operatingmechanism is to be provided under thehead of spare Dis-connector only. Note3- In case, Dis-connector Switch (DS)&amp;Earth Switch (ES) is provided in asame enclosure with separate operatingmechanism, then the module comprisingof Dis-connector &amp; Earth switch insingle enclosure with separateoperating mechanism is to be providedunder the head of spare Dis-connectoronly.)</t>
  </si>
  <si>
    <t>145KV GIS - THREE PHASE FAST EARTHING SWITCH INCLUDING MAIN CIRCUIT,ENCLOSURE, DRIVING MECHANISM AND SUPPORT INSULATOR ETC., COMPLETE INALL RESPECT (NOTE 1 - IN CASE, DIS-CONNECTOR SWITCH (DS) &amp; EARTHSWITCH (ES) IS PROVIDED IN A SAME ENCLOSURE WITH COMMON OPERATINGMECHANISM, THEN THE MODULE COMPRISING OF DIS-CONNECTOR &amp; EARTH SWITCHIN SINGLE ENCLOSURE WITH COMMON OPERATING MECHANISM IS TO BE PROVIDEDUNDER THE HEAD OF SPARE DIS-CONNECTOR ONLY. NOTE 2 - IN CASE,DIS-CONNECTOR SWITCH (DS) &amp; EARTH SWITCH (ES) IS PROVIDED IN A SAMEENCLOSURE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</si>
  <si>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145KV GIS FAST EARTHINGSWITCH</t>
  </si>
  <si>
    <t>LIMIT SWITCHES AND AUX. SWITCHES FOR ONE COMPLETE MOM BOX FOR 145KVGIS DISCONNECTOR SWITCH</t>
  </si>
  <si>
    <t>LIMIT SWITCHES AND AUX. SWITCHES FOR ONE COMPLETE MOM BOX FOR 145KVGIS MAINTENANCE EARTH SWITCH</t>
  </si>
  <si>
    <t>LIMIT SWITCHES AND AUX. SWITCHES FOR ONE COMPLETE MOM BOX FOR 145KVGIS FAST EARTHING SWITCH</t>
  </si>
  <si>
    <t>DRIVE MECHANISM FOR 145KV GIS FAST EARTHING SWITCH</t>
  </si>
  <si>
    <t>MOTOR FOR DRIVE MECHANISM FOR 145KV GIS DISCONNECTOR SWITCH</t>
  </si>
  <si>
    <t>MOTOR FOR DRIVE MECHANISM FOR 145KVGIS MAINTENANCE EARTH SWITCH</t>
  </si>
  <si>
    <t>MOTOR FOR DRIVE MECHANISM FOR 145KV GIS FAST EARTHING SWITCH</t>
  </si>
  <si>
    <t>145KV GIS- CURRENT TRANSFORMER (4 CORES) WITH ASSOCIATED ENCLOSURE ANDPRIMARY CONDUCTOR COMPLETE IN ALL RESPECT</t>
  </si>
  <si>
    <t>Fire Detection and Alarm System for 132kV GIS Hall</t>
  </si>
  <si>
    <t>HYDRANT SYSTEM, COMPLETE PIPING ANDACCESSORIES ETC. OUTSIDE THE PUMP HOUSEFOR 132KV  SS</t>
  </si>
  <si>
    <t xml:space="preserve">GIS PORTION 420kV GIS eqpts             </t>
  </si>
  <si>
    <t xml:space="preserve">AIS equipments                          </t>
  </si>
  <si>
    <t xml:space="preserve">RELAY &amp; PROTECTION PANEL                </t>
  </si>
  <si>
    <t xml:space="preserve">SAS augmenttaion                        </t>
  </si>
  <si>
    <t xml:space="preserve">420kV Erection harware                  </t>
  </si>
  <si>
    <t xml:space="preserve">ventilation system                      </t>
  </si>
  <si>
    <t xml:space="preserve">power &amp; control cable                   </t>
  </si>
  <si>
    <t xml:space="preserve">Illumination (indoor)                   </t>
  </si>
  <si>
    <t xml:space="preserve">outdoor illumination                    </t>
  </si>
  <si>
    <t xml:space="preserve">LT swgr extension                       </t>
  </si>
  <si>
    <t xml:space="preserve">fire protection system                  </t>
  </si>
  <si>
    <t xml:space="preserve">earthmat                                </t>
  </si>
  <si>
    <t xml:space="preserve">mandatory spares                        </t>
  </si>
  <si>
    <t xml:space="preserve">GIS PORTION -MANDATORY SPARES           </t>
  </si>
  <si>
    <t xml:space="preserve">supply of foundation bolt               </t>
  </si>
  <si>
    <t xml:space="preserve">Supply of structure                     </t>
  </si>
  <si>
    <t xml:space="preserve">PMU &amp; associated items (Misa SS)        </t>
  </si>
  <si>
    <t>420kV, 3150 A, 63 kA, SF6 GIS BusReactor bay module as perSection-Project, Technicalspecification</t>
  </si>
  <si>
    <t>400kV Reactor Protection Panel (with Automation)</t>
  </si>
  <si>
    <t>Erection Hardware for 400kV DM type layout for GIS terminationarrangement-Bus Reactor bay as per technical specification</t>
  </si>
  <si>
    <t>Ventillation system for 400kV GIS Hall Ext</t>
  </si>
  <si>
    <t>FIRE WALL MOUNTED LED LUMINARIE TYPE FL-2 (250W)</t>
  </si>
  <si>
    <t>415V MLDB (Extn.)</t>
  </si>
  <si>
    <t>6Kg dry chemical powered type Portable Fire extinguisher</t>
  </si>
  <si>
    <t>HVW SPRAY SYSTEM, HYDRANT SYSTEM AND COMPLETE U/G &amp; O/G PIPING ANDACCESSORIES ETC. OUT SIDE THE PUMP HOUSE FOR 420KV 3 PHASE  BUSREACTOR</t>
  </si>
  <si>
    <t>Fire Detection and Alarm System for 400kV GIS Hall</t>
  </si>
  <si>
    <t>Hydrant system, complete U/G piping and accessories etc. outside thePump House for Fire Protection of 400/220kV (Ext) Substation</t>
  </si>
  <si>
    <t>Fabrication, galvanising and supply ofStandard Pipe Structure - 400 kV,1-Phase,   SA including nuts, bolts,all type of washers, packplates, stepbolts and gusset plates excludingfoundation bolts</t>
  </si>
  <si>
    <t>Fabrication, galvanising and supply of  Equipment Support (Pipe)Structures to be designed during detailed engineering</t>
  </si>
  <si>
    <t xml:space="preserve">Inst-AIS EQUIPMENT                      </t>
  </si>
  <si>
    <t xml:space="preserve">Inst-400KV GIS EQUIPMENT                </t>
  </si>
  <si>
    <t xml:space="preserve">Inst-CRP                                </t>
  </si>
  <si>
    <t xml:space="preserve">Inst-Aug-SAS                            </t>
  </si>
  <si>
    <t xml:space="preserve">Inst-ERECTION HARDWARE &amp; INSULATOR      </t>
  </si>
  <si>
    <t xml:space="preserve">Inst-Illumination                       </t>
  </si>
  <si>
    <t xml:space="preserve">Inst-VMS                                </t>
  </si>
  <si>
    <t xml:space="preserve">Inst-LT SWITCHGEAR                      </t>
  </si>
  <si>
    <t xml:space="preserve">Inst-PLCC Equipment at Pandiabili end   </t>
  </si>
  <si>
    <t xml:space="preserve">Inst-PLCC Equipment at Talchar end      </t>
  </si>
  <si>
    <t xml:space="preserve">Inst-Power&amp;Control Cable (LS)           </t>
  </si>
  <si>
    <t xml:space="preserve">service-civil work                      </t>
  </si>
  <si>
    <t xml:space="preserve">service- erection steel structure       </t>
  </si>
  <si>
    <t xml:space="preserve">Service- Telecome eqpt                  </t>
  </si>
  <si>
    <t>400kV,3150A,0.5mH ,63kA Line Trap</t>
  </si>
  <si>
    <t>420kV, 3000A/3150, 63kA,  Single phase, SF6 Gas Insulated Bus Duct (GIB) outsideGIS Hall along with associated support structure</t>
  </si>
  <si>
    <t>Three nos 1-Phase/One no 3-Phase 420kV GIS earthing switch including of maincircuit, enclosure, driving mechanism.</t>
  </si>
  <si>
    <t>420 kV, 3150 A, 63 kA, SF6 GIS Line feeder bay module(with PIR) as per Section-Project, Technical specification</t>
  </si>
  <si>
    <t>420kV, 3150 A, 63 kA, SF6 GIS Tie bay module(without PIR) as per Section-Project, Technical specification</t>
  </si>
  <si>
    <t>400kV Circuit Breaker Relay Panel (with Automation)</t>
  </si>
  <si>
    <t>Augmentation of   Substation automation System for 400kV Tie bay as per Technical Specification</t>
  </si>
  <si>
    <t>Erection Hardware for 400kV I type layout for GIS termination arrangement-Line bay as per technical specification</t>
  </si>
  <si>
    <t>400KV  TENSION INSULATOR STRING  AND ASSOCIATED HARDWARE FITTINGS WITH TURN BUCKLE SUITABLE FOR TWIN CONDUCTOR</t>
  </si>
  <si>
    <t>400KV SUSPENSION INSULATOR STRING  AND ASSOCIATED HARDWARE FITTINGS WITH DROP CLAMP SUITABLE FOR TWIN CONDUCTOR</t>
  </si>
  <si>
    <t>15A, 240V: Outdoor Receptacle 2 pole, 3-pin modular (type RO)  as per technical specifications</t>
  </si>
  <si>
    <t>63A, 415V : Interlocked switch socket outdoor Receptacle (type RP) as per technical specifications</t>
  </si>
  <si>
    <t>5/15 A, 240V: Indoor Receptacle 3-pin type modular (type RI) as per technical specifications</t>
  </si>
  <si>
    <t>Protection Coupler (Analog)</t>
  </si>
  <si>
    <t>HF CABLE FOR PLCC-75 OHM (KM)</t>
  </si>
  <si>
    <t>PLCC-Equipments-Telephone Instruments (2 wire)</t>
  </si>
  <si>
    <t>Providing and laying of Reinforced Cement Concrete M30 including pre cast, shuttering, Grouting of pockets &amp; underpinning butexcluding steel reinforcement</t>
  </si>
  <si>
    <t>Reinforcement steel meeting corrosion resistance properties as per IS:1786 and manufacturer specificationâ€‹</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</si>
  <si>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</si>
  <si>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</si>
  <si>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</si>
  <si>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</si>
  <si>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</si>
  <si>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</si>
  <si>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</si>
  <si>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 xml:space="preserve"> Dismantling of existing fencing</t>
  </si>
  <si>
    <t>Soil Investigation for 02 borehole locations: As per technical specification including all laboratory and field tests, report andrecommendations.</t>
  </si>
  <si>
    <t xml:space="preserve">Erection of  Lattice Structures (HT Steel), to be designed during detailed engineering, for towers, beams and equipment supportstructure  including pack plates / packwashers and gusset plates excluding fasteners and foundation bolts.
</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</si>
  <si>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</si>
  <si>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</si>
  <si>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</si>
  <si>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</si>
  <si>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</si>
  <si>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</si>
  <si>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</si>
  <si>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Fibre Optic Approach cabling: Including installation hardware like GI pipe, elbow, conduits, accessories etc.: 24 Fibre</t>
  </si>
  <si>
    <t>VOIP telephone instrument with one common switch (min. 8 port)</t>
  </si>
  <si>
    <t xml:space="preserve">Civil Service                           </t>
  </si>
  <si>
    <t xml:space="preserve">Non Standard Structures(Civil Works)    </t>
  </si>
  <si>
    <t xml:space="preserve">Telecom Eqpt Service                    </t>
  </si>
  <si>
    <t>145kV, 1600, 31.5kA, for 1 sec SF6 GIS Bus bar Extension module as per Section-Project, Technical specification</t>
  </si>
  <si>
    <t>145kV, 1250 A, 31.5 kA, 3-Phase SF6 GIS  Line feeder bay module for connecting Overhead line (Air/SF6) with GIS through gasinsulated interconnection bus etc. to complete feeder bay module</t>
  </si>
  <si>
    <t>132 kV, 800A, 0.5mH, 31.5kA Line Trap</t>
  </si>
  <si>
    <t>Erection Hardware for 132kV DM type layout for GIS termination arrangement-Line bay as per technical specification</t>
  </si>
  <si>
    <t>132kV Circuit Breaker Relay Panel (with Automation)</t>
  </si>
  <si>
    <t>Augmentation of existing 132kV bus bar protection scheme.(No. of bays as per specification)-(with Automation)</t>
  </si>
  <si>
    <t>Augmentation of   Substation automation System for 132kV bay as per Technical Specification</t>
  </si>
  <si>
    <t>Indoor Lightning for GIS Building (As per Technical specification) including AHU &amp; Relay Rooms as applicable</t>
  </si>
  <si>
    <t>EOT Crane Extension for GIS Building for 132kV GIS station</t>
  </si>
  <si>
    <t>3.75m wide Concrete road (including all crossings) as per drawing except reinforcement &amp; concrete in Switchyard</t>
  </si>
  <si>
    <t>DISMANTLING OF EXISTING -CONCRETE ROAD .</t>
  </si>
  <si>
    <t>EXTENSION OF 132 KV GIS HALL BUILDING (RCC) EXCLUDING EXCAVATION,PCC,RCC AND REINFORCEMENT BUT INCLUDING FINISHING (INTERNAL &amp;EXTERNAL) &amp; ALL CIVIL WORKS INCLUDING INTERNAL FOUNATIONS AND CABLE TRENCH ETC. COMPLETE IN ALL RESPECT AS PER SPECIFICATION</t>
  </si>
  <si>
    <t>132 kV Panel Room - Civil Works. All civil works as per drawing and specifications complete, including - brickwork, finishing(external and internal), windows etc.However excavation, PCC, RCC and reinforcement shall be paid separately as per BPS.</t>
  </si>
  <si>
    <t>New chain Link Fencing excluding concrete</t>
  </si>
  <si>
    <t>Switchyard Gate excluding Concrete</t>
  </si>
  <si>
    <t>Included</t>
  </si>
  <si>
    <t xml:space="preserve">GIS PORTION SERVICE 420KV GIS EQPT      </t>
  </si>
  <si>
    <t xml:space="preserve">SERVICE 420KV AIS EQUIPMENTS            </t>
  </si>
  <si>
    <t xml:space="preserve">SERVICE RELAY &amp; PROTECTION PANEL        </t>
  </si>
  <si>
    <t xml:space="preserve">SERVICE SAS AUGMENTATION                </t>
  </si>
  <si>
    <t xml:space="preserve">SERVICE  420KV ERECTION HARWARE         </t>
  </si>
  <si>
    <t xml:space="preserve">SERVICE VENTILATION SYSTEM              </t>
  </si>
  <si>
    <t xml:space="preserve">SERVICE POWER &amp; CONTRL CABLE            </t>
  </si>
  <si>
    <t xml:space="preserve">SERVICE ILLUMINATION INDOOR             </t>
  </si>
  <si>
    <t xml:space="preserve">SERVICE ILLUMINATION OUTDOOR            </t>
  </si>
  <si>
    <t xml:space="preserve">SERVICE LT SWGR EXTENSION               </t>
  </si>
  <si>
    <t xml:space="preserve">SERVICE FIRE PROTECTION                 </t>
  </si>
  <si>
    <t xml:space="preserve">SERVICE EARTHMAT                        </t>
  </si>
  <si>
    <t xml:space="preserve">civil works                             </t>
  </si>
  <si>
    <t xml:space="preserve">Erection of foundation bolt             </t>
  </si>
  <si>
    <t xml:space="preserve">Erection of structure                   </t>
  </si>
  <si>
    <t>420kV, 3150 A, 63 kA, SF6 GIS Bus Reactor bay module as per Section-Project, Technical specification</t>
  </si>
  <si>
    <t>420 kV Bus Post Insulator (Except for wave traps)</t>
  </si>
  <si>
    <t>Erection Hardware for 400kV DM type layout for GIS termination arrangement-Bus Reactor bay as per technical specification</t>
  </si>
  <si>
    <t>Fire Wall Mounted LED Luminarie Type FL-2 (250W)</t>
  </si>
  <si>
    <t>HVW spray system, Hydrant system and complete U/G &amp; O/G piping and accessories etc. out side the pump house for 420kV 3 phase BUSReactor</t>
  </si>
  <si>
    <t>Hydrant system, complete U/G piping and accessories etc. outside the Pump House for Fire Protection of 400/220kV (Ext) Substation</t>
  </si>
  <si>
    <t xml:space="preserve"> Construction of rail cum road as per drawing including all item such as excavation,compactions, rolling watering, WBM etc. butexcluding concrete reinforcement and structural steel-Section having two rails for Reactor.</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</si>
  <si>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</si>
  <si>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</si>
  <si>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Supplying, filling and compacting stone boulders mixed with sand under foundations, roads, cable trenches, drains etc in layers notexceeding 250mm thickness including ramming, watering compacting</t>
  </si>
  <si>
    <t>PEB - 400 kV GIS - Civil Works. All civil works as per drawing and specifications complete, including - brickwork, finishing(external and internal), windows etc. However, excavation, PCC, RCC and reinforcement shall be paid separately as per BPS.</t>
  </si>
  <si>
    <t>400 kV PEB AHU Room for GIS Hall - Civil Works 
All civil works  complete as per TS, including - brickwork, finishing (external andinternal), windows etc. However, excavation, concrete (all types) and reinforcement steel shall be measured and paid separately asper respective item of BPS.</t>
  </si>
  <si>
    <t>Providing and fixing 100mm UPVC pipes conforming to IS : 15328, for weep holes</t>
  </si>
  <si>
    <t>Erection of Pipe Structure - 400 kV 1-Phase SA including nuts, bolts, all type of washers, packplates, step bolts and gusset platesexcluding foundation bolts</t>
  </si>
  <si>
    <t xml:space="preserve">Erection of  Equipment Support (Pipe) Structures to be designed during detailed engineering.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</si>
</sst>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49">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Font="1" applyAlignment="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Protection="1">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4" fillId="8" borderId="0" xfId="200" applyNumberFormat="1" applyFont="1" applyFill="1" applyBorder="1" applyProtection="1">
      <alignment vertical="top"/>
    </xf>
    <xf numFmtId="0" fontId="62" fillId="8" borderId="0" xfId="200" applyNumberFormat="1" applyFont="1" applyFill="1" applyBorder="1" applyProtection="1">
      <alignment vertical="top"/>
    </xf>
    <xf numFmtId="165" fontId="5" fillId="0" borderId="0" xfId="0" applyNumberFormat="1" applyFont="1" applyAlignment="1">
      <alignment horizontal="center" vertical="top"/>
    </xf>
    <xf numFmtId="0" fontId="87" fillId="0" borderId="0" xfId="0" applyFont="1" applyAlignment="1" applyProtection="1">
      <alignment vertical="top" wrapText="1"/>
      <protection hidden="1"/>
    </xf>
    <xf numFmtId="0" fontId="85"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5" fillId="0" borderId="5" xfId="0" applyFont="1" applyBorder="1" applyAlignment="1">
      <alignment horizontal="righ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0" fontId="4" fillId="0" borderId="0" xfId="206" applyFont="1" applyAlignment="1">
      <alignment vertical="top"/>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2" fontId="5" fillId="0" borderId="0" xfId="200" applyNumberFormat="1" applyFont="1" applyFill="1" applyBorder="1" applyAlignment="1" applyProtection="1">
      <alignment horizontal="right" vertical="top"/>
    </xf>
    <xf numFmtId="9" fontId="4" fillId="0" borderId="4" xfId="0" applyNumberFormat="1" applyFont="1" applyBorder="1" applyAlignment="1">
      <alignment horizontal="center" vertical="top" wrapText="1"/>
    </xf>
    <xf numFmtId="0" fontId="5" fillId="11" borderId="13" xfId="0" applyFont="1" applyFill="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7" fillId="12" borderId="4" xfId="0" applyFont="1" applyFill="1" applyBorder="1" applyAlignment="1">
      <alignment vertical="top" wrapText="1"/>
    </xf>
    <xf numFmtId="0" fontId="107" fillId="12" borderId="15" xfId="0" applyFont="1" applyFill="1" applyBorder="1" applyAlignment="1">
      <alignment vertical="top" wrapText="1"/>
    </xf>
    <xf numFmtId="2" fontId="4" fillId="0" borderId="4" xfId="200" applyNumberFormat="1" applyFont="1" applyFill="1" applyBorder="1" applyProtection="1">
      <alignment vertical="top"/>
    </xf>
    <xf numFmtId="171" fontId="89"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66" fillId="0" borderId="0" xfId="0" applyFont="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65" fontId="4" fillId="0" borderId="0" xfId="206" applyNumberFormat="1" applyFont="1" applyAlignment="1" applyProtection="1">
      <alignment vertical="top"/>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 fillId="11" borderId="13" xfId="0" applyNumberFormat="1" applyFont="1" applyFill="1" applyBorder="1" applyAlignment="1">
      <alignment horizontal="center" vertical="top" wrapText="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Font="1" applyFill="1" applyBorder="1" applyAlignment="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Font="1" applyFill="1" applyBorder="1" applyAlignment="1">
      <alignment horizontal="center" vertical="top" wrapText="1"/>
    </xf>
    <xf numFmtId="0" fontId="107" fillId="0" borderId="0" xfId="0" applyFont="1" applyAlignment="1">
      <alignment vertical="top"/>
    </xf>
    <xf numFmtId="0" fontId="108" fillId="0" borderId="0" xfId="0" applyFont="1" applyAlignment="1">
      <alignment vertical="top"/>
    </xf>
    <xf numFmtId="2" fontId="19" fillId="0" borderId="4" xfId="0" applyNumberFormat="1" applyFont="1" applyBorder="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68" fillId="13" borderId="4" xfId="0" applyFont="1" applyFill="1" applyBorder="1" applyAlignment="1">
      <alignment vertical="top"/>
    </xf>
    <xf numFmtId="0" fontId="15" fillId="13"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165" fontId="32" fillId="14" borderId="0" xfId="206" applyNumberFormat="1" applyFont="1" applyFill="1" applyAlignment="1" applyProtection="1">
      <alignment vertical="top"/>
      <protection hidden="1"/>
    </xf>
    <xf numFmtId="0" fontId="39" fillId="14" borderId="0" xfId="0" applyFont="1" applyFill="1" applyAlignment="1">
      <alignment vertical="top"/>
    </xf>
    <xf numFmtId="0" fontId="85" fillId="17" borderId="15" xfId="0" applyFont="1" applyFill="1" applyBorder="1" applyAlignment="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Font="1" applyBorder="1" applyAlignment="1">
      <alignment horizontal="left" vertical="top"/>
    </xf>
    <xf numFmtId="10" fontId="93" fillId="0" borderId="5" xfId="0" applyNumberFormat="1" applyFont="1" applyBorder="1" applyAlignment="1">
      <alignment horizontal="left" vertical="top"/>
    </xf>
    <xf numFmtId="0" fontId="94" fillId="0" borderId="5" xfId="0" applyFont="1" applyBorder="1" applyAlignment="1">
      <alignment vertical="top"/>
    </xf>
    <xf numFmtId="0" fontId="93" fillId="0" borderId="5" xfId="0" applyFont="1" applyBorder="1" applyAlignment="1">
      <alignment horizontal="center" vertical="top"/>
    </xf>
    <xf numFmtId="0" fontId="93" fillId="0" borderId="5" xfId="0" applyFont="1" applyBorder="1" applyAlignment="1">
      <alignment vertical="top"/>
    </xf>
    <xf numFmtId="0" fontId="94" fillId="0" borderId="5" xfId="0" applyFont="1" applyBorder="1" applyAlignment="1">
      <alignment horizontal="right" vertical="top"/>
    </xf>
    <xf numFmtId="0" fontId="95" fillId="0" borderId="0" xfId="0" applyFont="1" applyAlignment="1">
      <alignment horizontal="left" vertical="top"/>
    </xf>
    <xf numFmtId="0" fontId="96" fillId="0" borderId="0" xfId="0" applyFont="1" applyAlignment="1">
      <alignment horizontal="center" vertical="top"/>
    </xf>
    <xf numFmtId="0" fontId="96" fillId="0" borderId="0" xfId="0" applyFont="1" applyAlignment="1">
      <alignment vertical="top"/>
    </xf>
    <xf numFmtId="0" fontId="94" fillId="0" borderId="0" xfId="0" applyFont="1" applyAlignment="1">
      <alignment vertical="top"/>
    </xf>
    <xf numFmtId="0" fontId="94" fillId="0" borderId="0" xfId="0" applyFont="1" applyAlignment="1">
      <alignment horizontal="center" vertical="top"/>
    </xf>
    <xf numFmtId="0" fontId="94" fillId="5" borderId="0" xfId="0" applyFont="1" applyFill="1" applyAlignment="1">
      <alignment horizontal="left" vertical="top"/>
    </xf>
    <xf numFmtId="0" fontId="94" fillId="5" borderId="0" xfId="0" applyFont="1" applyFill="1" applyAlignment="1">
      <alignment vertical="top"/>
    </xf>
    <xf numFmtId="0" fontId="94" fillId="0" borderId="0" xfId="0" applyFont="1" applyAlignment="1">
      <alignment horizontal="left" vertical="top"/>
    </xf>
    <xf numFmtId="10" fontId="94" fillId="0" borderId="0" xfId="0" applyNumberFormat="1" applyFont="1" applyAlignment="1">
      <alignment horizontal="left" vertical="top"/>
    </xf>
    <xf numFmtId="1" fontId="94" fillId="5" borderId="0" xfId="0" applyNumberFormat="1" applyFont="1" applyFill="1" applyAlignment="1">
      <alignment vertical="top"/>
    </xf>
    <xf numFmtId="2" fontId="94" fillId="0" borderId="0" xfId="0" applyNumberFormat="1" applyFont="1" applyAlignment="1">
      <alignment vertical="top"/>
    </xf>
    <xf numFmtId="0" fontId="96" fillId="0" borderId="0" xfId="0" applyFont="1" applyAlignment="1">
      <alignment horizontal="left" vertical="top"/>
    </xf>
    <xf numFmtId="10" fontId="94" fillId="0" borderId="0" xfId="0" applyNumberFormat="1" applyFont="1" applyAlignment="1">
      <alignment horizontal="center" vertical="top"/>
    </xf>
    <xf numFmtId="1" fontId="94" fillId="0" borderId="0" xfId="0" applyNumberFormat="1" applyFont="1" applyAlignment="1">
      <alignment vertical="top"/>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Font="1" applyAlignment="1" applyProtection="1">
      <alignment horizontal="left" vertical="top"/>
      <protection hidden="1"/>
    </xf>
    <xf numFmtId="0" fontId="94" fillId="0" borderId="0" xfId="206" applyFont="1" applyAlignment="1" applyProtection="1">
      <alignment horizontal="left" vertical="top"/>
      <protection hidden="1"/>
    </xf>
    <xf numFmtId="10" fontId="93" fillId="0" borderId="0" xfId="0" applyNumberFormat="1" applyFont="1" applyAlignment="1">
      <alignment horizontal="center" vertical="top"/>
    </xf>
    <xf numFmtId="2" fontId="94" fillId="0" borderId="0" xfId="0" applyNumberFormat="1" applyFont="1" applyAlignment="1">
      <alignment horizontal="center" vertical="top"/>
    </xf>
    <xf numFmtId="10" fontId="94" fillId="0" borderId="0" xfId="206" applyNumberFormat="1" applyFont="1" applyAlignment="1" applyProtection="1">
      <alignment vertical="top"/>
      <protection hidden="1"/>
    </xf>
    <xf numFmtId="2" fontId="93" fillId="0" borderId="0" xfId="0" applyNumberFormat="1" applyFont="1" applyAlignment="1">
      <alignment horizontal="center" vertical="top"/>
    </xf>
    <xf numFmtId="180" fontId="94" fillId="0" borderId="0" xfId="0" applyNumberFormat="1" applyFont="1" applyAlignment="1">
      <alignment horizontal="center" vertical="top"/>
    </xf>
    <xf numFmtId="0" fontId="94" fillId="0" borderId="0" xfId="206" applyFont="1" applyAlignment="1" applyProtection="1">
      <alignment horizontal="center" vertical="top"/>
      <protection hidden="1"/>
    </xf>
    <xf numFmtId="0" fontId="94" fillId="0" borderId="0" xfId="0" applyFont="1" applyAlignment="1" applyProtection="1">
      <alignment vertical="top"/>
      <protection hidden="1"/>
    </xf>
    <xf numFmtId="15" fontId="94" fillId="0" borderId="0" xfId="0" applyNumberFormat="1" applyFont="1" applyAlignment="1">
      <alignment vertical="top"/>
    </xf>
    <xf numFmtId="0" fontId="95" fillId="0" borderId="0" xfId="0" applyFont="1" applyAlignment="1">
      <alignment horizontal="left" vertical="top" wrapText="1"/>
    </xf>
    <xf numFmtId="0" fontId="96" fillId="0" borderId="0" xfId="0" applyFont="1" applyAlignment="1">
      <alignment horizontal="center" vertical="top" wrapText="1"/>
    </xf>
    <xf numFmtId="0" fontId="96" fillId="0" borderId="0" xfId="0" applyFont="1" applyAlignment="1">
      <alignment vertical="top" wrapText="1"/>
    </xf>
    <xf numFmtId="0" fontId="94" fillId="0" borderId="0" xfId="0" applyFont="1" applyAlignment="1">
      <alignment horizontal="justify" vertical="top" wrapText="1"/>
    </xf>
    <xf numFmtId="10" fontId="94" fillId="0" borderId="0" xfId="0" applyNumberFormat="1" applyFont="1" applyAlignment="1">
      <alignment horizontal="justify" vertical="top" wrapText="1"/>
    </xf>
    <xf numFmtId="0" fontId="93" fillId="0" borderId="0" xfId="0" applyFont="1" applyAlignment="1">
      <alignment vertical="top"/>
    </xf>
    <xf numFmtId="0" fontId="94" fillId="0" borderId="0" xfId="0" applyFont="1" applyAlignment="1">
      <alignment horizontal="right" vertical="top"/>
    </xf>
    <xf numFmtId="0" fontId="93" fillId="0" borderId="0" xfId="0" applyFont="1" applyAlignment="1">
      <alignment horizontal="center" vertical="top"/>
    </xf>
    <xf numFmtId="0" fontId="93" fillId="0" borderId="0" xfId="0" applyFont="1" applyAlignment="1" applyProtection="1">
      <alignment horizontal="center" vertical="top" wrapText="1"/>
      <protection hidden="1"/>
    </xf>
    <xf numFmtId="0" fontId="93" fillId="0" borderId="0" xfId="0" applyFont="1" applyAlignment="1" applyProtection="1">
      <alignment horizontal="center" vertical="top"/>
      <protection hidden="1"/>
    </xf>
    <xf numFmtId="1" fontId="96" fillId="0" borderId="0" xfId="0" applyNumberFormat="1" applyFont="1" applyAlignment="1" applyProtection="1">
      <alignment vertical="top"/>
      <protection hidden="1"/>
    </xf>
    <xf numFmtId="0" fontId="96" fillId="0" borderId="0" xfId="0" applyFont="1" applyAlignment="1" applyProtection="1">
      <alignment vertical="top"/>
      <protection hidden="1"/>
    </xf>
    <xf numFmtId="0" fontId="93"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3" fillId="0" borderId="0" xfId="0" applyNumberFormat="1" applyFont="1" applyAlignment="1">
      <alignment vertical="top"/>
    </xf>
    <xf numFmtId="0" fontId="94" fillId="6" borderId="35" xfId="0" applyFont="1" applyFill="1" applyBorder="1" applyAlignment="1">
      <alignment horizontal="center" vertical="top" wrapText="1"/>
    </xf>
    <xf numFmtId="0" fontId="94" fillId="6" borderId="5" xfId="0" applyFont="1" applyFill="1" applyBorder="1" applyAlignment="1">
      <alignment horizontal="center" vertical="top" wrapText="1"/>
    </xf>
    <xf numFmtId="164" fontId="94" fillId="6" borderId="13" xfId="11" applyFont="1" applyFill="1" applyBorder="1" applyAlignment="1" applyProtection="1">
      <alignment horizontal="righ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164" fontId="94" fillId="0" borderId="4" xfId="11" applyFont="1" applyFill="1" applyBorder="1" applyAlignment="1" applyProtection="1">
      <alignment horizontal="right" vertical="top"/>
    </xf>
    <xf numFmtId="0" fontId="94" fillId="0" borderId="36" xfId="0" applyFont="1" applyBorder="1" applyAlignment="1">
      <alignment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164" fontId="94" fillId="7" borderId="4" xfId="11" applyFont="1" applyFill="1" applyBorder="1" applyAlignment="1" applyProtection="1">
      <alignment horizontal="right" vertical="top"/>
    </xf>
    <xf numFmtId="0" fontId="94" fillId="7" borderId="4" xfId="0" applyFont="1" applyFill="1" applyBorder="1" applyAlignment="1">
      <alignment vertical="top"/>
    </xf>
    <xf numFmtId="0" fontId="94" fillId="7" borderId="0" xfId="211" applyNumberFormat="1" applyFont="1" applyFill="1" applyBorder="1" applyAlignment="1" applyProtection="1">
      <alignment horizontal="center" vertical="top"/>
    </xf>
    <xf numFmtId="0" fontId="93" fillId="0" borderId="0" xfId="0" applyFont="1" applyAlignment="1">
      <alignment horizontal="left" vertical="top"/>
    </xf>
    <xf numFmtId="0" fontId="93" fillId="0" borderId="0" xfId="0" applyFont="1" applyAlignment="1">
      <alignment horizontal="justify" vertical="top"/>
    </xf>
    <xf numFmtId="178" fontId="93" fillId="0" borderId="0" xfId="0" applyNumberFormat="1" applyFont="1" applyAlignment="1">
      <alignment vertical="top"/>
    </xf>
    <xf numFmtId="10" fontId="93" fillId="0" borderId="0" xfId="0" applyNumberFormat="1" applyFont="1" applyAlignment="1">
      <alignment horizontal="justify" vertical="top"/>
    </xf>
    <xf numFmtId="14" fontId="94" fillId="0" borderId="0" xfId="0" applyNumberFormat="1" applyFont="1" applyAlignment="1">
      <alignment horizontal="center" vertical="top"/>
    </xf>
    <xf numFmtId="0" fontId="93" fillId="0" borderId="0" xfId="0" applyFont="1" applyAlignment="1">
      <alignment horizontal="right" vertical="top"/>
    </xf>
    <xf numFmtId="10" fontId="96" fillId="0" borderId="0" xfId="0" applyNumberFormat="1" applyFont="1" applyAlignment="1">
      <alignment horizontal="center" vertical="top"/>
    </xf>
    <xf numFmtId="0" fontId="96" fillId="0" borderId="0" xfId="0" applyFont="1" applyAlignment="1" applyProtection="1">
      <alignment horizontal="center" vertical="top"/>
      <protection hidden="1"/>
    </xf>
    <xf numFmtId="10" fontId="96" fillId="0" borderId="0" xfId="0" applyNumberFormat="1" applyFont="1" applyAlignment="1" applyProtection="1">
      <alignment horizontal="center" vertical="top"/>
      <protection hidden="1"/>
    </xf>
    <xf numFmtId="0" fontId="95" fillId="0" borderId="0" xfId="0" applyFont="1" applyAlignment="1" applyProtection="1">
      <alignment horizontal="right" vertical="top"/>
      <protection hidden="1"/>
    </xf>
    <xf numFmtId="0" fontId="95" fillId="0" borderId="0" xfId="0" applyFont="1" applyAlignment="1" applyProtection="1">
      <alignment horizontal="left" vertical="top"/>
      <protection hidden="1"/>
    </xf>
    <xf numFmtId="10" fontId="95" fillId="0" borderId="0" xfId="0" applyNumberFormat="1" applyFont="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0" applyFont="1" applyAlignment="1" applyProtection="1">
      <alignment vertical="top"/>
      <protection hidden="1"/>
    </xf>
    <xf numFmtId="0" fontId="94" fillId="0" borderId="0" xfId="0" applyFont="1" applyAlignment="1" applyProtection="1">
      <alignment horizontal="right" vertical="top"/>
      <protection hidden="1"/>
    </xf>
    <xf numFmtId="0" fontId="96" fillId="0" borderId="0" xfId="0" applyFont="1" applyAlignment="1" applyProtection="1">
      <alignment horizontal="left" vertical="top"/>
      <protection hidden="1"/>
    </xf>
    <xf numFmtId="10" fontId="96" fillId="0" borderId="0" xfId="0" applyNumberFormat="1" applyFont="1" applyAlignment="1" applyProtection="1">
      <alignment horizontal="left" vertical="top"/>
      <protection hidden="1"/>
    </xf>
    <xf numFmtId="0" fontId="95" fillId="0" borderId="0" xfId="0" applyFont="1" applyAlignment="1" applyProtection="1">
      <alignment horizontal="center" vertical="top" wrapText="1"/>
      <protection hidden="1"/>
    </xf>
    <xf numFmtId="0" fontId="95" fillId="0" borderId="0" xfId="206" applyFont="1" applyAlignment="1" applyProtection="1">
      <alignment vertical="top"/>
      <protection hidden="1"/>
    </xf>
    <xf numFmtId="10" fontId="95" fillId="0" borderId="0" xfId="206" applyNumberFormat="1" applyFont="1" applyAlignment="1" applyProtection="1">
      <alignment vertical="top"/>
      <protection hidden="1"/>
    </xf>
    <xf numFmtId="0" fontId="96" fillId="0" borderId="0" xfId="206" applyFont="1" applyAlignment="1" applyProtection="1">
      <alignment vertical="top"/>
      <protection hidden="1"/>
    </xf>
    <xf numFmtId="0" fontId="95" fillId="0" borderId="0" xfId="206" applyFont="1" applyAlignment="1" applyProtection="1">
      <alignment horizontal="center" vertical="top"/>
      <protection hidden="1"/>
    </xf>
    <xf numFmtId="0" fontId="96" fillId="0" borderId="0" xfId="206" applyFont="1" applyAlignment="1" applyProtection="1">
      <alignment horizontal="left" vertical="top"/>
      <protection hidden="1"/>
    </xf>
    <xf numFmtId="10" fontId="96" fillId="0" borderId="0" xfId="206" applyNumberFormat="1" applyFont="1" applyAlignment="1" applyProtection="1">
      <alignment vertical="top"/>
      <protection hidden="1"/>
    </xf>
    <xf numFmtId="180" fontId="94" fillId="0" borderId="0" xfId="0" applyNumberFormat="1" applyFont="1" applyAlignment="1">
      <alignment vertical="top"/>
    </xf>
    <xf numFmtId="0" fontId="96" fillId="0" borderId="0" xfId="206" applyFont="1" applyAlignment="1" applyProtection="1">
      <alignment horizontal="center" vertical="top"/>
      <protection hidden="1"/>
    </xf>
    <xf numFmtId="10" fontId="95" fillId="0" borderId="0" xfId="0" applyNumberFormat="1" applyFont="1" applyAlignment="1" applyProtection="1">
      <alignment horizontal="center" vertical="top" wrapText="1"/>
      <protection hidden="1"/>
    </xf>
    <xf numFmtId="0" fontId="95" fillId="0" borderId="0" xfId="0" applyFont="1" applyAlignment="1" applyProtection="1">
      <alignment vertical="top" wrapText="1"/>
      <protection hidden="1"/>
    </xf>
    <xf numFmtId="0" fontId="94" fillId="0" borderId="0" xfId="0" applyFont="1" applyAlignment="1" applyProtection="1">
      <alignment horizontal="center" vertical="top" wrapText="1"/>
      <protection hidden="1"/>
    </xf>
    <xf numFmtId="10" fontId="95" fillId="0" borderId="0" xfId="0" applyNumberFormat="1" applyFont="1" applyAlignment="1" applyProtection="1">
      <alignment horizontal="center" vertical="top"/>
      <protection hidden="1"/>
    </xf>
    <xf numFmtId="0" fontId="94" fillId="0" borderId="0" xfId="0" applyFont="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right" vertical="top" wrapText="1"/>
      <protection hidden="1"/>
    </xf>
    <xf numFmtId="2"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horizontal="right" vertical="top"/>
      <protection hidden="1"/>
    </xf>
    <xf numFmtId="2" fontId="93" fillId="0" borderId="0" xfId="0" applyNumberFormat="1" applyFont="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vertical="top" wrapText="1"/>
      <protection hidden="1"/>
    </xf>
    <xf numFmtId="0" fontId="94" fillId="0" borderId="0" xfId="0" applyFont="1" applyAlignment="1" applyProtection="1">
      <alignment vertical="top" wrapText="1"/>
      <protection hidden="1"/>
    </xf>
    <xf numFmtId="168" fontId="94"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vertical="top"/>
      <protection hidden="1"/>
    </xf>
    <xf numFmtId="2" fontId="94" fillId="0" borderId="0" xfId="0" applyNumberFormat="1" applyFont="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171" fontId="96" fillId="0" borderId="0" xfId="211" quotePrefix="1" applyNumberFormat="1" applyFont="1" applyFill="1" applyBorder="1" applyAlignment="1" applyProtection="1">
      <alignment vertical="top" wrapText="1"/>
      <protection hidden="1"/>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6" fillId="0" borderId="0" xfId="211" applyFont="1" applyFill="1" applyBorder="1" applyAlignment="1" applyProtection="1">
      <alignment horizontal="righ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horizontal="right"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3" fillId="11" borderId="3" xfId="0" applyFont="1" applyFill="1" applyBorder="1" applyAlignment="1">
      <alignment horizontal="center" vertical="top" wrapText="1"/>
    </xf>
    <xf numFmtId="0" fontId="59"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164" fontId="0" fillId="7" borderId="4" xfId="11" applyFont="1" applyFill="1" applyBorder="1" applyAlignment="1" applyProtection="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178"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0" fontId="15" fillId="15" borderId="4" xfId="0" applyFont="1" applyFill="1" applyBorder="1" applyAlignment="1">
      <alignment vertical="top" wrapText="1"/>
    </xf>
    <xf numFmtId="1" fontId="15" fillId="15" borderId="4" xfId="0" applyNumberFormat="1" applyFont="1" applyFill="1" applyBorder="1" applyAlignment="1">
      <alignment horizontal="center" vertical="center"/>
    </xf>
    <xf numFmtId="1" fontId="99" fillId="15" borderId="4" xfId="0" applyNumberFormat="1" applyFont="1" applyFill="1" applyBorder="1" applyAlignment="1">
      <alignment horizontal="center" vertical="center"/>
    </xf>
    <xf numFmtId="1" fontId="99" fillId="15" borderId="4" xfId="0" applyNumberFormat="1" applyFont="1" applyFill="1" applyBorder="1" applyAlignment="1">
      <alignment horizontal="center" vertical="center" wrapText="1"/>
    </xf>
    <xf numFmtId="0" fontId="15" fillId="15" borderId="4" xfId="0" applyFont="1" applyFill="1" applyBorder="1" applyAlignment="1">
      <alignment horizontal="center" vertical="center"/>
    </xf>
    <xf numFmtId="0" fontId="100" fillId="15" borderId="4" xfId="0" applyFont="1" applyFill="1" applyBorder="1" applyAlignment="1">
      <alignment horizontal="center" vertical="top" wrapText="1"/>
    </xf>
    <xf numFmtId="10" fontId="100" fillId="15" borderId="4" xfId="0" applyNumberFormat="1" applyFont="1" applyFill="1" applyBorder="1" applyAlignment="1">
      <alignment horizontal="center" vertical="top" wrapText="1"/>
    </xf>
    <xf numFmtId="0" fontId="100" fillId="15" borderId="4" xfId="0" applyFont="1" applyFill="1" applyBorder="1" applyAlignment="1">
      <alignment vertical="top" wrapText="1"/>
    </xf>
    <xf numFmtId="0" fontId="100" fillId="15" borderId="4" xfId="0" applyFont="1" applyFill="1" applyBorder="1" applyAlignment="1">
      <alignment horizontal="center" vertical="top"/>
    </xf>
    <xf numFmtId="0" fontId="100" fillId="15" borderId="23" xfId="0" applyFont="1" applyFill="1" applyBorder="1" applyAlignment="1">
      <alignment horizontal="center" vertical="top"/>
    </xf>
    <xf numFmtId="0" fontId="100" fillId="15" borderId="15" xfId="0" applyFont="1" applyFill="1" applyBorder="1" applyAlignment="1">
      <alignment horizontal="center" vertical="top"/>
    </xf>
    <xf numFmtId="0" fontId="101" fillId="15" borderId="36" xfId="0" applyFont="1" applyFill="1" applyBorder="1" applyAlignment="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102" fillId="15" borderId="4" xfId="0" applyNumberFormat="1" applyFont="1" applyFill="1" applyBorder="1" applyAlignment="1">
      <alignment horizontal="center" vertical="center"/>
    </xf>
    <xf numFmtId="1" fontId="102"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9" fillId="0" borderId="0" xfId="197" applyFont="1" applyAlignment="1" applyProtection="1">
      <alignment horizontal="center" vertical="center"/>
      <protection hidden="1"/>
    </xf>
    <xf numFmtId="0" fontId="93" fillId="0" borderId="4" xfId="0" applyFont="1" applyBorder="1" applyAlignment="1">
      <alignment horizontal="left" vertical="top" wrapText="1"/>
    </xf>
    <xf numFmtId="10" fontId="93" fillId="0" borderId="4" xfId="0" applyNumberFormat="1" applyFont="1" applyBorder="1" applyAlignment="1">
      <alignment horizontal="left" vertical="top" wrapText="1"/>
    </xf>
    <xf numFmtId="164" fontId="94" fillId="0" borderId="4" xfId="0" applyNumberFormat="1" applyFont="1" applyBorder="1" applyAlignment="1">
      <alignment horizontal="left" vertical="top" wrapText="1"/>
    </xf>
    <xf numFmtId="0" fontId="94" fillId="0" borderId="4" xfId="0" applyFont="1" applyBorder="1" applyAlignment="1">
      <alignment horizontal="left" vertical="top" wrapText="1"/>
    </xf>
    <xf numFmtId="0" fontId="93"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4" fillId="0" borderId="4" xfId="0" applyNumberFormat="1" applyFont="1" applyBorder="1" applyAlignment="1">
      <alignment horizontal="left" vertical="top" wrapText="1"/>
    </xf>
    <xf numFmtId="2" fontId="59" fillId="0" borderId="4" xfId="0" applyNumberFormat="1" applyFont="1" applyBorder="1" applyAlignment="1">
      <alignment horizontal="left" vertical="top" wrapText="1"/>
    </xf>
    <xf numFmtId="1" fontId="4" fillId="0" borderId="4" xfId="0" applyNumberFormat="1" applyFont="1" applyBorder="1" applyAlignment="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2" fontId="4" fillId="0" borderId="4" xfId="200" applyNumberFormat="1" applyFont="1" applyFill="1" applyBorder="1" applyAlignment="1" applyProtection="1">
      <alignment horizontal="left" vertical="top" wrapText="1"/>
    </xf>
    <xf numFmtId="0" fontId="110"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165" fontId="42" fillId="14" borderId="0" xfId="206" applyNumberFormat="1" applyFont="1" applyFill="1" applyAlignment="1" applyProtection="1">
      <alignment vertical="top"/>
      <protection hidden="1"/>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0" fontId="4"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5" fillId="11" borderId="3" xfId="0" applyFont="1" applyFill="1" applyBorder="1" applyAlignment="1">
      <alignment vertical="top" wrapText="1"/>
    </xf>
    <xf numFmtId="0" fontId="5" fillId="11" borderId="15" xfId="0" applyFont="1" applyFill="1" applyBorder="1" applyAlignment="1">
      <alignment vertical="top" wrapText="1"/>
    </xf>
    <xf numFmtId="0" fontId="5" fillId="11" borderId="14" xfId="0" applyFont="1" applyFill="1" applyBorder="1" applyAlignment="1">
      <alignment vertical="top"/>
    </xf>
    <xf numFmtId="0" fontId="111" fillId="0" borderId="0" xfId="205" applyFont="1" applyAlignment="1" applyProtection="1">
      <alignment vertical="center"/>
      <protection hidden="1"/>
    </xf>
    <xf numFmtId="0" fontId="93" fillId="17" borderId="4" xfId="0" applyFont="1" applyFill="1" applyBorder="1" applyAlignment="1">
      <alignment horizontal="left" vertical="top" wrapText="1"/>
    </xf>
    <xf numFmtId="164" fontId="94" fillId="17" borderId="4" xfId="0" applyNumberFormat="1" applyFont="1" applyFill="1" applyBorder="1" applyAlignment="1">
      <alignment horizontal="left" vertical="top" wrapText="1"/>
    </xf>
    <xf numFmtId="0" fontId="4" fillId="17" borderId="4" xfId="0" applyFont="1" applyFill="1" applyBorder="1" applyAlignment="1">
      <alignment horizontal="left" vertical="top" wrapText="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Border="1" applyAlignment="1">
      <alignment horizontal="center" vertical="top" wrapText="1"/>
    </xf>
    <xf numFmtId="0" fontId="59" fillId="0" borderId="0" xfId="0" applyFont="1" applyAlignment="1">
      <alignment horizontal="center" vertical="top" wrapText="1"/>
    </xf>
    <xf numFmtId="0" fontId="0" fillId="0" borderId="0" xfId="200" applyNumberFormat="1" applyFont="1" applyFill="1" applyBorder="1" applyAlignment="1" applyProtection="1">
      <alignment vertical="top" wrapText="1"/>
    </xf>
    <xf numFmtId="0" fontId="0" fillId="0" borderId="0" xfId="0" applyAlignment="1">
      <alignment vertical="top" wrapText="1"/>
    </xf>
    <xf numFmtId="0" fontId="62" fillId="0" borderId="0" xfId="200" applyNumberFormat="1" applyFont="1" applyFill="1" applyBorder="1" applyAlignment="1" applyProtection="1">
      <alignment vertical="top" wrapText="1"/>
    </xf>
    <xf numFmtId="0" fontId="0" fillId="0" borderId="4" xfId="0" applyBorder="1"/>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4" fillId="15" borderId="16" xfId="205" applyFont="1" applyFill="1" applyBorder="1" applyAlignment="1" applyProtection="1">
      <alignment horizontal="left" vertical="center" wrapText="1"/>
      <protection hidden="1"/>
    </xf>
    <xf numFmtId="0" fontId="104" fillId="15" borderId="39" xfId="205" applyFont="1" applyFill="1" applyBorder="1" applyAlignment="1" applyProtection="1">
      <alignment horizontal="left" vertical="center" wrapText="1"/>
      <protection hidden="1"/>
    </xf>
    <xf numFmtId="0" fontId="104" fillId="15"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left" vertical="top"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Alignment="1">
      <alignment horizontal="center" vertical="top"/>
    </xf>
    <xf numFmtId="0" fontId="93" fillId="0" borderId="0" xfId="0" applyFont="1" applyAlignment="1">
      <alignment horizontal="center" vertical="top"/>
    </xf>
    <xf numFmtId="0" fontId="94" fillId="0" borderId="0" xfId="0" applyFont="1" applyAlignment="1">
      <alignment horizontal="center" vertical="top"/>
    </xf>
    <xf numFmtId="0" fontId="105" fillId="17" borderId="14" xfId="0" applyFont="1" applyFill="1" applyBorder="1" applyAlignment="1">
      <alignment horizontal="left" vertical="top" wrapText="1"/>
    </xf>
    <xf numFmtId="0" fontId="105" fillId="17" borderId="3" xfId="0" applyFont="1" applyFill="1" applyBorder="1" applyAlignment="1">
      <alignment horizontal="left" vertical="top" wrapText="1"/>
    </xf>
    <xf numFmtId="0" fontId="105" fillId="17" borderId="15" xfId="0" applyFont="1" applyFill="1" applyBorder="1" applyAlignment="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Font="1" applyAlignment="1" applyProtection="1">
      <alignment horizontal="justify" vertical="top" wrapText="1"/>
      <protection hidden="1"/>
    </xf>
    <xf numFmtId="0" fontId="95" fillId="0" borderId="0" xfId="0" applyFont="1" applyAlignment="1" applyProtection="1">
      <alignment horizontal="center" vertical="top" wrapText="1"/>
      <protection hidden="1"/>
    </xf>
    <xf numFmtId="10" fontId="93" fillId="6" borderId="5" xfId="0" applyNumberFormat="1" applyFont="1" applyFill="1" applyBorder="1" applyAlignment="1">
      <alignment horizontal="center" vertical="top" wrapText="1"/>
    </xf>
    <xf numFmtId="10" fontId="93"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Font="1" applyAlignment="1">
      <alignment horizontal="left" vertical="top" wrapText="1"/>
    </xf>
    <xf numFmtId="0" fontId="95" fillId="0" borderId="0" xfId="211" applyNumberFormat="1" applyFont="1" applyFill="1" applyBorder="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Font="1" applyAlignment="1" applyProtection="1">
      <alignment horizontal="justify" vertical="top" wrapText="1"/>
      <protection hidden="1"/>
    </xf>
    <xf numFmtId="0" fontId="94" fillId="0" borderId="0" xfId="206" applyFont="1" applyAlignment="1" applyProtection="1">
      <alignment horizontal="left" vertical="top"/>
      <protection hidden="1"/>
    </xf>
    <xf numFmtId="0" fontId="42" fillId="14" borderId="0" xfId="0" applyFont="1" applyFill="1" applyAlignment="1">
      <alignment horizontal="center" vertical="top" wrapText="1"/>
    </xf>
    <xf numFmtId="0" fontId="42" fillId="15" borderId="0" xfId="0" applyFont="1" applyFill="1" applyAlignment="1">
      <alignment horizontal="left" vertical="top" wrapText="1"/>
    </xf>
    <xf numFmtId="0" fontId="95" fillId="9" borderId="0" xfId="0" applyFont="1" applyFill="1" applyAlignment="1">
      <alignment horizontal="center" vertical="top"/>
    </xf>
    <xf numFmtId="0" fontId="93"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lignment horizontal="center" vertical="top"/>
    </xf>
    <xf numFmtId="0" fontId="33" fillId="0" borderId="0" xfId="0" applyFont="1" applyAlignment="1">
      <alignment horizontal="center" vertical="top"/>
    </xf>
    <xf numFmtId="0" fontId="27"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Alignment="1">
      <alignment horizontal="left" vertical="top"/>
    </xf>
    <xf numFmtId="0" fontId="0" fillId="0" borderId="10" xfId="0" applyBorder="1" applyAlignment="1">
      <alignment horizontal="center" vertical="top" wrapText="1"/>
    </xf>
    <xf numFmtId="0" fontId="15" fillId="0" borderId="0" xfId="0" applyFont="1" applyAlignment="1">
      <alignment horizontal="right" vertical="top"/>
    </xf>
    <xf numFmtId="0" fontId="105" fillId="17" borderId="14" xfId="0" applyFont="1" applyFill="1" applyBorder="1" applyAlignment="1">
      <alignment horizontal="left" vertical="top"/>
    </xf>
    <xf numFmtId="0" fontId="105" fillId="17" borderId="3" xfId="0" applyFont="1" applyFill="1" applyBorder="1" applyAlignment="1">
      <alignment horizontal="left" vertical="top"/>
    </xf>
    <xf numFmtId="0" fontId="105" fillId="17" borderId="15" xfId="0" applyFont="1" applyFill="1" applyBorder="1" applyAlignment="1">
      <alignment horizontal="left" vertical="top"/>
    </xf>
    <xf numFmtId="0" fontId="42" fillId="14" borderId="0" xfId="206" applyFont="1" applyFill="1" applyAlignment="1" applyProtection="1">
      <alignment horizontal="center" vertical="top"/>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0" xfId="0" applyFont="1" applyFill="1" applyAlignment="1">
      <alignment vertical="top" wrapText="1"/>
    </xf>
    <xf numFmtId="0" fontId="90" fillId="0" borderId="0" xfId="0" applyFont="1" applyAlignment="1">
      <alignment horizontal="left" vertical="top" wrapText="1"/>
    </xf>
    <xf numFmtId="0" fontId="44" fillId="9" borderId="0" xfId="0" applyFont="1" applyFill="1" applyAlignment="1">
      <alignment horizontal="center" vertical="top"/>
    </xf>
    <xf numFmtId="0" fontId="4" fillId="0" borderId="0" xfId="206" applyFont="1" applyAlignment="1" applyProtection="1">
      <alignment horizontal="left" vertical="top"/>
      <protection hidden="1"/>
    </xf>
    <xf numFmtId="171" fontId="89" fillId="13" borderId="14" xfId="0" applyNumberFormat="1" applyFont="1" applyFill="1" applyBorder="1" applyAlignment="1">
      <alignment horizontal="left" vertical="top" wrapText="1"/>
    </xf>
    <xf numFmtId="171" fontId="89" fillId="13" borderId="3" xfId="0" applyNumberFormat="1" applyFont="1" applyFill="1" applyBorder="1" applyAlignment="1">
      <alignment horizontal="left" vertical="top" wrapText="1"/>
    </xf>
    <xf numFmtId="171" fontId="89" fillId="13" borderId="15" xfId="0" applyNumberFormat="1" applyFont="1" applyFill="1" applyBorder="1" applyAlignment="1">
      <alignment horizontal="left" vertical="top" wrapText="1"/>
    </xf>
    <xf numFmtId="0" fontId="44" fillId="0" borderId="0" xfId="0" applyFont="1" applyAlignment="1">
      <alignment horizontal="center" vertical="top"/>
    </xf>
    <xf numFmtId="0" fontId="55" fillId="0" borderId="0" xfId="0" applyFont="1" applyAlignment="1">
      <alignment horizontal="left" vertical="top" wrapText="1"/>
    </xf>
    <xf numFmtId="1" fontId="5"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1" fontId="105" fillId="17" borderId="14" xfId="0" applyNumberFormat="1" applyFont="1" applyFill="1" applyBorder="1" applyAlignment="1">
      <alignment horizontal="left" vertical="center"/>
    </xf>
    <xf numFmtId="1" fontId="105" fillId="17" borderId="3" xfId="0" applyNumberFormat="1" applyFont="1" applyFill="1" applyBorder="1" applyAlignment="1">
      <alignment horizontal="left" vertical="center"/>
    </xf>
    <xf numFmtId="1" fontId="105" fillId="17" borderId="15" xfId="0" applyNumberFormat="1" applyFont="1" applyFill="1" applyBorder="1" applyAlignment="1">
      <alignment horizontal="left" vertical="center"/>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1" fontId="89" fillId="13" borderId="10" xfId="0" applyNumberFormat="1" applyFont="1" applyFill="1" applyBorder="1" applyAlignment="1">
      <alignment horizontal="center" vertical="top" wrapText="1"/>
    </xf>
    <xf numFmtId="171" fontId="89" fillId="13" borderId="30" xfId="0" applyNumberFormat="1" applyFont="1" applyFill="1" applyBorder="1" applyAlignment="1">
      <alignment horizontal="center" vertical="top" wrapText="1"/>
    </xf>
    <xf numFmtId="0" fontId="42"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9" fillId="13" borderId="14" xfId="0" applyNumberFormat="1" applyFont="1" applyFill="1" applyBorder="1" applyAlignment="1">
      <alignment horizontal="center" vertical="top" wrapText="1"/>
    </xf>
    <xf numFmtId="171" fontId="89" fillId="13" borderId="3" xfId="0" applyNumberFormat="1" applyFont="1" applyFill="1" applyBorder="1" applyAlignment="1">
      <alignment horizontal="center" vertical="top" wrapText="1"/>
    </xf>
    <xf numFmtId="171" fontId="89"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left" vertical="center" wrapText="1"/>
      <protection hidden="1"/>
    </xf>
    <xf numFmtId="0" fontId="103" fillId="15" borderId="0" xfId="205" applyFont="1" applyFill="1" applyAlignment="1" applyProtection="1">
      <alignment horizontal="left" vertical="top" wrapText="1"/>
      <protection hidden="1"/>
    </xf>
    <xf numFmtId="2" fontId="16" fillId="0" borderId="0" xfId="206" applyNumberForma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5" fillId="15" borderId="0" xfId="206" applyFont="1" applyFill="1" applyAlignment="1" applyProtection="1">
      <alignment horizontal="left"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50"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42"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21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5321" y="19050"/>
          <a:ext cx="1104900" cy="692394"/>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001328" y="19050"/>
          <a:ext cx="1104900" cy="697953"/>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591425" y="19050"/>
          <a:ext cx="0" cy="94297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429500"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572375" y="47625"/>
          <a:ext cx="695325" cy="116205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9733079" y="28575"/>
          <a:ext cx="1038225"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161294" y="19050"/>
          <a:ext cx="1114425" cy="547688"/>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873258" y="19050"/>
          <a:ext cx="758825" cy="904875"/>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1.bin"/><Relationship Id="rId13" Type="http://schemas.openxmlformats.org/officeDocument/2006/relationships/printerSettings" Target="../printerSettings/printerSettings236.bin"/><Relationship Id="rId18" Type="http://schemas.openxmlformats.org/officeDocument/2006/relationships/printerSettings" Target="../printerSettings/printerSettings241.bin"/><Relationship Id="rId3" Type="http://schemas.openxmlformats.org/officeDocument/2006/relationships/printerSettings" Target="../printerSettings/printerSettings226.bin"/><Relationship Id="rId21" Type="http://schemas.openxmlformats.org/officeDocument/2006/relationships/printerSettings" Target="../printerSettings/printerSettings244.bin"/><Relationship Id="rId7" Type="http://schemas.openxmlformats.org/officeDocument/2006/relationships/printerSettings" Target="../printerSettings/printerSettings230.bin"/><Relationship Id="rId12" Type="http://schemas.openxmlformats.org/officeDocument/2006/relationships/printerSettings" Target="../printerSettings/printerSettings235.bin"/><Relationship Id="rId17" Type="http://schemas.openxmlformats.org/officeDocument/2006/relationships/printerSettings" Target="../printerSettings/printerSettings240.bin"/><Relationship Id="rId2" Type="http://schemas.openxmlformats.org/officeDocument/2006/relationships/printerSettings" Target="../printerSettings/printerSettings225.bin"/><Relationship Id="rId16" Type="http://schemas.openxmlformats.org/officeDocument/2006/relationships/printerSettings" Target="../printerSettings/printerSettings239.bin"/><Relationship Id="rId20" Type="http://schemas.openxmlformats.org/officeDocument/2006/relationships/printerSettings" Target="../printerSettings/printerSettings243.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11" Type="http://schemas.openxmlformats.org/officeDocument/2006/relationships/printerSettings" Target="../printerSettings/printerSettings234.bin"/><Relationship Id="rId24" Type="http://schemas.openxmlformats.org/officeDocument/2006/relationships/drawing" Target="../drawings/drawing9.xml"/><Relationship Id="rId5" Type="http://schemas.openxmlformats.org/officeDocument/2006/relationships/printerSettings" Target="../printerSettings/printerSettings228.bin"/><Relationship Id="rId15" Type="http://schemas.openxmlformats.org/officeDocument/2006/relationships/printerSettings" Target="../printerSettings/printerSettings238.bin"/><Relationship Id="rId23" Type="http://schemas.openxmlformats.org/officeDocument/2006/relationships/printerSettings" Target="../printerSettings/printerSettings246.bin"/><Relationship Id="rId10" Type="http://schemas.openxmlformats.org/officeDocument/2006/relationships/printerSettings" Target="../printerSettings/printerSettings233.bin"/><Relationship Id="rId19" Type="http://schemas.openxmlformats.org/officeDocument/2006/relationships/printerSettings" Target="../printerSettings/printerSettings242.bin"/><Relationship Id="rId4" Type="http://schemas.openxmlformats.org/officeDocument/2006/relationships/printerSettings" Target="../printerSettings/printerSettings227.bin"/><Relationship Id="rId9" Type="http://schemas.openxmlformats.org/officeDocument/2006/relationships/printerSettings" Target="../printerSettings/printerSettings232.bin"/><Relationship Id="rId14" Type="http://schemas.openxmlformats.org/officeDocument/2006/relationships/printerSettings" Target="../printerSettings/printerSettings237.bin"/><Relationship Id="rId22" Type="http://schemas.openxmlformats.org/officeDocument/2006/relationships/printerSettings" Target="../printerSettings/printerSettings24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54.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4" Type="http://schemas.openxmlformats.org/officeDocument/2006/relationships/printerSettings" Target="../printerSettings/printerSettings250.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26" Type="http://schemas.openxmlformats.org/officeDocument/2006/relationships/printerSettings" Target="../printerSettings/printerSettings280.bin"/><Relationship Id="rId3" Type="http://schemas.openxmlformats.org/officeDocument/2006/relationships/printerSettings" Target="../printerSettings/printerSettings257.bin"/><Relationship Id="rId21" Type="http://schemas.openxmlformats.org/officeDocument/2006/relationships/printerSettings" Target="../printerSettings/printerSettings275.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5" Type="http://schemas.openxmlformats.org/officeDocument/2006/relationships/printerSettings" Target="../printerSettings/printerSettings279.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24" Type="http://schemas.openxmlformats.org/officeDocument/2006/relationships/printerSettings" Target="../printerSettings/printerSettings278.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23" Type="http://schemas.openxmlformats.org/officeDocument/2006/relationships/printerSettings" Target="../printerSettings/printerSettings277.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 Id="rId22" Type="http://schemas.openxmlformats.org/officeDocument/2006/relationships/printerSettings" Target="../printerSettings/printerSettings276.bin"/><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printerSettings" Target="../printerSettings/printerSettings327.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24" Type="http://schemas.openxmlformats.org/officeDocument/2006/relationships/drawing" Target="../drawings/drawing13.xml"/><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23" Type="http://schemas.openxmlformats.org/officeDocument/2006/relationships/printerSettings" Target="../printerSettings/printerSettings329.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 Id="rId22" Type="http://schemas.openxmlformats.org/officeDocument/2006/relationships/printerSettings" Target="../printerSettings/printerSettings3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3.bin"/><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3" Type="http://schemas.openxmlformats.org/officeDocument/2006/relationships/printerSettings" Target="../printerSettings/printerSettings358.bin"/><Relationship Id="rId21" Type="http://schemas.openxmlformats.org/officeDocument/2006/relationships/printerSettings" Target="../printerSettings/printerSettings376.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drawing" Target="../drawings/drawing15.xml"/><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26" Type="http://schemas.openxmlformats.org/officeDocument/2006/relationships/printerSettings" Target="../printerSettings/printerSettings404.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5" Type="http://schemas.openxmlformats.org/officeDocument/2006/relationships/printerSettings" Target="../printerSettings/printerSettings403.bin"/><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printerSettings" Target="../printerSettings/printerSettings401.bin"/><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printerSettings" Target="../printerSettings/printerSettings400.bin"/><Relationship Id="rId27"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drawing" Target="../drawings/drawing17.xml"/><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drawing" Target="../drawings/drawing18.x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26" Type="http://schemas.openxmlformats.org/officeDocument/2006/relationships/printerSettings" Target="../printerSettings/printerSettings48.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5" Type="http://schemas.openxmlformats.org/officeDocument/2006/relationships/printerSettings" Target="../printerSettings/printerSettings47.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24" Type="http://schemas.openxmlformats.org/officeDocument/2006/relationships/printerSettings" Target="../printerSettings/printerSettings46.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23" Type="http://schemas.openxmlformats.org/officeDocument/2006/relationships/printerSettings" Target="../printerSettings/printerSettings45.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4.bin"/><Relationship Id="rId27"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drawing" Target="../drawings/drawing19.xml"/><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drawing" Target="../drawings/drawing20.xml"/><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21" Type="http://schemas.openxmlformats.org/officeDocument/2006/relationships/printerSettings" Target="../printerSettings/printerSettings517.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drawing" Target="../drawings/drawing21.xml"/><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3.bin"/><Relationship Id="rId13" Type="http://schemas.openxmlformats.org/officeDocument/2006/relationships/printerSettings" Target="../printerSettings/printerSettings558.bin"/><Relationship Id="rId18" Type="http://schemas.openxmlformats.org/officeDocument/2006/relationships/printerSettings" Target="../printerSettings/printerSettings563.bin"/><Relationship Id="rId3" Type="http://schemas.openxmlformats.org/officeDocument/2006/relationships/printerSettings" Target="../printerSettings/printerSettings548.bin"/><Relationship Id="rId21" Type="http://schemas.openxmlformats.org/officeDocument/2006/relationships/printerSettings" Target="../printerSettings/printerSettings566.bin"/><Relationship Id="rId7" Type="http://schemas.openxmlformats.org/officeDocument/2006/relationships/printerSettings" Target="../printerSettings/printerSettings552.bin"/><Relationship Id="rId12" Type="http://schemas.openxmlformats.org/officeDocument/2006/relationships/printerSettings" Target="../printerSettings/printerSettings557.bin"/><Relationship Id="rId17" Type="http://schemas.openxmlformats.org/officeDocument/2006/relationships/printerSettings" Target="../printerSettings/printerSettings562.bin"/><Relationship Id="rId2" Type="http://schemas.openxmlformats.org/officeDocument/2006/relationships/printerSettings" Target="../printerSettings/printerSettings547.bin"/><Relationship Id="rId16" Type="http://schemas.openxmlformats.org/officeDocument/2006/relationships/printerSettings" Target="../printerSettings/printerSettings561.bin"/><Relationship Id="rId20" Type="http://schemas.openxmlformats.org/officeDocument/2006/relationships/printerSettings" Target="../printerSettings/printerSettings565.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11" Type="http://schemas.openxmlformats.org/officeDocument/2006/relationships/printerSettings" Target="../printerSettings/printerSettings556.bin"/><Relationship Id="rId5" Type="http://schemas.openxmlformats.org/officeDocument/2006/relationships/printerSettings" Target="../printerSettings/printerSettings550.bin"/><Relationship Id="rId15" Type="http://schemas.openxmlformats.org/officeDocument/2006/relationships/printerSettings" Target="../printerSettings/printerSettings560.bin"/><Relationship Id="rId10" Type="http://schemas.openxmlformats.org/officeDocument/2006/relationships/printerSettings" Target="../printerSettings/printerSettings555.bin"/><Relationship Id="rId19" Type="http://schemas.openxmlformats.org/officeDocument/2006/relationships/printerSettings" Target="../printerSettings/printerSettings564.bin"/><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 Id="rId14" Type="http://schemas.openxmlformats.org/officeDocument/2006/relationships/printerSettings" Target="../printerSettings/printerSettings559.bin"/><Relationship Id="rId22" Type="http://schemas.openxmlformats.org/officeDocument/2006/relationships/printerSettings" Target="../printerSettings/printerSettings5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 Type="http://schemas.openxmlformats.org/officeDocument/2006/relationships/printerSettings" Target="../printerSettings/printerSettings570.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0" Type="http://schemas.openxmlformats.org/officeDocument/2006/relationships/printerSettings" Target="../printerSettings/printerSettings587.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5" Type="http://schemas.openxmlformats.org/officeDocument/2006/relationships/printerSettings" Target="../printerSettings/printerSettings572.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1.bin"/><Relationship Id="rId13" Type="http://schemas.openxmlformats.org/officeDocument/2006/relationships/printerSettings" Target="../printerSettings/printerSettings606.bin"/><Relationship Id="rId18" Type="http://schemas.openxmlformats.org/officeDocument/2006/relationships/printerSettings" Target="../printerSettings/printerSettings611.bin"/><Relationship Id="rId26" Type="http://schemas.openxmlformats.org/officeDocument/2006/relationships/printerSettings" Target="../printerSettings/printerSettings619.bin"/><Relationship Id="rId3" Type="http://schemas.openxmlformats.org/officeDocument/2006/relationships/printerSettings" Target="../printerSettings/printerSettings596.bin"/><Relationship Id="rId21" Type="http://schemas.openxmlformats.org/officeDocument/2006/relationships/printerSettings" Target="../printerSettings/printerSettings614.bin"/><Relationship Id="rId7" Type="http://schemas.openxmlformats.org/officeDocument/2006/relationships/printerSettings" Target="../printerSettings/printerSettings600.bin"/><Relationship Id="rId12" Type="http://schemas.openxmlformats.org/officeDocument/2006/relationships/printerSettings" Target="../printerSettings/printerSettings605.bin"/><Relationship Id="rId17" Type="http://schemas.openxmlformats.org/officeDocument/2006/relationships/printerSettings" Target="../printerSettings/printerSettings610.bin"/><Relationship Id="rId25" Type="http://schemas.openxmlformats.org/officeDocument/2006/relationships/printerSettings" Target="../printerSettings/printerSettings618.bin"/><Relationship Id="rId2" Type="http://schemas.openxmlformats.org/officeDocument/2006/relationships/printerSettings" Target="../printerSettings/printerSettings595.bin"/><Relationship Id="rId16" Type="http://schemas.openxmlformats.org/officeDocument/2006/relationships/printerSettings" Target="../printerSettings/printerSettings609.bin"/><Relationship Id="rId20" Type="http://schemas.openxmlformats.org/officeDocument/2006/relationships/printerSettings" Target="../printerSettings/printerSettings613.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11" Type="http://schemas.openxmlformats.org/officeDocument/2006/relationships/printerSettings" Target="../printerSettings/printerSettings604.bin"/><Relationship Id="rId24" Type="http://schemas.openxmlformats.org/officeDocument/2006/relationships/printerSettings" Target="../printerSettings/printerSettings617.bin"/><Relationship Id="rId5" Type="http://schemas.openxmlformats.org/officeDocument/2006/relationships/printerSettings" Target="../printerSettings/printerSettings598.bin"/><Relationship Id="rId15" Type="http://schemas.openxmlformats.org/officeDocument/2006/relationships/printerSettings" Target="../printerSettings/printerSettings608.bin"/><Relationship Id="rId23" Type="http://schemas.openxmlformats.org/officeDocument/2006/relationships/printerSettings" Target="../printerSettings/printerSettings616.bin"/><Relationship Id="rId10" Type="http://schemas.openxmlformats.org/officeDocument/2006/relationships/printerSettings" Target="../printerSettings/printerSettings603.bin"/><Relationship Id="rId19" Type="http://schemas.openxmlformats.org/officeDocument/2006/relationships/printerSettings" Target="../printerSettings/printerSettings612.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 Id="rId14" Type="http://schemas.openxmlformats.org/officeDocument/2006/relationships/printerSettings" Target="../printerSettings/printerSettings607.bin"/><Relationship Id="rId22" Type="http://schemas.openxmlformats.org/officeDocument/2006/relationships/printerSettings" Target="../printerSettings/printerSettings61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drawing" Target="../drawings/drawing2.xml"/><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8.bin"/><Relationship Id="rId21" Type="http://schemas.openxmlformats.org/officeDocument/2006/relationships/printerSettings" Target="../printerSettings/printerSettings146.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17" Type="http://schemas.openxmlformats.org/officeDocument/2006/relationships/printerSettings" Target="../printerSettings/printerSettings142.bin"/><Relationship Id="rId2" Type="http://schemas.openxmlformats.org/officeDocument/2006/relationships/printerSettings" Target="../printerSettings/printerSettings127.bin"/><Relationship Id="rId16" Type="http://schemas.openxmlformats.org/officeDocument/2006/relationships/printerSettings" Target="../printerSettings/printerSettings141.bin"/><Relationship Id="rId20" Type="http://schemas.openxmlformats.org/officeDocument/2006/relationships/printerSettings" Target="../printerSettings/printerSettings145.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24" Type="http://schemas.openxmlformats.org/officeDocument/2006/relationships/drawing" Target="../drawings/drawing5.xml"/><Relationship Id="rId5" Type="http://schemas.openxmlformats.org/officeDocument/2006/relationships/printerSettings" Target="../printerSettings/printerSettings130.bin"/><Relationship Id="rId15" Type="http://schemas.openxmlformats.org/officeDocument/2006/relationships/printerSettings" Target="../printerSettings/printerSettings140.bin"/><Relationship Id="rId23" Type="http://schemas.openxmlformats.org/officeDocument/2006/relationships/printerSettings" Target="../printerSettings/printerSettings148.bin"/><Relationship Id="rId10" Type="http://schemas.openxmlformats.org/officeDocument/2006/relationships/printerSettings" Target="../printerSettings/printerSettings135.bin"/><Relationship Id="rId19" Type="http://schemas.openxmlformats.org/officeDocument/2006/relationships/printerSettings" Target="../printerSettings/printerSettings144.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 Id="rId22" Type="http://schemas.openxmlformats.org/officeDocument/2006/relationships/printerSettings" Target="../printerSettings/printerSettings14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printerSettings" Target="../printerSettings/printerSettings166.bin"/><Relationship Id="rId26" Type="http://schemas.openxmlformats.org/officeDocument/2006/relationships/printerSettings" Target="../printerSettings/printerSettings174.bin"/><Relationship Id="rId3" Type="http://schemas.openxmlformats.org/officeDocument/2006/relationships/printerSettings" Target="../printerSettings/printerSettings151.bin"/><Relationship Id="rId21" Type="http://schemas.openxmlformats.org/officeDocument/2006/relationships/printerSettings" Target="../printerSettings/printerSettings169.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5" Type="http://schemas.openxmlformats.org/officeDocument/2006/relationships/printerSettings" Target="../printerSettings/printerSettings173.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printerSettings" Target="../printerSettings/printerSettings168.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24" Type="http://schemas.openxmlformats.org/officeDocument/2006/relationships/printerSettings" Target="../printerSettings/printerSettings172.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23" Type="http://schemas.openxmlformats.org/officeDocument/2006/relationships/printerSettings" Target="../printerSettings/printerSettings171.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7.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 Id="rId22" Type="http://schemas.openxmlformats.org/officeDocument/2006/relationships/printerSettings" Target="../printerSettings/printerSettings170.bin"/><Relationship Id="rId27"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3" Type="http://schemas.openxmlformats.org/officeDocument/2006/relationships/printerSettings" Target="../printerSettings/printerSettings177.bin"/><Relationship Id="rId21" Type="http://schemas.openxmlformats.org/officeDocument/2006/relationships/printerSettings" Target="../printerSettings/printerSettings195.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drawing" Target="../drawings/drawing7.xml"/><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4" sqref="B14"/>
    </sheetView>
  </sheetViews>
  <sheetFormatPr defaultRowHeight="16.5"/>
  <cols>
    <col min="1" max="1" width="18" customWidth="1"/>
    <col min="2" max="2" width="71.875" customWidth="1"/>
  </cols>
  <sheetData>
    <row r="1" spans="1:8" ht="70.5" customHeight="1">
      <c r="A1" s="285" t="s">
        <v>475</v>
      </c>
      <c r="B1" s="1131" t="s">
        <v>771</v>
      </c>
      <c r="C1" s="682"/>
      <c r="D1" s="682"/>
      <c r="E1" s="682"/>
      <c r="F1" s="682"/>
      <c r="G1" s="682"/>
      <c r="H1" s="682"/>
    </row>
    <row r="2" spans="1:8">
      <c r="B2" s="469"/>
    </row>
    <row r="3" spans="1:8">
      <c r="A3" t="s">
        <v>309</v>
      </c>
      <c r="B3" s="670" t="s">
        <v>772</v>
      </c>
    </row>
    <row r="5" spans="1:8">
      <c r="A5" t="s">
        <v>310</v>
      </c>
      <c r="B5" s="1138" t="s">
        <v>773</v>
      </c>
      <c r="C5" s="1139"/>
      <c r="D5" s="1139"/>
      <c r="E5" s="1139"/>
      <c r="F5" s="1139"/>
      <c r="G5" s="1139"/>
      <c r="H5" s="1139"/>
    </row>
    <row r="7" spans="1:8">
      <c r="B7" s="1105" t="s">
        <v>566</v>
      </c>
    </row>
  </sheetData>
  <sheetProtection algorithmName="SHA-512" hashValue="TiI+G3e+EN/mrya7rvsf1koxBdyWcz6kLAysWyqSCZDCUkqYKWPQm5D9r+lLnkfIdUbTS3KpnfqCWrbPcEDjhw==" saltValue="i0BMUwl+LiGLc+P7BeVfvg==" spinCount="100000" sheet="1" formatColumns="0" formatRows="0" selectLockedCells="1" selectUnlockedCells="1"/>
  <customSheetViews>
    <customSheetView guid="{C5511DF2-7367-4292-8F90-6EDA131DE06A}">
      <selection activeCell="B1" sqref="B1"/>
      <pageMargins left="0.75" right="0.75" top="1" bottom="1" header="0.5" footer="0.5"/>
      <pageSetup orientation="portrait" r:id="rId1"/>
      <headerFooter alignWithMargins="0"/>
    </customSheetView>
    <customSheetView guid="{B53AB765-D844-4672-9326-008E7DD94E4F}" state="hidden">
      <selection activeCell="B11" sqref="B11"/>
      <pageMargins left="0.75" right="0.75" top="1" bottom="1" header="0.5" footer="0.5"/>
      <pageSetup orientation="portrait" r:id="rId2"/>
      <headerFooter alignWithMargins="0"/>
    </customSheetView>
    <customSheetView guid="{A41EE4DE-0D82-4A56-8210-F78316511D11}" state="hidden">
      <selection activeCell="B8" sqref="B8"/>
      <pageMargins left="0.75" right="0.75" top="1" bottom="1" header="0.5" footer="0.5"/>
      <pageSetup orientation="portrait" r:id="rId3"/>
      <headerFooter alignWithMargins="0"/>
    </customSheetView>
    <customSheetView guid="{1E0C44A1-9358-4FBD-8C2C-4DB661DA1476}" state="hidden">
      <selection activeCell="B14" sqref="B14"/>
      <pageMargins left="0.75" right="0.75" top="1" bottom="1" header="0.5" footer="0.5"/>
      <pageSetup orientation="portrait" r:id="rId4"/>
      <headerFooter alignWithMargins="0"/>
    </customSheetView>
    <customSheetView guid="{498493C3-769C-4143-9114-C68CD1D40B11}" state="hidden">
      <selection activeCell="B13" sqref="B13"/>
      <pageMargins left="0.75" right="0.75" top="1" bottom="1" header="0.5" footer="0.5"/>
      <pageSetup orientation="portrait" r:id="rId5"/>
      <headerFooter alignWithMargins="0"/>
    </customSheetView>
    <customSheetView guid="{C431BC99-7569-44AB-83F6-AB73BDED3783}" state="hidden">
      <selection activeCell="B11" sqref="B11"/>
      <pageMargins left="0.75" right="0.75" top="1" bottom="1" header="0.5" footer="0.5"/>
      <pageSetup orientation="portrait" r:id="rId6"/>
      <headerFooter alignWithMargins="0"/>
    </customSheetView>
    <customSheetView guid="{E97134B6-5E8D-4951-8DA0-73D065532361}" state="hidden">
      <selection activeCell="B1" sqref="B1:H1"/>
      <pageMargins left="0.75" right="0.75" top="1" bottom="1" header="0.5" footer="0.5"/>
      <pageSetup orientation="portrait" r:id="rId7"/>
      <headerFooter alignWithMargins="0"/>
    </customSheetView>
    <customSheetView guid="{D0757F9E-DF41-4B40-A5E5-F4F8FDD8D61D}" state="hidden">
      <selection activeCell="B6" sqref="B6"/>
      <pageMargins left="0.75" right="0.75" top="1" bottom="1" header="0.5" footer="0.5"/>
      <pageSetup orientation="portrait" r:id="rId8"/>
      <headerFooter alignWithMargins="0"/>
    </customSheetView>
    <customSheetView guid="{EE46BCD1-F715-4FA9-A5FC-1B125AD601E0}" state="hidden">
      <selection activeCell="B5" sqref="B5:H5"/>
      <pageMargins left="0.75" right="0.75" top="1" bottom="1" header="0.5" footer="0.5"/>
      <pageSetup orientation="portrait" r:id="rId9"/>
      <headerFooter alignWithMargins="0"/>
    </customSheetView>
    <customSheetView guid="{4AA1107B-A795-4744-B566-827168772C7A}" state="hidden">
      <selection activeCell="B2" sqref="B2"/>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3"/>
      <headerFooter alignWithMargins="0"/>
    </customSheetView>
    <customSheetView guid="{A7DBDDEF-9245-44C6-9EBF-032DB6E1C0A2}" state="hidden">
      <selection activeCell="B8" sqref="B8"/>
      <pageMargins left="0.75" right="0.75" top="1" bottom="1" header="0.5" footer="0.5"/>
      <pageSetup orientation="portrait" r:id="rId14"/>
      <headerFooter alignWithMargins="0"/>
    </customSheetView>
    <customSheetView guid="{7487ED9F-BBED-4B2A-9631-22F1A430946B}" state="hidden">
      <selection activeCell="B2" sqref="B2"/>
      <pageMargins left="0.75" right="0.75" top="1" bottom="1" header="0.5" footer="0.5"/>
      <pageSetup orientation="portrait" r:id="rId15"/>
      <headerFooter alignWithMargins="0"/>
    </customSheetView>
    <customSheetView guid="{B3CE7B10-A914-4559-A6DA-AED8C22AFD6D}" state="hidden">
      <selection activeCell="B7" sqref="B7"/>
      <pageMargins left="0.75" right="0.75" top="1" bottom="1" header="0.5" footer="0.5"/>
      <pageSetup orientation="portrait" r:id="rId16"/>
      <headerFooter alignWithMargins="0"/>
    </customSheetView>
    <customSheetView guid="{D53177B2-31EC-4222-B97A-A37DCFD9E45B}" state="hidden">
      <selection activeCell="B1" sqref="B1:H1"/>
      <pageMargins left="0.75" right="0.75" top="1" bottom="1" header="0.5" footer="0.5"/>
      <pageSetup orientation="portrait" r:id="rId17"/>
      <headerFooter alignWithMargins="0"/>
    </customSheetView>
    <customSheetView guid="{223BC0FC-814D-40F0-9795-CE82A16FF3A5}" state="hidden">
      <selection activeCell="B10" sqref="B10"/>
      <pageMargins left="0.75" right="0.75" top="1" bottom="1" header="0.5" footer="0.5"/>
      <pageSetup orientation="portrait" r:id="rId18"/>
      <headerFooter alignWithMargins="0"/>
    </customSheetView>
    <customSheetView guid="{B835C05C-B615-4DCB-982D-4519616B3CD8}" state="hidden">
      <selection activeCell="B11" sqref="B11"/>
      <pageMargins left="0.75" right="0.75" top="1" bottom="1" header="0.5" footer="0.5"/>
      <pageSetup orientation="portrait" r:id="rId19"/>
      <headerFooter alignWithMargins="0"/>
    </customSheetView>
    <customSheetView guid="{A34CC49F-E309-4C23-B4F6-1E3B307C10D1}" state="hidden">
      <selection activeCell="B12" sqref="B12"/>
      <pageMargins left="0.75" right="0.75" top="1" bottom="1" header="0.5" footer="0.5"/>
      <pageSetup orientation="portrait" r:id="rId20"/>
      <headerFooter alignWithMargins="0"/>
    </customSheetView>
    <customSheetView guid="{8909CFDD-4F29-4C72-886E-908773EE94A2}">
      <selection activeCell="B1" sqref="B1"/>
      <pageMargins left="0.75" right="0.75" top="1" bottom="1" header="0.5" footer="0.5"/>
      <pageSetup orientation="portrait" r:id="rId21"/>
      <headerFooter alignWithMargins="0"/>
    </customSheetView>
  </customSheetViews>
  <mergeCells count="1">
    <mergeCell ref="B5:H5"/>
  </mergeCells>
  <phoneticPr fontId="30" type="noConversion"/>
  <pageMargins left="0.75" right="0.75" top="1" bottom="1" header="0.5" footer="0.5"/>
  <pageSetup orientation="portrait" r:id="rId2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CC/NT/W-GIS/DOM/A04/24/10629</v>
      </c>
      <c r="B1" s="60"/>
      <c r="C1" s="61"/>
      <c r="D1" s="61"/>
      <c r="E1" s="7"/>
      <c r="F1" s="8" t="s">
        <v>426</v>
      </c>
    </row>
    <row r="2" spans="1:32">
      <c r="A2" s="329"/>
      <c r="B2" s="370"/>
      <c r="C2" s="331"/>
      <c r="D2" s="331"/>
      <c r="E2" s="330"/>
      <c r="F2" s="330"/>
    </row>
    <row r="3" spans="1:32" ht="51.75" customHeight="1">
      <c r="A3" s="1242" t="str">
        <f>Cover!$B$2</f>
        <v>400kV GIS Substation Package SS-135 for (a) Extension of 400/220/132kV Pandiabili GIS Substation under ERBS-I, (b) Extension of 400/220/132kV Rangpo GIS Substation under ERBS-II and (c) Bay Extension of Misa GIS S/s under NERES-XXVIII</v>
      </c>
      <c r="B3" s="1242"/>
      <c r="C3" s="1242"/>
      <c r="D3" s="1242"/>
      <c r="E3" s="1242"/>
      <c r="F3" s="1242"/>
      <c r="AA3" s="190" t="s">
        <v>342</v>
      </c>
      <c r="AC3" s="191">
        <f>IF(ISERROR(#REF!/('Sch-6'!D14+'Sch-6'!D16+'Sch-6'!D18)),0,#REF!/( 'Sch-6'!D14+'Sch-6'!D16+'Sch-6'!D18))</f>
        <v>0</v>
      </c>
    </row>
    <row r="4" spans="1:32">
      <c r="A4" s="1243" t="s">
        <v>422</v>
      </c>
      <c r="B4" s="1243"/>
      <c r="C4" s="1243"/>
      <c r="D4" s="1243"/>
      <c r="E4" s="1243"/>
      <c r="F4" s="1243"/>
      <c r="AA4" s="190" t="s">
        <v>343</v>
      </c>
      <c r="AC4" s="191" t="e">
        <f>#REF!</f>
        <v>#REF!</v>
      </c>
    </row>
    <row r="5" spans="1:32">
      <c r="AA5" s="190" t="s">
        <v>348</v>
      </c>
      <c r="AC5" s="191">
        <f>IF(ISERROR(#REF!/#REF!),0,#REF! /#REF!)</f>
        <v>0</v>
      </c>
    </row>
    <row r="6" spans="1:32">
      <c r="A6" s="31" t="str">
        <f>'Sch-1'!A6</f>
        <v>Bidder’s Name and Address (Sole Bidder) :</v>
      </c>
      <c r="B6" s="32"/>
      <c r="C6" s="32"/>
      <c r="D6" s="32"/>
      <c r="E6" s="67" t="s">
        <v>396</v>
      </c>
      <c r="F6" s="1"/>
      <c r="AA6" s="190" t="s">
        <v>349</v>
      </c>
      <c r="AC6" s="191" t="e">
        <f>#REF!</f>
        <v>#REF!</v>
      </c>
    </row>
    <row r="7" spans="1:32">
      <c r="A7" s="1262" t="str">
        <f>'Sch-1'!A7</f>
        <v/>
      </c>
      <c r="B7" s="1262"/>
      <c r="C7" s="1262"/>
      <c r="D7" s="1262"/>
      <c r="E7" s="309" t="str">
        <f>'Sch-1'!M7</f>
        <v>Contracts Services, 3rd Floor</v>
      </c>
      <c r="F7" s="1"/>
      <c r="AA7" s="190" t="s">
        <v>346</v>
      </c>
      <c r="AC7" s="191" t="e">
        <f>SUM(AC3:AC6)</f>
        <v>#REF!</v>
      </c>
    </row>
    <row r="8" spans="1:32">
      <c r="A8" s="31" t="s">
        <v>397</v>
      </c>
      <c r="B8" s="1263" t="str">
        <f>IF('Sch-1'!C8=0, "", 'Sch-1'!C8)</f>
        <v xml:space="preserve">…….. …….. …….. …….. …….. …….. </v>
      </c>
      <c r="C8" s="1263"/>
      <c r="D8" s="1263"/>
      <c r="E8" s="309" t="str">
        <f>'Sch-1'!M8</f>
        <v>Power Grid Corporation of India Ltd.,</v>
      </c>
      <c r="F8" s="1"/>
    </row>
    <row r="9" spans="1:32">
      <c r="A9" s="31" t="s">
        <v>399</v>
      </c>
      <c r="B9" s="1263" t="str">
        <f>IF('Sch-1'!C9=0, "", 'Sch-1'!C9)</f>
        <v xml:space="preserve">…….. …….. …….. …….. …….. …….. </v>
      </c>
      <c r="C9" s="1263"/>
      <c r="D9" s="1263"/>
      <c r="E9" s="309" t="str">
        <f>'Sch-1'!M9</f>
        <v>"Saudamini", Plot No.-2</v>
      </c>
      <c r="F9" s="1"/>
    </row>
    <row r="10" spans="1:32">
      <c r="A10" s="332"/>
      <c r="B10" s="1264" t="str">
        <f>IF('Sch-1'!C10=0, "", 'Sch-1'!C10)</f>
        <v xml:space="preserve">…….. …….. …….. …….. …….. …….. </v>
      </c>
      <c r="C10" s="1264"/>
      <c r="D10" s="1264"/>
      <c r="E10" s="379" t="str">
        <f>'Sch-1'!M10</f>
        <v xml:space="preserve">Sector-29, </v>
      </c>
      <c r="F10" s="330"/>
      <c r="AA10" s="190" t="s">
        <v>345</v>
      </c>
      <c r="AC10" s="191">
        <f>'Sch-1'!AA10</f>
        <v>0</v>
      </c>
    </row>
    <row r="11" spans="1:32">
      <c r="A11" s="332"/>
      <c r="B11" s="1264" t="str">
        <f>IF('Sch-1'!C11=0, "", 'Sch-1'!C11)</f>
        <v xml:space="preserve">…….. …….. …….. …….. …….. …….. </v>
      </c>
      <c r="C11" s="1264"/>
      <c r="D11" s="1264"/>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275</v>
      </c>
      <c r="AB13" s="1230" t="s">
        <v>283</v>
      </c>
      <c r="AC13" s="1230"/>
      <c r="AD13" s="252" t="s">
        <v>287</v>
      </c>
      <c r="AE13" s="1230" t="s">
        <v>284</v>
      </c>
      <c r="AF13" s="1230"/>
    </row>
    <row r="14" spans="1:32" ht="30">
      <c r="A14" s="14" t="s">
        <v>361</v>
      </c>
      <c r="B14" s="14" t="s">
        <v>368</v>
      </c>
      <c r="C14" s="72" t="s">
        <v>353</v>
      </c>
      <c r="D14" s="72" t="s">
        <v>354</v>
      </c>
      <c r="E14" s="73" t="s">
        <v>370</v>
      </c>
      <c r="F14" s="73" t="s">
        <v>411</v>
      </c>
      <c r="AB14" s="195" t="s">
        <v>370</v>
      </c>
      <c r="AC14" s="195" t="s">
        <v>411</v>
      </c>
      <c r="AD14" s="252"/>
      <c r="AE14" s="195" t="s">
        <v>370</v>
      </c>
      <c r="AF14" s="195" t="s">
        <v>411</v>
      </c>
    </row>
    <row r="15" spans="1:32">
      <c r="A15" s="9">
        <v>1</v>
      </c>
      <c r="B15" s="9">
        <v>2</v>
      </c>
      <c r="C15" s="9">
        <v>3</v>
      </c>
      <c r="D15" s="9">
        <v>4</v>
      </c>
      <c r="E15" s="9">
        <v>5</v>
      </c>
      <c r="F15" s="9" t="s">
        <v>405</v>
      </c>
      <c r="AB15" s="197">
        <v>5</v>
      </c>
      <c r="AC15" s="197" t="s">
        <v>405</v>
      </c>
      <c r="AD15" s="252"/>
      <c r="AE15" s="197">
        <v>5</v>
      </c>
      <c r="AF15" s="197" t="s">
        <v>405</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459</v>
      </c>
      <c r="T21" s="486" t="s">
        <v>465</v>
      </c>
    </row>
    <row r="22" spans="1:20" s="481" customFormat="1" ht="18.75" customHeight="1">
      <c r="A22" s="493"/>
      <c r="B22" s="493" t="e">
        <f>'Sch-3 '!#REF!</f>
        <v>#REF!</v>
      </c>
      <c r="C22" s="493" t="e">
        <f>'Sch-3 '!#REF!</f>
        <v>#REF!</v>
      </c>
      <c r="D22" s="493" t="e">
        <f>'Sch-3 '!#REF!</f>
        <v>#REF!</v>
      </c>
      <c r="E22" s="401" t="e">
        <f>'Sch-3 '!#REF!</f>
        <v>#REF!</v>
      </c>
      <c r="F22" s="401" t="e">
        <f t="shared" si="0"/>
        <v>#REF!</v>
      </c>
      <c r="S22" s="481" t="s">
        <v>460</v>
      </c>
      <c r="T22" s="486" t="s">
        <v>427</v>
      </c>
    </row>
    <row r="23" spans="1:20" s="481" customFormat="1" ht="16.5" customHeight="1">
      <c r="A23" s="493"/>
      <c r="B23" s="493" t="e">
        <f>'Sch-3 '!#REF!</f>
        <v>#REF!</v>
      </c>
      <c r="C23" s="493" t="e">
        <f>'Sch-3 '!#REF!</f>
        <v>#REF!</v>
      </c>
      <c r="D23" s="493" t="e">
        <f>'Sch-3 '!#REF!</f>
        <v>#REF!</v>
      </c>
      <c r="E23" s="401" t="e">
        <f>'Sch-3 '!#REF!</f>
        <v>#REF!</v>
      </c>
      <c r="F23" s="401" t="e">
        <f t="shared" si="0"/>
        <v>#REF!</v>
      </c>
      <c r="S23" s="481" t="s">
        <v>461</v>
      </c>
      <c r="T23" s="486" t="s">
        <v>466</v>
      </c>
    </row>
    <row r="24" spans="1:20" s="481" customFormat="1">
      <c r="A24" s="493"/>
      <c r="B24" s="493" t="e">
        <f>'Sch-3 '!#REF!</f>
        <v>#REF!</v>
      </c>
      <c r="C24" s="493" t="e">
        <f>'Sch-3 '!#REF!</f>
        <v>#REF!</v>
      </c>
      <c r="D24" s="493" t="e">
        <f>'Sch-3 '!#REF!</f>
        <v>#REF!</v>
      </c>
      <c r="E24" s="401" t="e">
        <f>'Sch-3 '!#REF!</f>
        <v>#REF!</v>
      </c>
      <c r="F24" s="401" t="e">
        <f t="shared" si="0"/>
        <v>#REF!</v>
      </c>
      <c r="S24" s="481" t="s">
        <v>462</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406</v>
      </c>
      <c r="B84" s="418" t="str">
        <f>'Sch-1'!B405</f>
        <v>--</v>
      </c>
      <c r="C84" s="419"/>
      <c r="D84" s="420"/>
      <c r="E84" s="421"/>
      <c r="F84" s="421"/>
    </row>
    <row r="85" spans="1:6">
      <c r="A85" s="417" t="s">
        <v>407</v>
      </c>
      <c r="B85" s="418" t="str">
        <f>'Sch-1'!B406</f>
        <v/>
      </c>
      <c r="C85" s="421"/>
      <c r="D85" s="420" t="s">
        <v>408</v>
      </c>
      <c r="E85" s="422" t="str">
        <f>'Sch-1'!M406</f>
        <v/>
      </c>
      <c r="F85" s="421"/>
    </row>
    <row r="86" spans="1:6">
      <c r="A86" s="423"/>
      <c r="B86" s="424"/>
      <c r="C86" s="425"/>
      <c r="D86" s="420" t="s">
        <v>409</v>
      </c>
      <c r="E86" s="422" t="str">
        <f>'Sch-1'!M407</f>
        <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C5511DF2-7367-4292-8F90-6EDA131DE06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B53AB765-D844-4672-9326-008E7DD94E4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3"/>
  <headerFooter alignWithMargins="0">
    <oddFooter>&amp;R&amp;"Book Antiqua,Bold"&amp;10Schedule-3/ Page &amp;P of &amp;N</oddFooter>
  </headerFooter>
  <colBreaks count="1" manualBreakCount="1">
    <brk id="6" max="1048575" man="1"/>
  </colBreaks>
  <drawing r:id="rId2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Specification No.: CC/NT/W-GIS/DOM/A04/24/10629</v>
      </c>
      <c r="B1" s="82"/>
      <c r="C1" s="83"/>
      <c r="D1" s="83"/>
      <c r="E1" s="83"/>
      <c r="F1" s="83"/>
      <c r="G1" s="83"/>
      <c r="H1" s="83"/>
      <c r="I1" s="83"/>
      <c r="J1" s="83"/>
      <c r="K1" s="83"/>
      <c r="L1" s="83"/>
      <c r="M1" s="83"/>
      <c r="N1" s="83"/>
      <c r="O1" s="83"/>
      <c r="P1" s="84"/>
      <c r="Q1" s="85" t="s">
        <v>563</v>
      </c>
    </row>
    <row r="2" spans="1:17" ht="18" customHeight="1">
      <c r="A2" s="67"/>
      <c r="B2" s="88"/>
      <c r="C2" s="89"/>
      <c r="D2" s="89"/>
      <c r="E2" s="89"/>
      <c r="F2" s="89"/>
      <c r="G2" s="89"/>
      <c r="H2" s="89"/>
      <c r="I2" s="89"/>
      <c r="J2" s="89"/>
      <c r="K2" s="89"/>
      <c r="L2" s="89"/>
      <c r="M2" s="89"/>
      <c r="N2" s="89"/>
      <c r="O2" s="89"/>
      <c r="P2" s="34"/>
      <c r="Q2" s="34"/>
    </row>
    <row r="3" spans="1:17" ht="57.75" customHeight="1">
      <c r="A3" s="1294" t="str">
        <f>Cover!$B$2</f>
        <v>400kV GIS Substation Package SS-135 for (a) Extension of 400/220/132kV Pandiabili GIS Substation under ERBS-I, (b) Extension of 400/220/132kV Rangpo GIS Substation under ERBS-II and (c) Bay Extension of Misa GIS S/s under NERES-XXVIII</v>
      </c>
      <c r="B3" s="1294"/>
      <c r="C3" s="1294"/>
      <c r="D3" s="1294"/>
      <c r="E3" s="1294"/>
      <c r="F3" s="1294"/>
      <c r="G3" s="1294"/>
      <c r="H3" s="1294"/>
      <c r="I3" s="1294"/>
      <c r="J3" s="1294"/>
      <c r="K3" s="1294"/>
      <c r="L3" s="1294"/>
      <c r="M3" s="1294"/>
      <c r="N3" s="1294"/>
      <c r="O3" s="1294"/>
      <c r="P3" s="1294"/>
      <c r="Q3" s="1294"/>
    </row>
    <row r="4" spans="1:17" ht="21.95" customHeight="1">
      <c r="A4" s="1295" t="s">
        <v>24</v>
      </c>
      <c r="B4" s="1295"/>
      <c r="C4" s="1295"/>
      <c r="D4" s="1295"/>
      <c r="E4" s="1295"/>
      <c r="F4" s="1295"/>
      <c r="G4" s="1295"/>
      <c r="H4" s="1295"/>
      <c r="I4" s="1295"/>
      <c r="J4" s="1295"/>
      <c r="K4" s="1295"/>
      <c r="L4" s="1295"/>
      <c r="M4" s="1295"/>
      <c r="N4" s="1295"/>
      <c r="O4" s="1295"/>
      <c r="P4" s="1295"/>
      <c r="Q4" s="1295"/>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62" t="str">
        <f>'Sch-1'!A7</f>
        <v/>
      </c>
      <c r="B7" s="1262"/>
      <c r="C7" s="1262"/>
      <c r="D7" s="1262"/>
      <c r="E7" s="1262"/>
      <c r="F7" s="1262"/>
      <c r="G7" s="1262"/>
      <c r="H7" s="1262"/>
      <c r="I7" s="1262"/>
      <c r="J7" s="1262"/>
      <c r="K7" s="1262"/>
      <c r="L7" s="1262"/>
      <c r="M7" s="1262"/>
      <c r="N7" s="1262"/>
      <c r="O7" s="1262"/>
      <c r="P7" s="62" t="str">
        <f>'Sch-1'!M7</f>
        <v>Contracts Services, 3rd Floor</v>
      </c>
      <c r="Q7" s="34"/>
    </row>
    <row r="8" spans="1:17" ht="18" customHeight="1">
      <c r="A8" s="31" t="s">
        <v>397</v>
      </c>
      <c r="B8" s="1263" t="str">
        <f>IF('Sch-1'!C8=0, "", 'Sch-1'!C8)</f>
        <v xml:space="preserve">…….. …….. …….. …….. …….. …….. </v>
      </c>
      <c r="C8" s="1263"/>
      <c r="D8" s="1263"/>
      <c r="E8" s="1263"/>
      <c r="F8" s="1263"/>
      <c r="G8" s="1263"/>
      <c r="H8" s="1263"/>
      <c r="I8" s="1263"/>
      <c r="J8" s="1263"/>
      <c r="K8" s="1263"/>
      <c r="L8" s="1263"/>
      <c r="M8" s="1263"/>
      <c r="N8" s="1263"/>
      <c r="O8" s="1263"/>
      <c r="P8" s="62" t="str">
        <f>'Sch-1'!M8</f>
        <v>Power Grid Corporation of India Ltd.,</v>
      </c>
      <c r="Q8" s="34"/>
    </row>
    <row r="9" spans="1:17" ht="18" customHeight="1">
      <c r="A9" s="31" t="s">
        <v>399</v>
      </c>
      <c r="B9" s="1263" t="str">
        <f>IF('Sch-1'!C9=0, "", 'Sch-1'!C9)</f>
        <v xml:space="preserve">…….. …….. …….. …….. …….. …….. </v>
      </c>
      <c r="C9" s="1263"/>
      <c r="D9" s="1263"/>
      <c r="E9" s="1263"/>
      <c r="F9" s="1263"/>
      <c r="G9" s="1263"/>
      <c r="H9" s="1263"/>
      <c r="I9" s="1263"/>
      <c r="J9" s="1263"/>
      <c r="K9" s="1263"/>
      <c r="L9" s="1263"/>
      <c r="M9" s="1263"/>
      <c r="N9" s="1263"/>
      <c r="O9" s="1263"/>
      <c r="P9" s="62" t="str">
        <f>'Sch-1'!M9</f>
        <v>"Saudamini", Plot No.-2</v>
      </c>
      <c r="Q9" s="34"/>
    </row>
    <row r="10" spans="1:17" ht="18" customHeight="1">
      <c r="A10" s="32"/>
      <c r="B10" s="1263" t="str">
        <f>IF('Sch-1'!C10=0, "", 'Sch-1'!C10)</f>
        <v xml:space="preserve">…….. …….. …….. …….. …….. …….. </v>
      </c>
      <c r="C10" s="1263"/>
      <c r="D10" s="1263"/>
      <c r="E10" s="1263"/>
      <c r="F10" s="1263"/>
      <c r="G10" s="1263"/>
      <c r="H10" s="1263"/>
      <c r="I10" s="1263"/>
      <c r="J10" s="1263"/>
      <c r="K10" s="1263"/>
      <c r="L10" s="1263"/>
      <c r="M10" s="1263"/>
      <c r="N10" s="1263"/>
      <c r="O10" s="1263"/>
      <c r="P10" s="62" t="str">
        <f>'Sch-1'!M10</f>
        <v xml:space="preserve">Sector-29, </v>
      </c>
      <c r="Q10" s="34"/>
    </row>
    <row r="11" spans="1:17" ht="18" customHeight="1">
      <c r="A11" s="32"/>
      <c r="B11" s="1263" t="str">
        <f>IF('Sch-1'!C11=0, "", 'Sch-1'!C11)</f>
        <v xml:space="preserve">…….. …….. …….. …….. …….. …….. </v>
      </c>
      <c r="C11" s="1263"/>
      <c r="D11" s="1263"/>
      <c r="E11" s="1263"/>
      <c r="F11" s="1263"/>
      <c r="G11" s="1263"/>
      <c r="H11" s="1263"/>
      <c r="I11" s="1263"/>
      <c r="J11" s="1263"/>
      <c r="K11" s="1263"/>
      <c r="L11" s="1263"/>
      <c r="M11" s="1263"/>
      <c r="N11" s="1263"/>
      <c r="O11" s="1263"/>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32" t="s">
        <v>377</v>
      </c>
      <c r="B14" s="833"/>
      <c r="C14" s="834"/>
      <c r="D14" s="834"/>
      <c r="E14" s="834"/>
      <c r="F14" s="834"/>
      <c r="G14" s="834"/>
      <c r="H14" s="834"/>
      <c r="I14" s="834"/>
      <c r="J14" s="834"/>
      <c r="K14" s="834"/>
      <c r="L14" s="834"/>
      <c r="M14" s="834"/>
      <c r="N14" s="834"/>
      <c r="O14" s="834"/>
      <c r="P14" s="834"/>
      <c r="Q14" s="834"/>
    </row>
    <row r="15" spans="1:17" ht="16.5">
      <c r="A15" s="94"/>
      <c r="B15" s="93"/>
      <c r="C15" s="92"/>
      <c r="D15" s="92"/>
      <c r="E15" s="92"/>
      <c r="F15" s="92"/>
      <c r="G15" s="92"/>
      <c r="H15" s="92"/>
      <c r="I15" s="92"/>
      <c r="J15" s="92"/>
      <c r="K15" s="92"/>
      <c r="L15" s="92"/>
      <c r="M15" s="92"/>
      <c r="N15" s="92"/>
      <c r="O15" s="92"/>
      <c r="P15" s="92"/>
      <c r="Q15" s="92"/>
    </row>
    <row r="16" spans="1:17" ht="90">
      <c r="A16" s="1078" t="s">
        <v>361</v>
      </c>
      <c r="B16" s="1074" t="s">
        <v>514</v>
      </c>
      <c r="C16" s="1074" t="s">
        <v>515</v>
      </c>
      <c r="D16" s="1074" t="s">
        <v>521</v>
      </c>
      <c r="E16" s="1074" t="s">
        <v>522</v>
      </c>
      <c r="F16" s="1074" t="s">
        <v>516</v>
      </c>
      <c r="G16" s="1079" t="s">
        <v>523</v>
      </c>
      <c r="H16" s="1080" t="s">
        <v>491</v>
      </c>
      <c r="I16" s="1081" t="s">
        <v>532</v>
      </c>
      <c r="J16" s="1081" t="s">
        <v>486</v>
      </c>
      <c r="K16" s="1081" t="s">
        <v>512</v>
      </c>
      <c r="L16" s="1074" t="s">
        <v>368</v>
      </c>
      <c r="M16" s="1076" t="s">
        <v>353</v>
      </c>
      <c r="N16" s="1076" t="s">
        <v>354</v>
      </c>
      <c r="O16" s="1074" t="s">
        <v>541</v>
      </c>
      <c r="P16" s="1074" t="s">
        <v>542</v>
      </c>
      <c r="Q16" s="1082" t="s">
        <v>510</v>
      </c>
    </row>
    <row r="17" spans="1:30" ht="15">
      <c r="A17" s="1083">
        <v>1</v>
      </c>
      <c r="B17" s="1084">
        <v>2</v>
      </c>
      <c r="C17" s="1084">
        <v>3</v>
      </c>
      <c r="D17" s="1084">
        <v>4</v>
      </c>
      <c r="E17" s="1084">
        <v>5</v>
      </c>
      <c r="F17" s="1085">
        <v>6</v>
      </c>
      <c r="G17" s="1084">
        <v>7</v>
      </c>
      <c r="H17" s="1086">
        <v>8</v>
      </c>
      <c r="I17" s="1087">
        <v>9</v>
      </c>
      <c r="J17" s="1087">
        <v>10</v>
      </c>
      <c r="K17" s="1087">
        <v>11</v>
      </c>
      <c r="L17" s="1088">
        <v>12</v>
      </c>
      <c r="M17" s="1088">
        <v>13</v>
      </c>
      <c r="N17" s="1088">
        <v>14</v>
      </c>
      <c r="O17" s="1088">
        <v>15</v>
      </c>
      <c r="P17" s="1088" t="s">
        <v>524</v>
      </c>
      <c r="Q17" s="1088">
        <v>17</v>
      </c>
    </row>
    <row r="18" spans="1:30" s="86" customFormat="1" ht="31.5">
      <c r="A18" s="683"/>
      <c r="B18" s="1289"/>
      <c r="C18" s="1290"/>
      <c r="D18" s="1290"/>
      <c r="E18" s="1290"/>
      <c r="F18" s="1290"/>
      <c r="G18" s="1290"/>
      <c r="H18" s="1290"/>
      <c r="I18" s="1290"/>
      <c r="J18" s="1291"/>
      <c r="K18" s="852"/>
      <c r="L18" s="852"/>
      <c r="M18" s="852"/>
      <c r="N18" s="852"/>
      <c r="O18" s="852"/>
      <c r="P18" s="852"/>
      <c r="Q18" s="852"/>
      <c r="R18" s="796" t="s">
        <v>493</v>
      </c>
      <c r="S18" s="795" t="s">
        <v>494</v>
      </c>
    </row>
    <row r="19" spans="1:30" s="86" customFormat="1" ht="31.5" customHeight="1">
      <c r="A19" s="1296" t="s">
        <v>553</v>
      </c>
      <c r="B19" s="1297"/>
      <c r="C19" s="1297"/>
      <c r="D19" s="1297"/>
      <c r="E19" s="1297"/>
      <c r="F19" s="1297"/>
      <c r="G19" s="1297"/>
      <c r="H19" s="1297"/>
      <c r="I19" s="1297"/>
      <c r="J19" s="1297"/>
      <c r="K19" s="1297"/>
      <c r="L19" s="1297"/>
      <c r="M19" s="1297"/>
      <c r="N19" s="1297"/>
      <c r="O19" s="1297"/>
      <c r="P19" s="1297"/>
      <c r="Q19" s="1298"/>
      <c r="R19" s="796" t="s">
        <v>493</v>
      </c>
      <c r="S19" s="795" t="s">
        <v>494</v>
      </c>
    </row>
    <row r="20" spans="1:30" s="666" customFormat="1" ht="16.5">
      <c r="A20" s="828"/>
      <c r="B20" s="828"/>
      <c r="C20" s="828"/>
      <c r="D20" s="828"/>
      <c r="E20" s="828"/>
      <c r="F20" s="708"/>
      <c r="G20" s="828"/>
      <c r="H20" s="828"/>
      <c r="I20" s="780"/>
      <c r="J20" s="805"/>
      <c r="K20" s="829"/>
      <c r="L20" s="725"/>
      <c r="M20" s="726"/>
      <c r="N20" s="723"/>
      <c r="O20" s="727"/>
      <c r="P20" s="724" t="str">
        <f>IF(O20=0, "Included", IF(ISERROR(N20*O20), O20, N20*O20))</f>
        <v>Included</v>
      </c>
      <c r="Q20" s="797">
        <f>S20</f>
        <v>0</v>
      </c>
      <c r="R20" s="666">
        <f>IF(P20="Included",0,P20)</f>
        <v>0</v>
      </c>
      <c r="S20" s="666">
        <f>IF(K20="",(R20*J20),(R20*K20))</f>
        <v>0</v>
      </c>
      <c r="T20" s="667"/>
      <c r="U20" s="667"/>
      <c r="AD20" s="807"/>
    </row>
    <row r="21" spans="1:30" s="86" customFormat="1" ht="19.5" customHeight="1">
      <c r="A21" s="95"/>
      <c r="B21" s="96"/>
      <c r="C21" s="96"/>
      <c r="D21" s="96"/>
      <c r="E21" s="96"/>
      <c r="F21" s="96"/>
      <c r="G21" s="96"/>
      <c r="H21" s="96"/>
      <c r="I21" s="96"/>
      <c r="J21" s="96"/>
      <c r="K21" s="96"/>
      <c r="L21" s="96"/>
      <c r="M21" s="96"/>
      <c r="N21" s="96"/>
      <c r="O21" s="96"/>
      <c r="P21" s="96"/>
      <c r="Q21" s="851"/>
    </row>
    <row r="22" spans="1:30" s="691" customFormat="1" ht="40.5" customHeight="1">
      <c r="A22" s="1281"/>
      <c r="B22" s="1282"/>
      <c r="C22" s="1282"/>
      <c r="D22" s="1282"/>
      <c r="E22" s="1282"/>
      <c r="F22" s="1282"/>
      <c r="G22" s="1282"/>
      <c r="H22" s="1282"/>
      <c r="I22" s="1283"/>
      <c r="J22" s="1299" t="s">
        <v>543</v>
      </c>
      <c r="K22" s="1300"/>
      <c r="L22" s="1300"/>
      <c r="M22" s="1300"/>
      <c r="N22" s="1300"/>
      <c r="O22" s="1301"/>
      <c r="P22" s="802">
        <f>SUM(P20:P20)</f>
        <v>0</v>
      </c>
      <c r="Q22" s="803"/>
      <c r="R22" s="690"/>
      <c r="S22" s="865">
        <f>SUM(S20:S20)</f>
        <v>0</v>
      </c>
    </row>
    <row r="23" spans="1:30" s="691" customFormat="1" ht="25.5" customHeight="1">
      <c r="A23" s="853"/>
      <c r="B23" s="854"/>
      <c r="C23" s="854"/>
      <c r="D23" s="854"/>
      <c r="E23" s="854"/>
      <c r="F23" s="854"/>
      <c r="G23" s="854"/>
      <c r="H23" s="855"/>
      <c r="I23" s="856"/>
      <c r="J23" s="1292" t="s">
        <v>510</v>
      </c>
      <c r="K23" s="1292"/>
      <c r="L23" s="1292"/>
      <c r="M23" s="1292"/>
      <c r="N23" s="1292"/>
      <c r="O23" s="1293"/>
      <c r="P23" s="802"/>
      <c r="Q23" s="804">
        <f>SUM(Q20:Q20)</f>
        <v>0</v>
      </c>
      <c r="R23" s="690"/>
      <c r="S23" s="690"/>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288"/>
      <c r="P25" s="1288"/>
      <c r="Q25" s="1288"/>
    </row>
    <row r="26" spans="1:30" s="86" customFormat="1" ht="33.6" customHeight="1">
      <c r="A26" s="99" t="s">
        <v>406</v>
      </c>
      <c r="B26" s="113" t="str">
        <f>IF('Sch-1'!B405=0,"", 'Sch-1'!B405)</f>
        <v>--</v>
      </c>
      <c r="C26" s="100"/>
      <c r="D26" s="100"/>
      <c r="E26" s="100"/>
      <c r="F26" s="100"/>
      <c r="G26" s="100"/>
      <c r="H26" s="100"/>
      <c r="I26" s="100"/>
      <c r="J26" s="113"/>
      <c r="K26" s="100"/>
      <c r="L26" s="100"/>
      <c r="M26" s="113"/>
      <c r="N26" s="100"/>
      <c r="O26" s="1288" t="str">
        <f>"Printed Name : " &amp; IF('Sch-1'!M406=0,"",'Sch-1'!M406)</f>
        <v xml:space="preserve">Printed Name : </v>
      </c>
      <c r="P26" s="1288"/>
      <c r="Q26" s="1288"/>
    </row>
    <row r="27" spans="1:30" s="86" customFormat="1" ht="33.6" customHeight="1">
      <c r="A27" s="99" t="s">
        <v>407</v>
      </c>
      <c r="B27" s="113" t="str">
        <f>IF('Sch-1'!B406=0,"", 'Sch-1'!B406)</f>
        <v/>
      </c>
      <c r="C27" s="34"/>
      <c r="D27" s="34"/>
      <c r="E27" s="34"/>
      <c r="F27" s="34"/>
      <c r="G27" s="34"/>
      <c r="H27" s="34"/>
      <c r="I27" s="34"/>
      <c r="J27" s="113"/>
      <c r="K27" s="34"/>
      <c r="L27" s="34"/>
      <c r="M27" s="113"/>
      <c r="N27" s="34"/>
      <c r="O27" s="1288" t="str">
        <f>"Designation   : " &amp; IF('Sch-1'!M407=0,"",'Sch-1'!M407)</f>
        <v xml:space="preserve">Designation   : </v>
      </c>
      <c r="P27" s="1288"/>
      <c r="Q27" s="1288"/>
    </row>
    <row r="28" spans="1:30" s="86" customFormat="1" ht="33.6" customHeight="1">
      <c r="A28" s="89"/>
      <c r="B28" s="88"/>
      <c r="C28" s="34"/>
      <c r="D28" s="34"/>
      <c r="E28" s="34"/>
      <c r="F28" s="34"/>
      <c r="G28" s="34"/>
      <c r="H28" s="34"/>
      <c r="I28" s="34"/>
      <c r="J28" s="88"/>
      <c r="K28" s="34"/>
      <c r="L28" s="34"/>
      <c r="M28" s="88"/>
      <c r="N28" s="34"/>
      <c r="O28" s="1288"/>
      <c r="P28" s="1288"/>
      <c r="Q28" s="1288"/>
    </row>
    <row r="29" spans="1:30" s="86" customFormat="1" ht="33.6" customHeight="1">
      <c r="A29" s="89"/>
      <c r="B29" s="88"/>
      <c r="C29" s="34"/>
      <c r="D29" s="34"/>
      <c r="E29" s="34"/>
      <c r="F29" s="34"/>
      <c r="G29" s="34"/>
      <c r="H29" s="34"/>
      <c r="I29" s="34"/>
      <c r="J29" s="89"/>
      <c r="K29" s="34"/>
      <c r="L29" s="89"/>
      <c r="M29" s="89"/>
      <c r="N29" s="34"/>
      <c r="O29" s="89"/>
      <c r="P29" s="186"/>
      <c r="Q29" s="102"/>
    </row>
  </sheetData>
  <sheetProtection password="CC69" sheet="1" formatColumns="0" formatRows="0" selectLockedCells="1"/>
  <customSheetViews>
    <customSheetView guid="{C5511DF2-7367-4292-8F90-6EDA131DE06A}"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B53AB765-D844-4672-9326-008E7DD94E4F}"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8"/>
  <headerFooter alignWithMargins="0">
    <oddFooter>&amp;R&amp;"Book Antiqua,Bold"&amp;10Schedule-4/ Page &amp;P of &amp;N</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CC/NT/W-GIS/DOM/A04/24/10629</v>
      </c>
      <c r="B1" s="82"/>
      <c r="C1" s="83"/>
      <c r="D1" s="83"/>
      <c r="E1" s="83"/>
      <c r="F1" s="83"/>
      <c r="G1" s="83"/>
      <c r="H1" s="83"/>
      <c r="I1" s="83"/>
      <c r="J1" s="83"/>
      <c r="K1" s="83"/>
      <c r="L1" s="83"/>
      <c r="M1" s="83"/>
      <c r="N1" s="83"/>
      <c r="O1" s="83"/>
      <c r="P1" s="84"/>
      <c r="Q1" s="85" t="s">
        <v>556</v>
      </c>
    </row>
    <row r="2" spans="1:17" ht="18" customHeight="1">
      <c r="A2" s="67"/>
      <c r="B2" s="88"/>
      <c r="C2" s="89"/>
      <c r="D2" s="89"/>
      <c r="E2" s="89"/>
      <c r="F2" s="89"/>
      <c r="G2" s="89"/>
      <c r="H2" s="89"/>
      <c r="I2" s="89"/>
      <c r="J2" s="89"/>
      <c r="K2" s="89"/>
      <c r="L2" s="89"/>
      <c r="M2" s="89"/>
      <c r="N2" s="89"/>
      <c r="O2" s="89"/>
      <c r="P2" s="34"/>
      <c r="Q2" s="34"/>
    </row>
    <row r="3" spans="1:17" ht="61.5" customHeight="1">
      <c r="A3" s="1302" t="str">
        <f>Cover!$B$2</f>
        <v>400kV GIS Substation Package SS-135 for (a) Extension of 400/220/132kV Pandiabili GIS Substation under ERBS-I, (b) Extension of 400/220/132kV Rangpo GIS Substation under ERBS-II and (c) Bay Extension of Misa GIS S/s under NERES-XXVIII</v>
      </c>
      <c r="B3" s="1302"/>
      <c r="C3" s="1302"/>
      <c r="D3" s="1302"/>
      <c r="E3" s="1302"/>
      <c r="F3" s="1302"/>
      <c r="G3" s="1302"/>
      <c r="H3" s="1302"/>
      <c r="I3" s="1302"/>
      <c r="J3" s="1302"/>
      <c r="K3" s="1302"/>
      <c r="L3" s="1302"/>
      <c r="M3" s="1302"/>
      <c r="N3" s="1302"/>
      <c r="O3" s="1302"/>
      <c r="P3" s="1302"/>
      <c r="Q3" s="1302"/>
    </row>
    <row r="4" spans="1:17" ht="21.95" customHeight="1">
      <c r="A4" s="1295" t="s">
        <v>24</v>
      </c>
      <c r="B4" s="1295"/>
      <c r="C4" s="1295"/>
      <c r="D4" s="1295"/>
      <c r="E4" s="1295"/>
      <c r="F4" s="1295"/>
      <c r="G4" s="1295"/>
      <c r="H4" s="1295"/>
      <c r="I4" s="1295"/>
      <c r="J4" s="1295"/>
      <c r="K4" s="1295"/>
      <c r="L4" s="1295"/>
      <c r="M4" s="1295"/>
      <c r="N4" s="1295"/>
      <c r="O4" s="1295"/>
      <c r="P4" s="1295"/>
      <c r="Q4" s="1295"/>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62" t="str">
        <f>'Sch-1'!A7</f>
        <v/>
      </c>
      <c r="B7" s="1262"/>
      <c r="C7" s="1262"/>
      <c r="D7" s="1262"/>
      <c r="E7" s="1262"/>
      <c r="F7" s="1262"/>
      <c r="G7" s="1262"/>
      <c r="H7" s="1262"/>
      <c r="I7" s="1262"/>
      <c r="J7" s="1262"/>
      <c r="K7" s="1262"/>
      <c r="L7" s="1262"/>
      <c r="M7" s="1262"/>
      <c r="N7" s="1262"/>
      <c r="O7" s="1262"/>
      <c r="P7" s="62" t="str">
        <f>'Sch-1'!M7</f>
        <v>Contracts Services, 3rd Floor</v>
      </c>
      <c r="Q7" s="34"/>
    </row>
    <row r="8" spans="1:17" ht="18" customHeight="1">
      <c r="A8" s="31" t="s">
        <v>397</v>
      </c>
      <c r="B8" s="1263" t="str">
        <f>IF('Sch-1'!C8=0, "", 'Sch-1'!C8)</f>
        <v xml:space="preserve">…….. …….. …….. …….. …….. …….. </v>
      </c>
      <c r="C8" s="1263"/>
      <c r="D8" s="1263"/>
      <c r="E8" s="1263"/>
      <c r="F8" s="1263"/>
      <c r="G8" s="1263"/>
      <c r="H8" s="1263"/>
      <c r="I8" s="1263"/>
      <c r="J8" s="1263"/>
      <c r="K8" s="1263"/>
      <c r="L8" s="1263"/>
      <c r="M8" s="1263"/>
      <c r="N8" s="1263"/>
      <c r="O8" s="1263"/>
      <c r="P8" s="62" t="str">
        <f>'Sch-1'!M8</f>
        <v>Power Grid Corporation of India Ltd.,</v>
      </c>
      <c r="Q8" s="34"/>
    </row>
    <row r="9" spans="1:17" ht="18" customHeight="1">
      <c r="A9" s="31" t="s">
        <v>399</v>
      </c>
      <c r="B9" s="1263" t="str">
        <f>IF('Sch-1'!C9=0, "", 'Sch-1'!C9)</f>
        <v xml:space="preserve">…….. …….. …….. …….. …….. …….. </v>
      </c>
      <c r="C9" s="1263"/>
      <c r="D9" s="1263"/>
      <c r="E9" s="1263"/>
      <c r="F9" s="1263"/>
      <c r="G9" s="1263"/>
      <c r="H9" s="1263"/>
      <c r="I9" s="1263"/>
      <c r="J9" s="1263"/>
      <c r="K9" s="1263"/>
      <c r="L9" s="1263"/>
      <c r="M9" s="1263"/>
      <c r="N9" s="1263"/>
      <c r="O9" s="1263"/>
      <c r="P9" s="62" t="str">
        <f>'Sch-1'!M9</f>
        <v>"Saudamini", Plot No.-2</v>
      </c>
      <c r="Q9" s="34"/>
    </row>
    <row r="10" spans="1:17" ht="18" customHeight="1">
      <c r="A10" s="32"/>
      <c r="B10" s="1263" t="str">
        <f>IF('Sch-1'!C10=0, "", 'Sch-1'!C10)</f>
        <v xml:space="preserve">…….. …….. …….. …….. …….. …….. </v>
      </c>
      <c r="C10" s="1263"/>
      <c r="D10" s="1263"/>
      <c r="E10" s="1263"/>
      <c r="F10" s="1263"/>
      <c r="G10" s="1263"/>
      <c r="H10" s="1263"/>
      <c r="I10" s="1263"/>
      <c r="J10" s="1263"/>
      <c r="K10" s="1263"/>
      <c r="L10" s="1263"/>
      <c r="M10" s="1263"/>
      <c r="N10" s="1263"/>
      <c r="O10" s="1263"/>
      <c r="P10" s="62" t="str">
        <f>'Sch-1'!M10</f>
        <v xml:space="preserve">Sector-29, </v>
      </c>
      <c r="Q10" s="34"/>
    </row>
    <row r="11" spans="1:17" ht="18" customHeight="1">
      <c r="A11" s="32"/>
      <c r="B11" s="1263" t="str">
        <f>IF('Sch-1'!C11=0, "", 'Sch-1'!C11)</f>
        <v xml:space="preserve">…….. …….. …….. …….. …….. …….. </v>
      </c>
      <c r="C11" s="1263"/>
      <c r="D11" s="1263"/>
      <c r="E11" s="1263"/>
      <c r="F11" s="1263"/>
      <c r="G11" s="1263"/>
      <c r="H11" s="1263"/>
      <c r="I11" s="1263"/>
      <c r="J11" s="1263"/>
      <c r="K11" s="1263"/>
      <c r="L11" s="1263"/>
      <c r="M11" s="1263"/>
      <c r="N11" s="1263"/>
      <c r="O11" s="1263"/>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32" t="s">
        <v>530</v>
      </c>
      <c r="B14" s="835"/>
      <c r="C14" s="836"/>
      <c r="D14" s="836"/>
      <c r="E14" s="836"/>
      <c r="F14" s="836"/>
      <c r="G14" s="836"/>
      <c r="H14" s="836"/>
      <c r="I14" s="836"/>
      <c r="J14" s="836"/>
      <c r="K14" s="836"/>
      <c r="L14" s="836"/>
      <c r="M14" s="836"/>
      <c r="N14" s="836"/>
      <c r="O14" s="836"/>
      <c r="P14" s="836"/>
      <c r="Q14" s="836"/>
    </row>
    <row r="15" spans="1:17" ht="16.5">
      <c r="A15" s="94"/>
      <c r="B15" s="93"/>
      <c r="C15" s="92"/>
      <c r="D15" s="92"/>
      <c r="E15" s="92"/>
      <c r="F15" s="92"/>
      <c r="G15" s="92"/>
      <c r="H15" s="92"/>
      <c r="I15" s="92"/>
      <c r="J15" s="92"/>
      <c r="K15" s="92"/>
      <c r="L15" s="92"/>
      <c r="M15" s="92"/>
      <c r="N15" s="92"/>
      <c r="O15" s="92"/>
      <c r="P15" s="92"/>
      <c r="Q15" s="92"/>
    </row>
    <row r="16" spans="1:17" ht="90">
      <c r="A16" s="840" t="s">
        <v>361</v>
      </c>
      <c r="B16" s="838" t="s">
        <v>514</v>
      </c>
      <c r="C16" s="838" t="s">
        <v>515</v>
      </c>
      <c r="D16" s="838" t="s">
        <v>521</v>
      </c>
      <c r="E16" s="838" t="s">
        <v>522</v>
      </c>
      <c r="F16" s="838" t="s">
        <v>516</v>
      </c>
      <c r="G16" s="841" t="s">
        <v>523</v>
      </c>
      <c r="H16" s="842" t="s">
        <v>491</v>
      </c>
      <c r="I16" s="843" t="s">
        <v>532</v>
      </c>
      <c r="J16" s="843" t="s">
        <v>486</v>
      </c>
      <c r="K16" s="843" t="s">
        <v>512</v>
      </c>
      <c r="L16" s="838" t="s">
        <v>368</v>
      </c>
      <c r="M16" s="839" t="s">
        <v>353</v>
      </c>
      <c r="N16" s="839" t="s">
        <v>354</v>
      </c>
      <c r="O16" s="838" t="s">
        <v>534</v>
      </c>
      <c r="P16" s="838" t="s">
        <v>535</v>
      </c>
      <c r="Q16" s="844" t="s">
        <v>510</v>
      </c>
    </row>
    <row r="17" spans="1:30" ht="16.5">
      <c r="A17" s="845">
        <v>1</v>
      </c>
      <c r="B17" s="846">
        <v>2</v>
      </c>
      <c r="C17" s="846">
        <v>3</v>
      </c>
      <c r="D17" s="846">
        <v>4</v>
      </c>
      <c r="E17" s="846">
        <v>5</v>
      </c>
      <c r="F17" s="847">
        <v>6</v>
      </c>
      <c r="G17" s="846">
        <v>7</v>
      </c>
      <c r="H17" s="848">
        <v>8</v>
      </c>
      <c r="I17" s="849">
        <v>9</v>
      </c>
      <c r="J17" s="849">
        <v>10</v>
      </c>
      <c r="K17" s="849">
        <v>11</v>
      </c>
      <c r="L17" s="850">
        <v>12</v>
      </c>
      <c r="M17" s="850">
        <v>13</v>
      </c>
      <c r="N17" s="850">
        <v>14</v>
      </c>
      <c r="O17" s="850">
        <v>15</v>
      </c>
      <c r="P17" s="850" t="s">
        <v>524</v>
      </c>
      <c r="Q17" s="850">
        <v>17</v>
      </c>
    </row>
    <row r="18" spans="1:30" ht="37.5" customHeight="1">
      <c r="A18" s="683"/>
      <c r="B18" s="1289">
        <f>'Sch-4'!B18:J18</f>
        <v>0</v>
      </c>
      <c r="C18" s="1290"/>
      <c r="D18" s="1290"/>
      <c r="E18" s="1290"/>
      <c r="F18" s="1290"/>
      <c r="G18" s="1290"/>
      <c r="H18" s="1290"/>
      <c r="I18" s="1290"/>
      <c r="J18" s="1290"/>
      <c r="K18" s="1290"/>
      <c r="L18" s="1290"/>
      <c r="M18" s="1290"/>
      <c r="N18" s="1290"/>
      <c r="O18" s="1290"/>
      <c r="P18" s="1290"/>
      <c r="Q18" s="1291"/>
      <c r="R18" s="796" t="s">
        <v>546</v>
      </c>
      <c r="S18" s="795" t="s">
        <v>494</v>
      </c>
    </row>
    <row r="19" spans="1:30" ht="37.5" customHeight="1">
      <c r="A19" s="878" t="s">
        <v>554</v>
      </c>
      <c r="B19" s="1303" t="e">
        <f>'Sch-3 '!#REF!</f>
        <v>#REF!</v>
      </c>
      <c r="C19" s="1304"/>
      <c r="D19" s="1304"/>
      <c r="E19" s="1304"/>
      <c r="F19" s="1304"/>
      <c r="G19" s="1304"/>
      <c r="H19" s="1304"/>
      <c r="I19" s="879"/>
      <c r="J19" s="879"/>
      <c r="K19" s="879"/>
      <c r="L19" s="879"/>
      <c r="M19" s="879"/>
      <c r="N19" s="879"/>
      <c r="O19" s="879"/>
      <c r="P19" s="879"/>
      <c r="Q19" s="880"/>
      <c r="R19" s="796" t="s">
        <v>546</v>
      </c>
      <c r="S19" s="795" t="s">
        <v>494</v>
      </c>
    </row>
    <row r="20" spans="1:30" s="666" customFormat="1" ht="16.5">
      <c r="A20" s="828">
        <v>1</v>
      </c>
      <c r="B20" s="828"/>
      <c r="C20" s="828"/>
      <c r="D20" s="828"/>
      <c r="E20" s="828"/>
      <c r="F20" s="874"/>
      <c r="G20" s="828"/>
      <c r="H20" s="828"/>
      <c r="I20" s="780"/>
      <c r="J20" s="805"/>
      <c r="K20" s="829"/>
      <c r="L20" s="684"/>
      <c r="M20" s="728"/>
      <c r="N20" s="723"/>
      <c r="O20" s="727"/>
      <c r="P20" s="724" t="str">
        <f>IF(O20=0, "Included", IF(ISERROR(N20*O20), O20, N20*O20))</f>
        <v>Included</v>
      </c>
      <c r="Q20" s="797">
        <f>S20</f>
        <v>0</v>
      </c>
      <c r="R20" s="666">
        <f>IF(P20="Included",0,P20)</f>
        <v>0</v>
      </c>
      <c r="S20" s="666">
        <f>IF(K20="",(R20*J20),(R20*K20))</f>
        <v>0</v>
      </c>
      <c r="T20" s="667"/>
      <c r="U20" s="667"/>
      <c r="AD20" s="807"/>
    </row>
    <row r="21" spans="1:30" s="666" customFormat="1" ht="16.5">
      <c r="A21" s="828">
        <v>2</v>
      </c>
      <c r="B21" s="828"/>
      <c r="C21" s="828"/>
      <c r="D21" s="828"/>
      <c r="E21" s="828"/>
      <c r="F21" s="874"/>
      <c r="G21" s="828"/>
      <c r="H21" s="828"/>
      <c r="I21" s="780"/>
      <c r="J21" s="805"/>
      <c r="K21" s="829"/>
      <c r="L21" s="725"/>
      <c r="M21" s="726"/>
      <c r="N21" s="723"/>
      <c r="O21" s="727"/>
      <c r="P21" s="724" t="str">
        <f>IF(O21=0, "Included", IF(ISERROR(N21*O21), O21, N21*O21))</f>
        <v>Included</v>
      </c>
      <c r="Q21" s="797">
        <f>S21</f>
        <v>0</v>
      </c>
      <c r="R21" s="666">
        <f>IF(P21="Included",0,P21)</f>
        <v>0</v>
      </c>
      <c r="S21" s="666">
        <f>IF(K21="",(R21*J21),(R21*K21))</f>
        <v>0</v>
      </c>
      <c r="T21" s="667"/>
      <c r="U21" s="667"/>
      <c r="AD21" s="807"/>
    </row>
    <row r="22" spans="1:30" s="666" customFormat="1" ht="16.5">
      <c r="A22" s="828">
        <v>3</v>
      </c>
      <c r="B22" s="828"/>
      <c r="C22" s="828"/>
      <c r="D22" s="828"/>
      <c r="E22" s="828"/>
      <c r="F22" s="874"/>
      <c r="G22" s="828"/>
      <c r="H22" s="828"/>
      <c r="I22" s="780"/>
      <c r="J22" s="805"/>
      <c r="K22" s="829"/>
      <c r="L22" s="725"/>
      <c r="M22" s="726"/>
      <c r="N22" s="723"/>
      <c r="O22" s="727"/>
      <c r="P22" s="724" t="str">
        <f>IF(O22=0, "Included", IF(ISERROR(N22*O22), O22, N22*O22))</f>
        <v>Included</v>
      </c>
      <c r="Q22" s="797">
        <f>S22</f>
        <v>0</v>
      </c>
      <c r="R22" s="666">
        <f>IF(P22="Included",0,P22)</f>
        <v>0</v>
      </c>
      <c r="S22" s="666">
        <f>IF(K22="",(R22*J22),(R22*K22))</f>
        <v>0</v>
      </c>
      <c r="T22" s="667"/>
      <c r="U22" s="667"/>
      <c r="AD22" s="807"/>
    </row>
    <row r="23" spans="1:30" s="666" customFormat="1" ht="16.5">
      <c r="A23" s="828">
        <v>4</v>
      </c>
      <c r="B23" s="828"/>
      <c r="C23" s="828"/>
      <c r="D23" s="828"/>
      <c r="E23" s="828"/>
      <c r="F23" s="874"/>
      <c r="G23" s="828"/>
      <c r="H23" s="828"/>
      <c r="I23" s="780"/>
      <c r="J23" s="805"/>
      <c r="K23" s="829"/>
      <c r="L23" s="725"/>
      <c r="M23" s="726"/>
      <c r="N23" s="723"/>
      <c r="O23" s="727"/>
      <c r="P23" s="724" t="str">
        <f>IF(O23=0, "Included", IF(ISERROR(N23*O23), O23, N23*O23))</f>
        <v>Included</v>
      </c>
      <c r="Q23" s="797">
        <f>S23</f>
        <v>0</v>
      </c>
      <c r="R23" s="666">
        <f>IF(P23="Included",0,P23)</f>
        <v>0</v>
      </c>
      <c r="S23" s="666">
        <f>IF(K23="",(R23*J23),(R23*K23))</f>
        <v>0</v>
      </c>
      <c r="T23" s="667"/>
      <c r="U23" s="667"/>
      <c r="AD23" s="807"/>
    </row>
    <row r="24" spans="1:30" ht="37.5" customHeight="1">
      <c r="A24" s="878" t="s">
        <v>555</v>
      </c>
      <c r="B24" s="1303" t="e">
        <f>'Sch-3 '!#REF!</f>
        <v>#REF!</v>
      </c>
      <c r="C24" s="1304"/>
      <c r="D24" s="1304"/>
      <c r="E24" s="1304"/>
      <c r="F24" s="1304"/>
      <c r="G24" s="1304"/>
      <c r="H24" s="1304"/>
      <c r="I24" s="879"/>
      <c r="J24" s="879"/>
      <c r="K24" s="879"/>
      <c r="L24" s="879"/>
      <c r="M24" s="879"/>
      <c r="N24" s="879"/>
      <c r="O24" s="879"/>
      <c r="P24" s="879"/>
      <c r="Q24" s="880"/>
      <c r="R24" s="796" t="s">
        <v>546</v>
      </c>
      <c r="S24" s="795" t="s">
        <v>494</v>
      </c>
    </row>
    <row r="25" spans="1:30" s="666" customFormat="1" ht="16.5">
      <c r="A25" s="828">
        <v>1</v>
      </c>
      <c r="B25" s="828"/>
      <c r="C25" s="828"/>
      <c r="D25" s="828"/>
      <c r="E25" s="828"/>
      <c r="F25" s="874"/>
      <c r="G25" s="828"/>
      <c r="H25" s="828"/>
      <c r="I25" s="780"/>
      <c r="J25" s="805"/>
      <c r="K25" s="829"/>
      <c r="L25" s="725"/>
      <c r="M25" s="726"/>
      <c r="N25" s="723"/>
      <c r="O25" s="727"/>
      <c r="P25" s="724" t="str">
        <f>IF(O25=0, "Included", IF(ISERROR(N25*O25), O25, N25*O25))</f>
        <v>Included</v>
      </c>
      <c r="Q25" s="797">
        <f>S25</f>
        <v>0</v>
      </c>
      <c r="R25" s="666">
        <f>IF(P25="Included",0,P25)</f>
        <v>0</v>
      </c>
      <c r="S25" s="666">
        <f>IF(K25="",(R25*J25),(R25*K25))</f>
        <v>0</v>
      </c>
      <c r="T25" s="667"/>
      <c r="U25" s="667"/>
      <c r="AD25" s="807"/>
    </row>
    <row r="26" spans="1:30" s="666" customFormat="1" ht="16.5">
      <c r="A26" s="828">
        <v>2</v>
      </c>
      <c r="B26" s="828"/>
      <c r="C26" s="828"/>
      <c r="D26" s="828"/>
      <c r="E26" s="828"/>
      <c r="F26" s="874"/>
      <c r="G26" s="828"/>
      <c r="H26" s="828"/>
      <c r="I26" s="780"/>
      <c r="J26" s="805"/>
      <c r="K26" s="829"/>
      <c r="L26" s="725"/>
      <c r="M26" s="726"/>
      <c r="N26" s="723"/>
      <c r="O26" s="727"/>
      <c r="P26" s="724" t="str">
        <f>IF(O26=0, "Included", IF(ISERROR(N26*O26), O26, N26*O26))</f>
        <v>Included</v>
      </c>
      <c r="Q26" s="797">
        <f>S26</f>
        <v>0</v>
      </c>
      <c r="R26" s="666">
        <f>IF(P26="Included",0,P26)</f>
        <v>0</v>
      </c>
      <c r="S26" s="666">
        <f>IF(K26="",(R26*J26),(R26*K26))</f>
        <v>0</v>
      </c>
      <c r="T26" s="667"/>
      <c r="U26" s="667"/>
      <c r="AD26" s="807"/>
    </row>
    <row r="27" spans="1:30" s="666" customFormat="1" ht="16.5">
      <c r="A27" s="828">
        <v>3</v>
      </c>
      <c r="B27" s="828"/>
      <c r="C27" s="828"/>
      <c r="D27" s="828"/>
      <c r="E27" s="828"/>
      <c r="F27" s="874"/>
      <c r="G27" s="828"/>
      <c r="H27" s="828"/>
      <c r="I27" s="780"/>
      <c r="J27" s="805"/>
      <c r="K27" s="829"/>
      <c r="L27" s="725"/>
      <c r="M27" s="726"/>
      <c r="N27" s="723"/>
      <c r="O27" s="727"/>
      <c r="P27" s="724" t="str">
        <f>IF(O27=0, "Included", IF(ISERROR(N27*O27), O27, N27*O27))</f>
        <v>Included</v>
      </c>
      <c r="Q27" s="797">
        <f>S27</f>
        <v>0</v>
      </c>
      <c r="R27" s="666">
        <f>IF(P27="Included",0,P27)</f>
        <v>0</v>
      </c>
      <c r="S27" s="666">
        <f>IF(K27="",(R27*J27),(R27*K27))</f>
        <v>0</v>
      </c>
      <c r="T27" s="667"/>
      <c r="U27" s="667"/>
      <c r="AD27" s="807"/>
    </row>
    <row r="28" spans="1:30" s="666" customFormat="1" ht="16.5">
      <c r="A28" s="828">
        <v>4</v>
      </c>
      <c r="B28" s="828"/>
      <c r="C28" s="828"/>
      <c r="D28" s="828"/>
      <c r="E28" s="828"/>
      <c r="F28" s="874"/>
      <c r="G28" s="828"/>
      <c r="H28" s="828"/>
      <c r="I28" s="780"/>
      <c r="J28" s="805"/>
      <c r="K28" s="829"/>
      <c r="L28" s="725"/>
      <c r="M28" s="726"/>
      <c r="N28" s="723"/>
      <c r="O28" s="727"/>
      <c r="P28" s="724" t="str">
        <f>IF(O28=0, "Included", IF(ISERROR(N28*O28), O28, N28*O28))</f>
        <v>Included</v>
      </c>
      <c r="Q28" s="797">
        <f>S28</f>
        <v>0</v>
      </c>
      <c r="R28" s="666">
        <f>IF(P28="Included",0,P28)</f>
        <v>0</v>
      </c>
      <c r="S28" s="666">
        <f>IF(K28="",(R28*J28),(R28*K28))</f>
        <v>0</v>
      </c>
      <c r="T28" s="667"/>
      <c r="U28" s="667"/>
      <c r="AD28" s="807"/>
    </row>
    <row r="29" spans="1:30" ht="19.5" customHeight="1">
      <c r="A29" s="95"/>
      <c r="B29" s="96"/>
      <c r="C29" s="96"/>
      <c r="D29" s="96"/>
      <c r="E29" s="96"/>
      <c r="F29" s="96"/>
      <c r="G29" s="96"/>
      <c r="H29" s="96"/>
      <c r="I29" s="96"/>
      <c r="J29" s="96"/>
      <c r="K29" s="96"/>
      <c r="L29" s="96"/>
      <c r="M29" s="96"/>
      <c r="N29" s="96"/>
      <c r="O29" s="96"/>
      <c r="P29" s="96"/>
      <c r="Q29" s="96"/>
    </row>
    <row r="30" spans="1:30" s="691" customFormat="1" ht="40.5" customHeight="1">
      <c r="A30" s="1281"/>
      <c r="B30" s="1282"/>
      <c r="C30" s="1282"/>
      <c r="D30" s="1282"/>
      <c r="E30" s="1282"/>
      <c r="F30" s="1282"/>
      <c r="G30" s="1282"/>
      <c r="H30" s="1282"/>
      <c r="I30" s="1283"/>
      <c r="J30" s="1299" t="s">
        <v>544</v>
      </c>
      <c r="K30" s="1300"/>
      <c r="L30" s="1300"/>
      <c r="M30" s="1300"/>
      <c r="N30" s="1300"/>
      <c r="O30" s="1301"/>
      <c r="P30" s="802">
        <f>SUM(P20:P28)</f>
        <v>0</v>
      </c>
      <c r="Q30" s="803"/>
      <c r="R30" s="690"/>
      <c r="S30" s="865">
        <f>SUM(S20:S28)</f>
        <v>0</v>
      </c>
    </row>
    <row r="31" spans="1:30" s="691" customFormat="1" ht="25.5" customHeight="1">
      <c r="A31" s="853"/>
      <c r="B31" s="854"/>
      <c r="C31" s="854"/>
      <c r="D31" s="854"/>
      <c r="E31" s="854"/>
      <c r="F31" s="854"/>
      <c r="G31" s="854"/>
      <c r="H31" s="855"/>
      <c r="I31" s="856"/>
      <c r="J31" s="1292" t="s">
        <v>510</v>
      </c>
      <c r="K31" s="1292"/>
      <c r="L31" s="1292"/>
      <c r="M31" s="1292"/>
      <c r="N31" s="1292"/>
      <c r="O31" s="1293"/>
      <c r="P31" s="802"/>
      <c r="Q31" s="804">
        <f>SUM(Q20:Q28)</f>
        <v>0</v>
      </c>
      <c r="R31" s="690"/>
      <c r="S31" s="69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88"/>
      <c r="P33" s="1288"/>
      <c r="Q33" s="1288"/>
    </row>
    <row r="34" spans="1:17" ht="33.6" customHeight="1">
      <c r="A34" s="99" t="s">
        <v>406</v>
      </c>
      <c r="B34" s="113" t="str">
        <f>IF('Sch-1'!B405=0,"", 'Sch-1'!B405)</f>
        <v>--</v>
      </c>
      <c r="C34" s="100"/>
      <c r="D34" s="100"/>
      <c r="E34" s="100"/>
      <c r="F34" s="100"/>
      <c r="G34" s="100"/>
      <c r="H34" s="100"/>
      <c r="I34" s="100"/>
      <c r="J34" s="100"/>
      <c r="K34" s="100"/>
      <c r="L34" s="100"/>
      <c r="M34" s="100"/>
      <c r="N34" s="100"/>
      <c r="O34" s="1288" t="str">
        <f>"Printed Name : " &amp; IF('Sch-1'!M406=0,"",'Sch-1'!M406)</f>
        <v xml:space="preserve">Printed Name : </v>
      </c>
      <c r="P34" s="1288"/>
      <c r="Q34" s="1288"/>
    </row>
    <row r="35" spans="1:17" ht="33.6" customHeight="1">
      <c r="A35" s="99" t="s">
        <v>407</v>
      </c>
      <c r="B35" s="113" t="str">
        <f>IF('Sch-1'!B406=0,"", 'Sch-1'!B406)</f>
        <v/>
      </c>
      <c r="C35" s="34"/>
      <c r="D35" s="34"/>
      <c r="E35" s="34"/>
      <c r="F35" s="34"/>
      <c r="G35" s="34"/>
      <c r="H35" s="34"/>
      <c r="I35" s="34"/>
      <c r="J35" s="34"/>
      <c r="K35" s="34"/>
      <c r="L35" s="34"/>
      <c r="M35" s="34"/>
      <c r="N35" s="34"/>
      <c r="O35" s="1288" t="str">
        <f>"Designation   : " &amp; IF('Sch-1'!M407=0,"",'Sch-1'!M407)</f>
        <v xml:space="preserve">Designation   : </v>
      </c>
      <c r="P35" s="1288"/>
      <c r="Q35" s="1288"/>
    </row>
    <row r="36" spans="1:17" ht="33.6" customHeight="1">
      <c r="A36" s="89"/>
      <c r="B36" s="88"/>
      <c r="C36" s="34"/>
      <c r="D36" s="34"/>
      <c r="E36" s="34"/>
      <c r="F36" s="34"/>
      <c r="G36" s="34"/>
      <c r="H36" s="34"/>
      <c r="I36" s="34"/>
      <c r="J36" s="34"/>
      <c r="K36" s="34"/>
      <c r="L36" s="34"/>
      <c r="M36" s="34"/>
      <c r="N36" s="34"/>
      <c r="O36" s="1288"/>
      <c r="P36" s="1288"/>
      <c r="Q36" s="1288"/>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C5511DF2-7367-4292-8F90-6EDA131DE06A}"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B53AB765-D844-4672-9326-008E7DD94E4F}"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0"/>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5"/>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6"/>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6"/>
  <headerFooter alignWithMargins="0">
    <oddFooter>&amp;R&amp;"Book Antiqua,Bold"&amp;10Schedule-4/ Page &amp;P of &amp;N</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CC/NT/W-GIS/DOM/A04/24/10629</v>
      </c>
      <c r="B1" s="60"/>
      <c r="C1" s="61"/>
      <c r="D1" s="61"/>
      <c r="E1" s="8" t="s">
        <v>428</v>
      </c>
    </row>
    <row r="2" spans="1:15" ht="8.1" customHeight="1">
      <c r="A2" s="4"/>
      <c r="B2" s="13"/>
      <c r="C2" s="6"/>
      <c r="D2" s="6"/>
      <c r="E2" s="1"/>
      <c r="F2" s="194"/>
    </row>
    <row r="3" spans="1:15" ht="60" customHeight="1">
      <c r="A3" s="1325" t="str">
        <f>Cover!$B$2</f>
        <v>400kV GIS Substation Package SS-135 for (a) Extension of 400/220/132kV Pandiabili GIS Substation under ERBS-I, (b) Extension of 400/220/132kV Rangpo GIS Substation under ERBS-II and (c) Bay Extension of Misa GIS S/s under NERES-XXVIII</v>
      </c>
      <c r="B3" s="1325"/>
      <c r="C3" s="1325"/>
      <c r="D3" s="1325"/>
      <c r="E3" s="1325"/>
    </row>
    <row r="4" spans="1:15" ht="21.95" customHeight="1">
      <c r="A4" s="1329" t="s">
        <v>25</v>
      </c>
      <c r="B4" s="1329"/>
      <c r="C4" s="1329"/>
      <c r="D4" s="1329"/>
      <c r="E4" s="1329"/>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28" t="str">
        <f>IF('Sch-1'!C8=0, "", 'Sch-1'!C8)</f>
        <v xml:space="preserve">…….. …….. …….. …….. …….. …….. </v>
      </c>
      <c r="C8" s="1328"/>
      <c r="D8" s="65" t="str">
        <f>'Sch-1'!M8</f>
        <v>Power Grid Corporation of India Ltd.,</v>
      </c>
    </row>
    <row r="9" spans="1:15" ht="18" customHeight="1">
      <c r="A9" s="42" t="s">
        <v>413</v>
      </c>
      <c r="B9" s="1328" t="str">
        <f>IF('Sch-1'!C9=0, "", 'Sch-1'!C9)</f>
        <v xml:space="preserve">…….. …….. …….. …….. …….. …….. </v>
      </c>
      <c r="C9" s="1328"/>
      <c r="D9" s="65" t="str">
        <f>'Sch-1'!M9</f>
        <v>"Saudamini", Plot No.-2</v>
      </c>
    </row>
    <row r="10" spans="1:15" ht="18" customHeight="1">
      <c r="A10" s="43"/>
      <c r="B10" s="1328" t="str">
        <f>IF('Sch-1'!C10=0, "", 'Sch-1'!C10)</f>
        <v xml:space="preserve">…….. …….. …….. …….. …….. …….. </v>
      </c>
      <c r="C10" s="1328"/>
      <c r="D10" s="65" t="str">
        <f>'Sch-1'!M10</f>
        <v xml:space="preserve">Sector-29, </v>
      </c>
    </row>
    <row r="11" spans="1:15" ht="18" customHeight="1">
      <c r="A11" s="43"/>
      <c r="B11" s="1328" t="str">
        <f>IF('Sch-1'!C11=0, "", 'Sch-1'!C11)</f>
        <v xml:space="preserve">…….. …….. …….. …….. …….. …….. </v>
      </c>
      <c r="C11" s="1328"/>
      <c r="D11" s="65" t="str">
        <f>'Sch-1'!M11</f>
        <v>Gurgaon (Haryana) - 122001</v>
      </c>
    </row>
    <row r="12" spans="1:15" ht="8.1" customHeight="1"/>
    <row r="13" spans="1:15" ht="21.95" customHeight="1">
      <c r="A13" s="76" t="s">
        <v>378</v>
      </c>
      <c r="B13" s="1330" t="s">
        <v>379</v>
      </c>
      <c r="C13" s="1331"/>
      <c r="D13" s="1326" t="s">
        <v>380</v>
      </c>
      <c r="E13" s="1327"/>
      <c r="I13" s="1324" t="s">
        <v>259</v>
      </c>
      <c r="J13" s="1324"/>
      <c r="K13" s="1324"/>
      <c r="M13" s="1324" t="s">
        <v>285</v>
      </c>
      <c r="N13" s="1324"/>
      <c r="O13" s="1324"/>
    </row>
    <row r="14" spans="1:15" ht="18" customHeight="1">
      <c r="A14" s="45" t="s">
        <v>381</v>
      </c>
      <c r="B14" s="1314" t="s">
        <v>495</v>
      </c>
      <c r="C14" s="1315"/>
      <c r="D14" s="1320"/>
      <c r="E14" s="1321"/>
      <c r="I14" s="271" t="s">
        <v>234</v>
      </c>
      <c r="K14" s="271" t="e">
        <f>ROUND('Sch-1'!AE3*#REF!,0)</f>
        <v>#REF!</v>
      </c>
      <c r="M14" s="271" t="s">
        <v>234</v>
      </c>
      <c r="O14" s="271" t="e">
        <f>ROUND('Sch-1'!AE5*#REF!,0)</f>
        <v>#REF!</v>
      </c>
    </row>
    <row r="15" spans="1:15" ht="89.25" customHeight="1">
      <c r="A15" s="46"/>
      <c r="B15" s="1317" t="s">
        <v>496</v>
      </c>
      <c r="C15" s="1318"/>
      <c r="D15" s="1312">
        <f>'Sch-1'!N400+'Sch-7'!N21</f>
        <v>1.6400000000000001</v>
      </c>
      <c r="E15" s="1313"/>
      <c r="G15" s="571"/>
    </row>
    <row r="16" spans="1:15" ht="18" customHeight="1">
      <c r="A16" s="45" t="s">
        <v>382</v>
      </c>
      <c r="B16" s="1314" t="s">
        <v>497</v>
      </c>
      <c r="C16" s="1315"/>
      <c r="D16" s="1319"/>
      <c r="E16" s="1319"/>
      <c r="I16" s="271" t="s">
        <v>260</v>
      </c>
      <c r="K16" s="272">
        <f>IF(ISERROR(ROUND((#REF!+#REF!)*#REF!,0)),0, ROUND((#REF!+#REF!)*#REF!,0))</f>
        <v>0</v>
      </c>
      <c r="M16" s="271" t="s">
        <v>260</v>
      </c>
      <c r="O16" s="272">
        <f>IF(ISERROR(ROUND((#REF!+#REF!)*#REF!,0)),0, ROUND((#REF!+#REF!)*#REF!,0))</f>
        <v>0</v>
      </c>
    </row>
    <row r="17" spans="1:15" ht="72.75" customHeight="1">
      <c r="A17" s="46"/>
      <c r="B17" s="1317" t="s">
        <v>560</v>
      </c>
      <c r="C17" s="1318"/>
      <c r="D17" s="1312">
        <f>'Sch-3 '!S266+'Sch-4'!Q23+'Sch-4b'!Q31</f>
        <v>1.26</v>
      </c>
      <c r="E17" s="1313"/>
      <c r="G17" s="569"/>
      <c r="I17" s="273" t="e">
        <f>#REF!/'Sch-1'!AE1</f>
        <v>#REF!</v>
      </c>
      <c r="K17" s="159">
        <f>'Sch-1'!AE3</f>
        <v>0</v>
      </c>
      <c r="M17" s="273" t="e">
        <f>I17</f>
        <v>#REF!</v>
      </c>
      <c r="O17" s="159">
        <f>'Sch-1'!AE5</f>
        <v>0</v>
      </c>
    </row>
    <row r="18" spans="1:15" ht="18" customHeight="1">
      <c r="A18" s="1316"/>
      <c r="B18" s="1310" t="s">
        <v>500</v>
      </c>
      <c r="C18" s="1311"/>
      <c r="D18" s="1322">
        <f>D17+D15</f>
        <v>2.9000000000000004</v>
      </c>
      <c r="E18" s="1323"/>
      <c r="I18" s="159" t="s">
        <v>276</v>
      </c>
      <c r="K18" s="274" t="e">
        <f>K14+K16+#REF!</f>
        <v>#REF!</v>
      </c>
      <c r="M18" s="159" t="s">
        <v>286</v>
      </c>
      <c r="O18" s="274" t="e">
        <f>O14+O16+#REF!</f>
        <v>#REF!</v>
      </c>
    </row>
    <row r="19" spans="1:15" ht="24.75" customHeight="1">
      <c r="A19" s="1316"/>
      <c r="B19" s="1308"/>
      <c r="C19" s="1309"/>
      <c r="D19" s="1306"/>
      <c r="E19" s="1307"/>
    </row>
    <row r="20" spans="1:15" ht="18" customHeight="1">
      <c r="B20" s="48"/>
      <c r="C20" s="48"/>
      <c r="D20" s="49"/>
      <c r="E20" s="49"/>
    </row>
    <row r="21" spans="1:15" ht="24" customHeight="1">
      <c r="A21" s="71"/>
      <c r="B21" s="1305"/>
      <c r="C21" s="1305"/>
      <c r="D21" s="1305"/>
      <c r="E21" s="1305"/>
    </row>
    <row r="22" spans="1:15" ht="18" customHeight="1">
      <c r="A22" s="50"/>
      <c r="B22" s="50"/>
      <c r="C22" s="50"/>
      <c r="D22" s="50"/>
      <c r="E22" s="50"/>
    </row>
    <row r="23" spans="1:15" ht="30" customHeight="1">
      <c r="A23" s="50"/>
      <c r="B23" s="50"/>
      <c r="C23" s="36"/>
      <c r="D23" s="50"/>
      <c r="E23" s="50"/>
    </row>
    <row r="24" spans="1:15" ht="30" customHeight="1">
      <c r="A24" s="35" t="s">
        <v>74</v>
      </c>
      <c r="B24" s="112" t="str">
        <f>IF('Sch-1'!B405=0,"", 'Sch-1'!B405)</f>
        <v>--</v>
      </c>
      <c r="C24" s="36" t="s">
        <v>408</v>
      </c>
      <c r="D24" s="106" t="str">
        <f>IF('Sch-1'!M406=0,"",'Sch-1'!M406)</f>
        <v/>
      </c>
      <c r="F24" s="275"/>
    </row>
    <row r="25" spans="1:15" ht="30" customHeight="1">
      <c r="A25" s="35" t="s">
        <v>457</v>
      </c>
      <c r="B25" s="105" t="str">
        <f>IF('Sch-1'!B406=0,"", 'Sch-1'!B406)</f>
        <v/>
      </c>
      <c r="C25" s="36" t="s">
        <v>409</v>
      </c>
      <c r="D25" s="106" t="str">
        <f>IF('Sch-1'!M407=0,"",'Sch-1'!M407)</f>
        <v/>
      </c>
      <c r="F25" s="275"/>
    </row>
    <row r="26" spans="1:15" ht="30" customHeight="1">
      <c r="A26" s="201"/>
      <c r="B26" s="200"/>
      <c r="C26" s="36"/>
      <c r="D26" s="159"/>
      <c r="E26" s="159"/>
      <c r="F26" s="275"/>
    </row>
    <row r="27" spans="1:15" ht="33" customHeight="1">
      <c r="A27" s="201"/>
      <c r="B27" s="200"/>
      <c r="C27" s="194"/>
      <c r="D27" s="209"/>
      <c r="E27" s="224"/>
      <c r="F27" s="275"/>
    </row>
    <row r="28" spans="1:15" ht="21.95" customHeight="1">
      <c r="A28" s="225"/>
      <c r="B28" s="225"/>
      <c r="C28" s="225"/>
      <c r="D28" s="225"/>
      <c r="E28" s="226"/>
    </row>
    <row r="29" spans="1:15" ht="21.95" customHeight="1">
      <c r="A29" s="225"/>
      <c r="B29" s="225"/>
      <c r="C29" s="225"/>
      <c r="D29" s="225"/>
      <c r="E29" s="226"/>
    </row>
    <row r="30" spans="1:15" ht="21.95" customHeight="1">
      <c r="A30" s="225"/>
      <c r="B30" s="225"/>
      <c r="C30" s="225"/>
      <c r="D30" s="225"/>
      <c r="E30" s="226"/>
    </row>
    <row r="31" spans="1:15" ht="21.95" customHeight="1">
      <c r="A31" s="225"/>
      <c r="B31" s="225"/>
      <c r="C31" s="225"/>
      <c r="D31" s="225"/>
      <c r="E31" s="226"/>
    </row>
    <row r="32" spans="1:15" ht="21.95" customHeight="1">
      <c r="A32" s="225"/>
      <c r="B32" s="225"/>
      <c r="C32" s="225"/>
      <c r="D32" s="225"/>
      <c r="E32" s="226"/>
    </row>
    <row r="33" spans="1:5" ht="21.95" customHeight="1">
      <c r="A33" s="225"/>
      <c r="B33" s="225"/>
      <c r="C33" s="225"/>
      <c r="D33" s="225"/>
      <c r="E33" s="226"/>
    </row>
    <row r="34" spans="1:5" ht="24.95" customHeight="1">
      <c r="A34" s="224"/>
      <c r="B34" s="224"/>
      <c r="C34" s="224"/>
      <c r="D34" s="224"/>
      <c r="E34" s="224"/>
    </row>
    <row r="35" spans="1:5" ht="24.95" customHeight="1">
      <c r="A35" s="224"/>
      <c r="B35" s="224"/>
      <c r="C35" s="224"/>
      <c r="D35" s="224"/>
      <c r="E35" s="224"/>
    </row>
    <row r="36" spans="1:5" ht="24.95" customHeight="1">
      <c r="A36" s="224"/>
      <c r="B36" s="224"/>
      <c r="C36" s="224"/>
      <c r="D36" s="224"/>
      <c r="E36" s="224"/>
    </row>
    <row r="37" spans="1:5" ht="24.95" customHeight="1">
      <c r="A37" s="224"/>
      <c r="B37" s="224"/>
      <c r="C37" s="224"/>
      <c r="D37" s="224"/>
      <c r="E37" s="224"/>
    </row>
    <row r="38" spans="1:5" ht="24.95" customHeight="1">
      <c r="A38" s="224"/>
      <c r="B38" s="224"/>
      <c r="C38" s="224"/>
      <c r="D38" s="224"/>
      <c r="E38" s="224"/>
    </row>
    <row r="39" spans="1:5" ht="24.95" customHeight="1">
      <c r="A39" s="224"/>
      <c r="B39" s="224"/>
      <c r="C39" s="224"/>
      <c r="D39" s="224"/>
      <c r="E39" s="224"/>
    </row>
    <row r="40" spans="1:5" ht="24.95" customHeight="1">
      <c r="A40" s="224"/>
      <c r="B40" s="224"/>
      <c r="C40" s="224"/>
      <c r="D40" s="224"/>
      <c r="E40" s="224"/>
    </row>
    <row r="41" spans="1:5" ht="24.95" customHeight="1">
      <c r="A41" s="224"/>
      <c r="B41" s="224"/>
      <c r="C41" s="224"/>
      <c r="D41" s="224"/>
      <c r="E41" s="224"/>
    </row>
    <row r="42" spans="1:5" ht="24.95" customHeight="1">
      <c r="A42" s="224"/>
      <c r="B42" s="224"/>
      <c r="C42" s="224"/>
      <c r="D42" s="224"/>
      <c r="E42" s="224"/>
    </row>
    <row r="43" spans="1:5" ht="24.95" customHeight="1">
      <c r="A43" s="224"/>
      <c r="B43" s="224"/>
      <c r="C43" s="224"/>
      <c r="D43" s="224"/>
      <c r="E43" s="224"/>
    </row>
    <row r="44" spans="1:5" ht="24.95" customHeight="1">
      <c r="A44" s="224"/>
      <c r="B44" s="224"/>
      <c r="C44" s="224"/>
      <c r="D44" s="224"/>
      <c r="E44" s="224"/>
    </row>
    <row r="45" spans="1:5" ht="24.95" customHeight="1">
      <c r="A45" s="224"/>
      <c r="B45" s="224"/>
      <c r="C45" s="224"/>
      <c r="D45" s="224"/>
      <c r="E45" s="224"/>
    </row>
    <row r="46" spans="1:5" ht="24.95" customHeight="1">
      <c r="A46" s="224"/>
      <c r="B46" s="224"/>
      <c r="C46" s="224"/>
      <c r="D46" s="224"/>
      <c r="E46" s="224"/>
    </row>
    <row r="47" spans="1:5" ht="24.95" customHeight="1">
      <c r="A47" s="224"/>
      <c r="B47" s="224"/>
      <c r="C47" s="224"/>
      <c r="D47" s="224"/>
      <c r="E47" s="224"/>
    </row>
    <row r="48" spans="1:5" ht="24.95" customHeight="1">
      <c r="A48" s="224"/>
      <c r="B48" s="224"/>
      <c r="C48" s="224"/>
      <c r="D48" s="224"/>
      <c r="E48" s="224"/>
    </row>
    <row r="49" spans="1:5" ht="24.95" customHeight="1">
      <c r="A49" s="224"/>
      <c r="B49" s="224"/>
      <c r="C49" s="224"/>
      <c r="D49" s="224"/>
      <c r="E49" s="224"/>
    </row>
    <row r="50" spans="1:5" ht="24.95" customHeight="1">
      <c r="A50" s="224"/>
      <c r="B50" s="224"/>
      <c r="C50" s="224"/>
      <c r="D50" s="224"/>
      <c r="E50" s="224"/>
    </row>
    <row r="51" spans="1:5" ht="24.95" customHeight="1">
      <c r="A51" s="224"/>
      <c r="B51" s="224"/>
      <c r="C51" s="224"/>
      <c r="D51" s="224"/>
      <c r="E51" s="224"/>
    </row>
    <row r="52" spans="1:5" ht="24.95" customHeight="1">
      <c r="A52" s="224"/>
      <c r="B52" s="224"/>
      <c r="C52" s="224"/>
      <c r="D52" s="224"/>
      <c r="E52" s="224"/>
    </row>
    <row r="53" spans="1:5" ht="24.95" customHeight="1">
      <c r="A53" s="224"/>
      <c r="B53" s="224"/>
      <c r="C53" s="224"/>
      <c r="D53" s="224"/>
      <c r="E53" s="224"/>
    </row>
    <row r="54" spans="1:5" ht="24.95" customHeight="1">
      <c r="A54" s="224"/>
      <c r="B54" s="224"/>
      <c r="C54" s="224"/>
      <c r="D54" s="224"/>
      <c r="E54" s="224"/>
    </row>
    <row r="55" spans="1:5" ht="24.95" customHeight="1">
      <c r="A55" s="224"/>
      <c r="B55" s="224"/>
      <c r="C55" s="224"/>
      <c r="D55" s="224"/>
      <c r="E55" s="224"/>
    </row>
    <row r="56" spans="1:5" ht="24.9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password="CC69" sheet="1" formatColumns="0" formatRows="0" selectLockedCells="1"/>
  <dataConsolidate/>
  <customSheetViews>
    <customSheetView guid="{C5511DF2-7367-4292-8F90-6EDA131DE06A}"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ignoredErrors>
    <ignoredError sqref="D16:E16 E17" unlockedFormula="1"/>
    <ignoredError sqref="A14 A16" numberStoredAsText="1"/>
  </ignoredErrors>
  <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4"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CC/NT/W-GIS/DOM/A04/24/10629</v>
      </c>
      <c r="B1" s="60"/>
      <c r="C1" s="61"/>
      <c r="D1" s="61"/>
      <c r="E1" s="8" t="s">
        <v>428</v>
      </c>
    </row>
    <row r="2" spans="1:15" ht="8.1" customHeight="1">
      <c r="A2" s="4"/>
      <c r="B2" s="13"/>
      <c r="C2" s="6"/>
      <c r="D2" s="6"/>
      <c r="E2" s="1"/>
      <c r="F2" s="194"/>
    </row>
    <row r="3" spans="1:15" ht="66" customHeight="1">
      <c r="A3" s="1332" t="str">
        <f>Cover!$B$2</f>
        <v>400kV GIS Substation Package SS-135 for (a) Extension of 400/220/132kV Pandiabili GIS Substation under ERBS-I, (b) Extension of 400/220/132kV Rangpo GIS Substation under ERBS-II and (c) Bay Extension of Misa GIS S/s under NERES-XXVIII</v>
      </c>
      <c r="B3" s="1332"/>
      <c r="C3" s="1332"/>
      <c r="D3" s="1332"/>
      <c r="E3" s="1332"/>
    </row>
    <row r="4" spans="1:15" ht="21.95" customHeight="1">
      <c r="A4" s="1329" t="s">
        <v>414</v>
      </c>
      <c r="B4" s="1329"/>
      <c r="C4" s="1329"/>
      <c r="D4" s="1329"/>
      <c r="E4" s="1329"/>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28" t="str">
        <f>IF('Sch-1'!C8=0, "", 'Sch-1'!C8)</f>
        <v xml:space="preserve">…….. …….. …….. …….. …….. …….. </v>
      </c>
      <c r="C8" s="1328"/>
      <c r="D8" s="65" t="str">
        <f>'Sch-1'!M8</f>
        <v>Power Grid Corporation of India Ltd.,</v>
      </c>
    </row>
    <row r="9" spans="1:15" ht="18" customHeight="1">
      <c r="A9" s="42" t="s">
        <v>413</v>
      </c>
      <c r="B9" s="1328" t="str">
        <f>IF('Sch-1'!C9=0, "", 'Sch-1'!C9)</f>
        <v xml:space="preserve">…….. …….. …….. …….. …….. …….. </v>
      </c>
      <c r="C9" s="1328"/>
      <c r="D9" s="65" t="str">
        <f>'Sch-1'!M9</f>
        <v>"Saudamini", Plot No.-2</v>
      </c>
    </row>
    <row r="10" spans="1:15" ht="18" customHeight="1">
      <c r="A10" s="43"/>
      <c r="B10" s="1328" t="str">
        <f>IF('Sch-1'!C10=0, "", 'Sch-1'!C10)</f>
        <v xml:space="preserve">…….. …….. …….. …….. …….. …….. </v>
      </c>
      <c r="C10" s="1328"/>
      <c r="D10" s="65" t="str">
        <f>'Sch-1'!M10</f>
        <v xml:space="preserve">Sector-29, </v>
      </c>
    </row>
    <row r="11" spans="1:15" ht="18" customHeight="1">
      <c r="A11" s="43"/>
      <c r="B11" s="1328" t="str">
        <f>IF('Sch-1'!C11=0, "", 'Sch-1'!C11)</f>
        <v xml:space="preserve">…….. …….. …….. …….. …….. …….. </v>
      </c>
      <c r="C11" s="1328"/>
      <c r="D11" s="65" t="str">
        <f>'Sch-1'!M11</f>
        <v>Gurgaon (Haryana) - 122001</v>
      </c>
    </row>
    <row r="12" spans="1:15" ht="8.1" customHeight="1"/>
    <row r="13" spans="1:15" ht="21.95" customHeight="1">
      <c r="A13" s="76" t="s">
        <v>378</v>
      </c>
      <c r="B13" s="1330" t="s">
        <v>379</v>
      </c>
      <c r="C13" s="1331"/>
      <c r="D13" s="1326" t="s">
        <v>380</v>
      </c>
      <c r="E13" s="1327"/>
      <c r="I13" s="1324"/>
      <c r="J13" s="1324"/>
      <c r="K13" s="1324"/>
      <c r="M13" s="1324"/>
      <c r="N13" s="1324"/>
      <c r="O13" s="1324"/>
    </row>
    <row r="14" spans="1:15" ht="18" customHeight="1">
      <c r="A14" s="45" t="s">
        <v>381</v>
      </c>
      <c r="B14" s="1314" t="s">
        <v>495</v>
      </c>
      <c r="C14" s="1315"/>
      <c r="D14" s="789">
        <f>'Sch-1'!N400*(1-Discount!K18)+'Sch-7'!N21*(1-Discount!K23)</f>
        <v>1.4760000000000002</v>
      </c>
      <c r="E14" s="790"/>
      <c r="I14" s="271"/>
      <c r="K14" s="271"/>
      <c r="M14" s="271"/>
      <c r="O14" s="271"/>
    </row>
    <row r="15" spans="1:15" ht="75.75" customHeight="1">
      <c r="A15" s="46"/>
      <c r="B15" s="1317" t="s">
        <v>496</v>
      </c>
      <c r="C15" s="1318"/>
      <c r="D15" s="781"/>
      <c r="E15" s="782"/>
    </row>
    <row r="16" spans="1:15" ht="18" customHeight="1">
      <c r="A16" s="45" t="s">
        <v>382</v>
      </c>
      <c r="B16" s="1314" t="s">
        <v>497</v>
      </c>
      <c r="C16" s="1315"/>
      <c r="D16" s="787">
        <f>'Sch-3 '!Q267*(1-Discount!K20)+'Sch-4'!Q23*(1-Discount!K21)+'Sch-4b'!Q31*(1-Discount!K22)</f>
        <v>1.1340000000000001</v>
      </c>
      <c r="E16" s="788"/>
      <c r="I16" s="271"/>
      <c r="K16" s="272"/>
      <c r="M16" s="271"/>
      <c r="O16" s="272"/>
    </row>
    <row r="17" spans="1:15" ht="72.75" customHeight="1">
      <c r="A17" s="46"/>
      <c r="B17" s="1317" t="s">
        <v>531</v>
      </c>
      <c r="C17" s="1318"/>
      <c r="D17" s="783"/>
      <c r="E17" s="784"/>
      <c r="I17" s="273"/>
      <c r="M17" s="273"/>
    </row>
    <row r="18" spans="1:15" ht="18" customHeight="1">
      <c r="A18" s="1316"/>
      <c r="B18" s="1310" t="s">
        <v>500</v>
      </c>
      <c r="C18" s="1311"/>
      <c r="D18" s="785">
        <f>D16+D14</f>
        <v>2.6100000000000003</v>
      </c>
      <c r="E18" s="786"/>
      <c r="K18" s="274"/>
      <c r="O18" s="274"/>
    </row>
    <row r="19" spans="1:15" ht="50.1" customHeight="1">
      <c r="A19" s="1316"/>
      <c r="B19" s="1308"/>
      <c r="C19" s="1309"/>
      <c r="D19" s="1306"/>
      <c r="E19" s="1307"/>
    </row>
    <row r="20" spans="1:15" ht="18" customHeight="1">
      <c r="B20" s="48"/>
      <c r="C20" s="48"/>
      <c r="D20" s="49"/>
      <c r="E20" s="49"/>
    </row>
    <row r="21" spans="1:15" ht="21.75" customHeight="1">
      <c r="A21" s="71"/>
      <c r="B21" s="1305"/>
      <c r="C21" s="1305"/>
      <c r="D21" s="1305"/>
      <c r="E21" s="1305"/>
    </row>
    <row r="22" spans="1:15" ht="18" customHeight="1">
      <c r="A22" s="50"/>
      <c r="B22" s="50"/>
      <c r="C22" s="50"/>
      <c r="D22" s="50"/>
      <c r="E22" s="50"/>
    </row>
    <row r="23" spans="1:15" ht="30" customHeight="1">
      <c r="A23" s="50"/>
      <c r="B23" s="50"/>
      <c r="C23" s="36"/>
      <c r="D23" s="50"/>
      <c r="E23" s="50"/>
    </row>
    <row r="24" spans="1:15" ht="30" customHeight="1">
      <c r="A24" s="35" t="s">
        <v>74</v>
      </c>
      <c r="B24" s="112" t="str">
        <f>IF('Sch-1'!B405=0,"", 'Sch-1'!B405)</f>
        <v>--</v>
      </c>
      <c r="C24" s="36" t="s">
        <v>408</v>
      </c>
      <c r="D24" s="106" t="str">
        <f>IF('Sch-1'!M406=0,"",'Sch-1'!M406)</f>
        <v/>
      </c>
      <c r="F24" s="275"/>
    </row>
    <row r="25" spans="1:15" ht="30" customHeight="1">
      <c r="A25" s="35" t="s">
        <v>457</v>
      </c>
      <c r="B25" s="105" t="str">
        <f>IF('Sch-1'!B406=0,"", 'Sch-1'!B406)</f>
        <v/>
      </c>
      <c r="C25" s="36" t="s">
        <v>409</v>
      </c>
      <c r="D25" s="106" t="str">
        <f>IF('Sch-1'!M407=0,"",'Sch-1'!M407)</f>
        <v/>
      </c>
      <c r="F25" s="275"/>
    </row>
    <row r="26" spans="1:15" ht="30" customHeight="1">
      <c r="A26" s="201"/>
      <c r="B26" s="200"/>
      <c r="C26" s="36"/>
      <c r="D26" s="159"/>
      <c r="E26" s="159"/>
      <c r="F26" s="275"/>
    </row>
    <row r="27" spans="1:15" ht="33" customHeight="1">
      <c r="A27" s="201"/>
      <c r="B27" s="200"/>
      <c r="C27" s="194"/>
      <c r="D27" s="209"/>
      <c r="E27" s="224"/>
      <c r="F27" s="275"/>
    </row>
    <row r="28" spans="1:15" ht="21.95" customHeight="1">
      <c r="A28" s="225"/>
      <c r="B28" s="225"/>
      <c r="C28" s="225"/>
      <c r="D28" s="225"/>
      <c r="E28" s="226"/>
    </row>
    <row r="29" spans="1:15" ht="21.95" customHeight="1">
      <c r="A29" s="225"/>
      <c r="B29" s="225"/>
      <c r="C29" s="225"/>
      <c r="D29" s="225"/>
      <c r="E29" s="226"/>
    </row>
    <row r="30" spans="1:15" ht="21.95" customHeight="1">
      <c r="A30" s="225"/>
      <c r="B30" s="225"/>
      <c r="C30" s="225"/>
      <c r="D30" s="225"/>
      <c r="E30" s="226"/>
    </row>
    <row r="31" spans="1:15" ht="21.95" customHeight="1">
      <c r="A31" s="225"/>
      <c r="B31" s="225"/>
      <c r="C31" s="225"/>
      <c r="D31" s="225"/>
      <c r="E31" s="226"/>
    </row>
    <row r="32" spans="1:15" ht="21.95" customHeight="1">
      <c r="A32" s="225"/>
      <c r="B32" s="225"/>
      <c r="C32" s="225"/>
      <c r="D32" s="225"/>
      <c r="E32" s="226"/>
    </row>
    <row r="33" spans="1:5" ht="21.95" customHeight="1">
      <c r="A33" s="225"/>
      <c r="B33" s="225"/>
      <c r="C33" s="225"/>
      <c r="D33" s="225"/>
      <c r="E33" s="226"/>
    </row>
    <row r="34" spans="1:5" ht="24.95" customHeight="1">
      <c r="A34" s="224"/>
      <c r="B34" s="224"/>
      <c r="C34" s="224"/>
      <c r="D34" s="224"/>
      <c r="E34" s="224"/>
    </row>
    <row r="35" spans="1:5" ht="24.95" customHeight="1">
      <c r="A35" s="224"/>
      <c r="B35" s="224"/>
      <c r="C35" s="224"/>
      <c r="D35" s="224"/>
      <c r="E35" s="224"/>
    </row>
    <row r="36" spans="1:5" ht="24.95" customHeight="1">
      <c r="A36" s="224"/>
      <c r="B36" s="224"/>
      <c r="C36" s="224"/>
      <c r="D36" s="224"/>
      <c r="E36" s="224"/>
    </row>
    <row r="37" spans="1:5" ht="24.95" customHeight="1">
      <c r="A37" s="224"/>
      <c r="B37" s="224"/>
      <c r="C37" s="224"/>
      <c r="D37" s="224"/>
      <c r="E37" s="224"/>
    </row>
    <row r="38" spans="1:5" ht="24.95" customHeight="1">
      <c r="A38" s="224"/>
      <c r="B38" s="224"/>
      <c r="C38" s="224"/>
      <c r="D38" s="224"/>
      <c r="E38" s="224"/>
    </row>
    <row r="39" spans="1:5" ht="24.95" customHeight="1">
      <c r="A39" s="224"/>
      <c r="B39" s="224"/>
      <c r="C39" s="224"/>
      <c r="D39" s="224"/>
      <c r="E39" s="224"/>
    </row>
    <row r="40" spans="1:5" ht="24.95" customHeight="1">
      <c r="A40" s="224"/>
      <c r="B40" s="224"/>
      <c r="C40" s="224"/>
      <c r="D40" s="224"/>
      <c r="E40" s="224"/>
    </row>
    <row r="41" spans="1:5" ht="24.95" customHeight="1">
      <c r="A41" s="224"/>
      <c r="B41" s="224"/>
      <c r="C41" s="224"/>
      <c r="D41" s="224"/>
      <c r="E41" s="224"/>
    </row>
    <row r="42" spans="1:5" ht="24.95" customHeight="1">
      <c r="A42" s="224"/>
      <c r="B42" s="224"/>
      <c r="C42" s="224"/>
      <c r="D42" s="224"/>
      <c r="E42" s="224"/>
    </row>
    <row r="43" spans="1:5" ht="24.95" customHeight="1">
      <c r="A43" s="224"/>
      <c r="B43" s="224"/>
      <c r="C43" s="224"/>
      <c r="D43" s="224"/>
      <c r="E43" s="224"/>
    </row>
    <row r="44" spans="1:5" ht="24.95" customHeight="1">
      <c r="A44" s="224"/>
      <c r="B44" s="224"/>
      <c r="C44" s="224"/>
      <c r="D44" s="224"/>
      <c r="E44" s="224"/>
    </row>
    <row r="45" spans="1:5" ht="24.95" customHeight="1">
      <c r="A45" s="224"/>
      <c r="B45" s="224"/>
      <c r="C45" s="224"/>
      <c r="D45" s="224"/>
      <c r="E45" s="224"/>
    </row>
    <row r="46" spans="1:5" ht="24.95" customHeight="1">
      <c r="A46" s="224"/>
      <c r="B46" s="224"/>
      <c r="C46" s="224"/>
      <c r="D46" s="224"/>
      <c r="E46" s="224"/>
    </row>
    <row r="47" spans="1:5" ht="24.95" customHeight="1">
      <c r="A47" s="224"/>
      <c r="B47" s="224"/>
      <c r="C47" s="224"/>
      <c r="D47" s="224"/>
      <c r="E47" s="224"/>
    </row>
    <row r="48" spans="1:5" ht="24.95" customHeight="1">
      <c r="A48" s="224"/>
      <c r="B48" s="224"/>
      <c r="C48" s="224"/>
      <c r="D48" s="224"/>
      <c r="E48" s="224"/>
    </row>
    <row r="49" spans="1:5" ht="24.95" customHeight="1">
      <c r="A49" s="224"/>
      <c r="B49" s="224"/>
      <c r="C49" s="224"/>
      <c r="D49" s="224"/>
      <c r="E49" s="224"/>
    </row>
    <row r="50" spans="1:5" ht="24.95" customHeight="1">
      <c r="A50" s="224"/>
      <c r="B50" s="224"/>
      <c r="C50" s="224"/>
      <c r="D50" s="224"/>
      <c r="E50" s="224"/>
    </row>
    <row r="51" spans="1:5" ht="24.95" customHeight="1">
      <c r="A51" s="224"/>
      <c r="B51" s="224"/>
      <c r="C51" s="224"/>
      <c r="D51" s="224"/>
      <c r="E51" s="224"/>
    </row>
    <row r="52" spans="1:5" ht="24.95" customHeight="1">
      <c r="A52" s="224"/>
      <c r="B52" s="224"/>
      <c r="C52" s="224"/>
      <c r="D52" s="224"/>
      <c r="E52" s="224"/>
    </row>
    <row r="53" spans="1:5" ht="24.95" customHeight="1">
      <c r="A53" s="224"/>
      <c r="B53" s="224"/>
      <c r="C53" s="224"/>
      <c r="D53" s="224"/>
      <c r="E53" s="224"/>
    </row>
    <row r="54" spans="1:5" ht="24.95" customHeight="1">
      <c r="A54" s="224"/>
      <c r="B54" s="224"/>
      <c r="C54" s="224"/>
      <c r="D54" s="224"/>
      <c r="E54" s="224"/>
    </row>
    <row r="55" spans="1:5" ht="24.95" customHeight="1">
      <c r="A55" s="224"/>
      <c r="B55" s="224"/>
      <c r="C55" s="224"/>
      <c r="D55" s="224"/>
      <c r="E55" s="224"/>
    </row>
    <row r="56" spans="1:5" ht="24.9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C5511DF2-7367-4292-8F90-6EDA131DE06A}" showPageBreaks="1" printArea="1" state="hidden" view="pageBreakPreview" topLeftCell="A4">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state="hidden" view="pageBreakPreview" topLeftCell="A4">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8909CFDD-4F29-4C72-886E-908773EE94A2}" showPageBreaks="1" printArea="1" state="hidden" view="pageBreakPreview" topLeftCell="A4">
      <selection activeCell="D16" sqref="D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3"/>
  <headerFooter alignWithMargins="0">
    <oddFooter>&amp;R&amp;"Book Antiqua,Bold"&amp;10Schedule-5/ Page &amp;P of &amp;N</oddFooter>
  </headerFooter>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9" zoomScale="130" zoomScaleNormal="100" zoomScaleSheetLayoutView="130" workbookViewId="0">
      <selection activeCell="C32" sqref="C32"/>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CC/NT/W-GIS/DOM/A04/24/10629</v>
      </c>
      <c r="B1" s="82"/>
      <c r="C1" s="84"/>
      <c r="D1" s="85" t="s">
        <v>429</v>
      </c>
    </row>
    <row r="2" spans="1:6" ht="18" customHeight="1">
      <c r="A2" s="67"/>
      <c r="B2" s="88"/>
      <c r="C2" s="34"/>
      <c r="D2" s="34"/>
    </row>
    <row r="3" spans="1:6" ht="65.25" customHeight="1">
      <c r="A3" s="1339" t="str">
        <f>Cover!$B$2</f>
        <v>400kV GIS Substation Package SS-135 for (a) Extension of 400/220/132kV Pandiabili GIS Substation under ERBS-I, (b) Extension of 400/220/132kV Rangpo GIS Substation under ERBS-II and (c) Bay Extension of Misa GIS S/s under NERES-XXVIII</v>
      </c>
      <c r="B3" s="1339"/>
      <c r="C3" s="1339"/>
      <c r="D3" s="1339"/>
      <c r="E3" s="52"/>
      <c r="F3" s="52"/>
    </row>
    <row r="4" spans="1:6" ht="21.95" customHeight="1">
      <c r="A4" s="1329" t="s">
        <v>384</v>
      </c>
      <c r="B4" s="1329"/>
      <c r="C4" s="1329"/>
      <c r="D4" s="1329"/>
    </row>
    <row r="5" spans="1:6" ht="18" customHeight="1">
      <c r="A5" s="40"/>
    </row>
    <row r="6" spans="1:6" ht="18" customHeight="1">
      <c r="A6" s="31" t="str">
        <f>'Sch-1'!A6</f>
        <v>Bidder’s Name and Address (Sole Bidder) :</v>
      </c>
      <c r="D6" s="64" t="s">
        <v>396</v>
      </c>
    </row>
    <row r="7" spans="1:6" ht="36" customHeight="1">
      <c r="A7" s="1338" t="str">
        <f>'Sch-1'!A7</f>
        <v/>
      </c>
      <c r="B7" s="1338"/>
      <c r="C7" s="1338"/>
      <c r="D7" s="65" t="str">
        <f>'Sch-1'!M7</f>
        <v>Contracts Services, 3rd Floor</v>
      </c>
    </row>
    <row r="8" spans="1:6" ht="18" customHeight="1">
      <c r="A8" s="42" t="s">
        <v>412</v>
      </c>
      <c r="B8" s="1328" t="str">
        <f>IF('Sch-1'!C8=0, "", 'Sch-1'!C8)</f>
        <v xml:space="preserve">…….. …….. …….. …….. …….. …….. </v>
      </c>
      <c r="C8" s="1328"/>
      <c r="D8" s="65" t="str">
        <f>'Sch-1'!M8</f>
        <v>Power Grid Corporation of India Ltd.,</v>
      </c>
    </row>
    <row r="9" spans="1:6" ht="18" customHeight="1">
      <c r="A9" s="42" t="s">
        <v>413</v>
      </c>
      <c r="B9" s="1328" t="str">
        <f>IF('Sch-1'!C9=0, "", 'Sch-1'!C9)</f>
        <v xml:space="preserve">…….. …….. …….. …….. …….. …….. </v>
      </c>
      <c r="C9" s="1328"/>
      <c r="D9" s="65" t="str">
        <f>'Sch-1'!M9</f>
        <v>"Saudamini", Plot No.-2</v>
      </c>
    </row>
    <row r="10" spans="1:6" ht="18" customHeight="1">
      <c r="A10" s="43"/>
      <c r="B10" s="1328" t="str">
        <f>IF('Sch-1'!C10=0, "", 'Sch-1'!C10)</f>
        <v xml:space="preserve">…….. …….. …….. …….. …….. …….. </v>
      </c>
      <c r="C10" s="1328"/>
      <c r="D10" s="65" t="str">
        <f>'Sch-1'!M10</f>
        <v xml:space="preserve">Sector-29, </v>
      </c>
    </row>
    <row r="11" spans="1:6" ht="18" customHeight="1">
      <c r="A11" s="43"/>
      <c r="B11" s="1328" t="str">
        <f>IF('Sch-1'!C11=0, "", 'Sch-1'!C11)</f>
        <v xml:space="preserve">…….. …….. …….. …….. …….. …….. </v>
      </c>
      <c r="C11" s="1328"/>
      <c r="D11" s="65" t="str">
        <f>'Sch-1'!M11</f>
        <v>Gurgaon (Haryana) - 122001</v>
      </c>
    </row>
    <row r="12" spans="1:6" ht="18" customHeight="1">
      <c r="A12" s="53"/>
      <c r="B12" s="53"/>
      <c r="C12" s="53"/>
      <c r="D12" s="64"/>
    </row>
    <row r="13" spans="1:6" ht="21.95" customHeight="1">
      <c r="A13" s="54" t="s">
        <v>378</v>
      </c>
      <c r="B13" s="1326" t="s">
        <v>368</v>
      </c>
      <c r="C13" s="1327"/>
      <c r="D13" s="55" t="s">
        <v>380</v>
      </c>
    </row>
    <row r="14" spans="1:6" ht="21.95" customHeight="1">
      <c r="A14" s="45" t="s">
        <v>381</v>
      </c>
      <c r="B14" s="1336" t="s">
        <v>415</v>
      </c>
      <c r="C14" s="1336"/>
      <c r="D14" s="69">
        <f>'Sch-1'!N399</f>
        <v>8</v>
      </c>
    </row>
    <row r="15" spans="1:6" ht="35.1" customHeight="1">
      <c r="A15" s="56"/>
      <c r="B15" s="1333" t="s">
        <v>385</v>
      </c>
      <c r="C15" s="1334"/>
      <c r="D15" s="47"/>
    </row>
    <row r="16" spans="1:6" ht="21.95" customHeight="1">
      <c r="A16" s="45" t="s">
        <v>382</v>
      </c>
      <c r="B16" s="1336" t="s">
        <v>416</v>
      </c>
      <c r="C16" s="1336"/>
      <c r="D16" s="69">
        <f>'Sch-2'!J398</f>
        <v>8</v>
      </c>
    </row>
    <row r="17" spans="1:6" ht="35.1" customHeight="1">
      <c r="A17" s="56"/>
      <c r="B17" s="1337" t="s">
        <v>529</v>
      </c>
      <c r="C17" s="1334"/>
      <c r="D17" s="47"/>
    </row>
    <row r="18" spans="1:6" ht="21.95" customHeight="1">
      <c r="A18" s="45" t="s">
        <v>383</v>
      </c>
      <c r="B18" s="1336" t="s">
        <v>417</v>
      </c>
      <c r="C18" s="1336"/>
      <c r="D18" s="69">
        <f>'Sch-3 '!P266</f>
        <v>7</v>
      </c>
    </row>
    <row r="19" spans="1:6" ht="30" customHeight="1">
      <c r="A19" s="56"/>
      <c r="B19" s="1333" t="s">
        <v>386</v>
      </c>
      <c r="C19" s="1334"/>
      <c r="D19" s="47"/>
    </row>
    <row r="20" spans="1:6" ht="21.95" customHeight="1">
      <c r="A20" s="45" t="s">
        <v>557</v>
      </c>
      <c r="B20" s="1336" t="s">
        <v>558</v>
      </c>
      <c r="C20" s="1336"/>
      <c r="D20" s="750">
        <f>'Sch-4'!P22</f>
        <v>0</v>
      </c>
    </row>
    <row r="21" spans="1:6" ht="30" customHeight="1">
      <c r="A21" s="56"/>
      <c r="B21" s="1333" t="s">
        <v>387</v>
      </c>
      <c r="C21" s="1334"/>
      <c r="D21" s="47"/>
    </row>
    <row r="22" spans="1:6" ht="21.95" hidden="1" customHeight="1">
      <c r="A22" s="45" t="s">
        <v>537</v>
      </c>
      <c r="B22" s="1336" t="s">
        <v>536</v>
      </c>
      <c r="C22" s="1336"/>
      <c r="D22" s="750">
        <f>'Sch-4b'!P30</f>
        <v>0</v>
      </c>
    </row>
    <row r="23" spans="1:6" ht="44.25" hidden="1" customHeight="1">
      <c r="A23" s="56"/>
      <c r="B23" s="1337" t="s">
        <v>530</v>
      </c>
      <c r="C23" s="1334"/>
      <c r="D23" s="47"/>
    </row>
    <row r="24" spans="1:6" ht="30" customHeight="1">
      <c r="A24" s="45">
        <v>5</v>
      </c>
      <c r="B24" s="1336" t="s">
        <v>432</v>
      </c>
      <c r="C24" s="1336"/>
      <c r="D24" s="69">
        <f>'Sch-5'!D18:E18</f>
        <v>2.9000000000000004</v>
      </c>
    </row>
    <row r="25" spans="1:6" ht="51" customHeight="1">
      <c r="A25" s="56"/>
      <c r="B25" s="1333" t="s">
        <v>388</v>
      </c>
      <c r="C25" s="1334"/>
      <c r="D25" s="649"/>
    </row>
    <row r="26" spans="1:6" ht="21.95" customHeight="1">
      <c r="A26" s="45" t="s">
        <v>389</v>
      </c>
      <c r="B26" s="1336" t="s">
        <v>433</v>
      </c>
      <c r="C26" s="1336"/>
      <c r="D26" s="256">
        <f>'Sch-7'!M20</f>
        <v>0</v>
      </c>
    </row>
    <row r="27" spans="1:6" ht="35.1" customHeight="1">
      <c r="A27" s="56"/>
      <c r="B27" s="1333" t="s">
        <v>69</v>
      </c>
      <c r="C27" s="1334"/>
      <c r="D27" s="47"/>
    </row>
    <row r="28" spans="1:6" ht="28.5" customHeight="1">
      <c r="A28" s="1316"/>
      <c r="B28" s="1335" t="s">
        <v>390</v>
      </c>
      <c r="C28" s="1335"/>
      <c r="D28" s="70">
        <f>SUM(D14,D16,D18,D20,D24)</f>
        <v>25.9</v>
      </c>
    </row>
    <row r="29" spans="1:6" ht="30" customHeight="1">
      <c r="A29" s="1316"/>
      <c r="B29" s="1335"/>
      <c r="C29" s="1335"/>
      <c r="D29" s="187"/>
    </row>
    <row r="30" spans="1:6" ht="18.75" customHeight="1">
      <c r="A30" s="77"/>
      <c r="B30" s="78"/>
      <c r="C30" s="78"/>
      <c r="D30" s="79"/>
    </row>
    <row r="31" spans="1:6" ht="27.95" customHeight="1">
      <c r="A31" s="77"/>
      <c r="B31" s="78"/>
      <c r="C31" s="101"/>
      <c r="D31" s="79"/>
    </row>
    <row r="32" spans="1:6" ht="27.95" customHeight="1">
      <c r="A32" s="99" t="s">
        <v>406</v>
      </c>
      <c r="B32" s="114" t="str">
        <f>IF('Sch-1'!B405=0,"", 'Sch-1'!B405)</f>
        <v>--</v>
      </c>
      <c r="C32" s="101" t="s">
        <v>408</v>
      </c>
      <c r="D32" s="110" t="str">
        <f>IF('Sch-1'!M406=0,"",'Sch-1'!M406)</f>
        <v/>
      </c>
      <c r="F32" s="102"/>
    </row>
    <row r="33" spans="1:6" ht="27.95" customHeight="1">
      <c r="A33" s="99" t="s">
        <v>407</v>
      </c>
      <c r="B33" s="114" t="str">
        <f>IF('Sch-1'!B406=0,"", 'Sch-1'!B406)</f>
        <v/>
      </c>
      <c r="C33" s="101" t="s">
        <v>409</v>
      </c>
      <c r="D33" s="110" t="str">
        <f>IF('Sch-1'!M407=0,"",'Sch-1'!M407)</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69" sheet="1" formatColumns="0" formatRows="0" selectLockedCells="1"/>
  <customSheetViews>
    <customSheetView guid="{C5511DF2-7367-4292-8F90-6EDA131DE06A}"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30" showPageBreaks="1" fitToPage="1" printArea="1" hiddenRows="1" view="pageBreakPreview">
      <selection activeCell="C32" sqref="C3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6"/>
  <headerFooter alignWithMargins="0">
    <oddFooter>&amp;R&amp;"Book Antiqua,Bold"&amp;10Schedule-6/ Page &amp;P of &amp;N</oddFooter>
  </headerFooter>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7" zoomScale="145" zoomScaleNormal="100" zoomScaleSheetLayoutView="145" workbookViewId="0">
      <selection activeCell="D24" sqref="D24"/>
    </sheetView>
  </sheetViews>
  <sheetFormatPr defaultColWidth="10" defaultRowHeight="16.5"/>
  <cols>
    <col min="1" max="1" width="10.625" style="41" customWidth="1"/>
    <col min="2" max="2" width="27.5" style="41" customWidth="1"/>
    <col min="3" max="3" width="28.875" style="41" customWidth="1"/>
    <col min="4" max="4" width="34.375" style="41" customWidth="1"/>
    <col min="5" max="16384" width="10" style="38"/>
  </cols>
  <sheetData>
    <row r="1" spans="1:6" ht="18" customHeight="1">
      <c r="A1" s="81" t="str">
        <f>Cover!B3</f>
        <v>Specification No.: CC/NT/W-GIS/DOM/A04/24/10629</v>
      </c>
      <c r="B1" s="82"/>
      <c r="C1" s="84"/>
      <c r="D1" s="85" t="s">
        <v>67</v>
      </c>
    </row>
    <row r="2" spans="1:6" ht="18" customHeight="1">
      <c r="A2" s="67"/>
      <c r="B2" s="88"/>
      <c r="C2" s="34"/>
      <c r="D2" s="34"/>
    </row>
    <row r="3" spans="1:6" ht="45" customHeight="1">
      <c r="A3" s="1340" t="str">
        <f>Cover!$B$2</f>
        <v>400kV GIS Substation Package SS-135 for (a) Extension of 400/220/132kV Pandiabili GIS Substation under ERBS-I, (b) Extension of 400/220/132kV Rangpo GIS Substation under ERBS-II and (c) Bay Extension of Misa GIS S/s under NERES-XXVIII</v>
      </c>
      <c r="B3" s="1340"/>
      <c r="C3" s="1340"/>
      <c r="D3" s="1340"/>
      <c r="E3" s="52"/>
      <c r="F3" s="52"/>
    </row>
    <row r="4" spans="1:6" ht="21.95" customHeight="1">
      <c r="A4" s="1329" t="s">
        <v>384</v>
      </c>
      <c r="B4" s="1329"/>
      <c r="C4" s="1329"/>
      <c r="D4" s="1329"/>
    </row>
    <row r="5" spans="1:6" ht="18" customHeight="1">
      <c r="A5" s="40"/>
    </row>
    <row r="6" spans="1:6" ht="18" customHeight="1">
      <c r="A6" s="31" t="str">
        <f>'Sch-1'!A6</f>
        <v>Bidder’s Name and Address (Sole Bidder) :</v>
      </c>
      <c r="D6" s="64" t="s">
        <v>396</v>
      </c>
    </row>
    <row r="7" spans="1:6" ht="36" customHeight="1">
      <c r="A7" s="1338" t="str">
        <f>'Sch-1'!A7</f>
        <v/>
      </c>
      <c r="B7" s="1338"/>
      <c r="C7" s="1338"/>
      <c r="D7" s="65" t="str">
        <f>'Sch-1'!M7</f>
        <v>Contracts Services, 3rd Floor</v>
      </c>
    </row>
    <row r="8" spans="1:6" ht="18" customHeight="1">
      <c r="A8" s="42" t="s">
        <v>412</v>
      </c>
      <c r="B8" s="1328" t="str">
        <f>IF('Sch-1'!C8=0, "", 'Sch-1'!C8)</f>
        <v xml:space="preserve">…….. …….. …….. …….. …….. …….. </v>
      </c>
      <c r="C8" s="1328"/>
      <c r="D8" s="65" t="str">
        <f>'Sch-1'!M8</f>
        <v>Power Grid Corporation of India Ltd.,</v>
      </c>
    </row>
    <row r="9" spans="1:6" ht="18" customHeight="1">
      <c r="A9" s="42" t="s">
        <v>413</v>
      </c>
      <c r="B9" s="1328" t="str">
        <f>IF('Sch-1'!C9=0, "", 'Sch-1'!C9)</f>
        <v xml:space="preserve">…….. …….. …….. …….. …….. …….. </v>
      </c>
      <c r="C9" s="1328"/>
      <c r="D9" s="65" t="str">
        <f>'Sch-1'!M9</f>
        <v>"Saudamini", Plot No.-2</v>
      </c>
    </row>
    <row r="10" spans="1:6" ht="18" customHeight="1">
      <c r="A10" s="43"/>
      <c r="B10" s="1328" t="str">
        <f>IF('Sch-1'!C10=0, "", 'Sch-1'!C10)</f>
        <v xml:space="preserve">…….. …….. …….. …….. …….. …….. </v>
      </c>
      <c r="C10" s="1328"/>
      <c r="D10" s="65" t="str">
        <f>'Sch-1'!M10</f>
        <v xml:space="preserve">Sector-29, </v>
      </c>
    </row>
    <row r="11" spans="1:6" ht="18" customHeight="1">
      <c r="A11" s="43"/>
      <c r="B11" s="1328" t="str">
        <f>IF('Sch-1'!C11=0, "", 'Sch-1'!C11)</f>
        <v xml:space="preserve">…….. …….. …….. …….. …….. …….. </v>
      </c>
      <c r="C11" s="1328"/>
      <c r="D11" s="65" t="str">
        <f>'Sch-1'!M11</f>
        <v>Gurgaon (Haryana) - 122001</v>
      </c>
    </row>
    <row r="12" spans="1:6" ht="18" customHeight="1">
      <c r="A12" s="53"/>
      <c r="B12" s="53"/>
      <c r="C12" s="53"/>
      <c r="D12" s="64"/>
    </row>
    <row r="13" spans="1:6" ht="21.95" customHeight="1">
      <c r="A13" s="54" t="s">
        <v>378</v>
      </c>
      <c r="B13" s="1326" t="s">
        <v>368</v>
      </c>
      <c r="C13" s="1327"/>
      <c r="D13" s="55" t="s">
        <v>380</v>
      </c>
    </row>
    <row r="14" spans="1:6" ht="21.95" customHeight="1">
      <c r="A14" s="45" t="s">
        <v>381</v>
      </c>
      <c r="B14" s="1336" t="s">
        <v>415</v>
      </c>
      <c r="C14" s="1336"/>
      <c r="D14" s="69">
        <f>'Sch-1'!N397*(1-Discount!K18)+(1-Discount!K23)*'Sch-1'!N398</f>
        <v>7.2</v>
      </c>
    </row>
    <row r="15" spans="1:6" ht="35.1" customHeight="1">
      <c r="A15" s="56"/>
      <c r="B15" s="1333" t="s">
        <v>385</v>
      </c>
      <c r="C15" s="1334"/>
      <c r="D15" s="47"/>
    </row>
    <row r="16" spans="1:6" ht="21.95" customHeight="1">
      <c r="A16" s="45" t="s">
        <v>382</v>
      </c>
      <c r="B16" s="1336" t="s">
        <v>416</v>
      </c>
      <c r="C16" s="1336"/>
      <c r="D16" s="69">
        <f>'Sch-6'!D16*(1-Discount!K19)</f>
        <v>7.2</v>
      </c>
    </row>
    <row r="17" spans="1:6" ht="35.1" customHeight="1">
      <c r="A17" s="56"/>
      <c r="B17" s="1337" t="s">
        <v>529</v>
      </c>
      <c r="C17" s="1334"/>
      <c r="D17" s="47"/>
    </row>
    <row r="18" spans="1:6" ht="21.95" customHeight="1">
      <c r="A18" s="45" t="s">
        <v>383</v>
      </c>
      <c r="B18" s="1336" t="s">
        <v>417</v>
      </c>
      <c r="C18" s="1336"/>
      <c r="D18" s="69">
        <f>'Sch-6'!D18*(1-Discount!K20)</f>
        <v>6.3</v>
      </c>
    </row>
    <row r="19" spans="1:6" ht="30" customHeight="1">
      <c r="A19" s="56"/>
      <c r="B19" s="1333" t="s">
        <v>386</v>
      </c>
      <c r="C19" s="1334"/>
      <c r="D19" s="47"/>
    </row>
    <row r="20" spans="1:6" ht="21.95" customHeight="1">
      <c r="A20" s="45" t="s">
        <v>557</v>
      </c>
      <c r="B20" s="1336" t="s">
        <v>558</v>
      </c>
      <c r="C20" s="1336"/>
      <c r="D20" s="256">
        <f>'Sch-6'!D20*(1-Discount!K21)</f>
        <v>0</v>
      </c>
    </row>
    <row r="21" spans="1:6" ht="30" customHeight="1">
      <c r="A21" s="56"/>
      <c r="B21" s="1333" t="s">
        <v>387</v>
      </c>
      <c r="C21" s="1334"/>
      <c r="D21" s="47"/>
    </row>
    <row r="22" spans="1:6" ht="21.95" hidden="1" customHeight="1">
      <c r="A22" s="45" t="s">
        <v>537</v>
      </c>
      <c r="B22" s="1336" t="s">
        <v>536</v>
      </c>
      <c r="C22" s="1336"/>
      <c r="D22" s="256">
        <f>'Sch-6'!D22*(1-Discount!K22)</f>
        <v>0</v>
      </c>
    </row>
    <row r="23" spans="1:6" ht="38.25" hidden="1" customHeight="1">
      <c r="A23" s="56"/>
      <c r="B23" s="1337" t="s">
        <v>530</v>
      </c>
      <c r="C23" s="1334"/>
      <c r="D23" s="47"/>
    </row>
    <row r="24" spans="1:6" ht="30" customHeight="1">
      <c r="A24" s="45">
        <v>5</v>
      </c>
      <c r="B24" s="1336" t="s">
        <v>432</v>
      </c>
      <c r="C24" s="1336"/>
      <c r="D24" s="69">
        <f>'Sch-5 Dis'!D18</f>
        <v>2.6100000000000003</v>
      </c>
    </row>
    <row r="25" spans="1:6" ht="51" customHeight="1">
      <c r="A25" s="56"/>
      <c r="B25" s="1333" t="s">
        <v>388</v>
      </c>
      <c r="C25" s="1334"/>
      <c r="D25" s="255"/>
    </row>
    <row r="26" spans="1:6" ht="21.95" customHeight="1">
      <c r="A26" s="45" t="s">
        <v>389</v>
      </c>
      <c r="B26" s="1336" t="s">
        <v>433</v>
      </c>
      <c r="C26" s="1336"/>
      <c r="D26" s="256">
        <f>'Sch-6'!D26*(1-Discount!K23)</f>
        <v>0</v>
      </c>
    </row>
    <row r="27" spans="1:6" ht="35.1" customHeight="1">
      <c r="A27" s="56"/>
      <c r="B27" s="1333" t="s">
        <v>69</v>
      </c>
      <c r="C27" s="1334"/>
      <c r="D27" s="47"/>
    </row>
    <row r="28" spans="1:6" ht="28.5" customHeight="1">
      <c r="A28" s="1316"/>
      <c r="B28" s="1335" t="s">
        <v>390</v>
      </c>
      <c r="C28" s="1335"/>
      <c r="D28" s="70">
        <f>SUM(D14,D16,D18,D20,D24)</f>
        <v>23.31</v>
      </c>
    </row>
    <row r="29" spans="1:6" ht="25.5" customHeight="1">
      <c r="A29" s="1316"/>
      <c r="B29" s="1335"/>
      <c r="C29" s="1335"/>
      <c r="D29" s="187"/>
    </row>
    <row r="30" spans="1:6" ht="18.75" customHeight="1">
      <c r="A30" s="77"/>
      <c r="B30" s="78"/>
      <c r="C30" s="78"/>
      <c r="D30" s="79"/>
    </row>
    <row r="31" spans="1:6" ht="27.95" customHeight="1">
      <c r="A31" s="77"/>
      <c r="B31" s="78"/>
      <c r="C31" s="101"/>
      <c r="D31" s="79"/>
    </row>
    <row r="32" spans="1:6" ht="27.95" customHeight="1">
      <c r="A32" s="99" t="s">
        <v>406</v>
      </c>
      <c r="B32" s="114" t="str">
        <f>IF('Sch-1'!B405=0,"", 'Sch-1'!B405)</f>
        <v>--</v>
      </c>
      <c r="C32" s="101" t="s">
        <v>408</v>
      </c>
      <c r="D32" s="110" t="str">
        <f>IF('Sch-1'!M406=0,"",'Sch-1'!M406)</f>
        <v/>
      </c>
      <c r="F32" s="102"/>
    </row>
    <row r="33" spans="1:6" ht="27.95" customHeight="1">
      <c r="A33" s="99" t="s">
        <v>407</v>
      </c>
      <c r="B33" s="114" t="str">
        <f>IF('Sch-1'!B406=0,"", 'Sch-1'!B406)</f>
        <v/>
      </c>
      <c r="C33" s="101" t="s">
        <v>409</v>
      </c>
      <c r="D33" s="110" t="str">
        <f>IF('Sch-1'!M407=0,"",'Sch-1'!M407)</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69" sheet="1" formatColumns="0" formatRows="0" selectLockedCells="1"/>
  <customSheetViews>
    <customSheetView guid="{C5511DF2-7367-4292-8F90-6EDA131DE06A}" scale="145" showPageBreaks="1" printArea="1" hiddenRows="1" view="pageBreakPreview">
      <selection activeCell="D24" sqref="D24"/>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45"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8909CFDD-4F29-4C72-886E-908773EE94A2}" scale="145" showPageBreaks="1" printArea="1" hiddenRows="1" view="pageBreakPreview">
      <selection activeCell="D24" sqref="D24"/>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3"/>
  <headerFooter alignWithMargins="0">
    <oddFooter>&amp;R&amp;"Book Antiqua,Bold"&amp;10Schedule-6/ Page &amp;P of &amp;N</oddFooter>
  </headerFooter>
  <drawing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C19" sqref="C19"/>
    </sheetView>
  </sheetViews>
  <sheetFormatPr defaultRowHeight="16.5"/>
  <cols>
    <col min="1" max="8" width="11.375" style="379" customWidth="1"/>
    <col min="9" max="9" width="31.375" style="332" customWidth="1"/>
    <col min="10" max="10" width="7.625" style="332" customWidth="1"/>
    <col min="11" max="11" width="10.25" style="332" customWidth="1"/>
    <col min="12" max="12" width="15.375" style="332" customWidth="1"/>
    <col min="13" max="13" width="15.75" style="332" customWidth="1"/>
    <col min="14" max="14" width="23.625" style="258" customWidth="1"/>
    <col min="15" max="15" width="9" style="384"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384"/>
  </cols>
  <sheetData>
    <row r="1" spans="1:48" ht="18" customHeight="1">
      <c r="A1" s="81" t="str">
        <f>Cover!B3</f>
        <v>Specification No.: CC/NT/W-GIS/DOM/A04/24/10629</v>
      </c>
      <c r="B1" s="81"/>
      <c r="C1" s="81"/>
      <c r="D1" s="81"/>
      <c r="E1" s="81"/>
      <c r="F1" s="81"/>
      <c r="G1" s="81"/>
      <c r="H1" s="81"/>
      <c r="I1" s="82"/>
      <c r="J1" s="83"/>
      <c r="K1" s="83"/>
      <c r="L1" s="83"/>
      <c r="M1" s="85" t="s">
        <v>442</v>
      </c>
    </row>
    <row r="2" spans="1:48" ht="3" customHeight="1">
      <c r="A2" s="385"/>
      <c r="B2" s="385"/>
      <c r="C2" s="385"/>
      <c r="D2" s="385"/>
      <c r="E2" s="385"/>
      <c r="F2" s="385"/>
      <c r="G2" s="385"/>
      <c r="H2" s="385"/>
      <c r="I2" s="386"/>
      <c r="J2" s="387"/>
      <c r="K2" s="387"/>
      <c r="L2" s="387"/>
      <c r="M2" s="387"/>
    </row>
    <row r="3" spans="1:48" ht="80.25" customHeight="1">
      <c r="A3" s="1356" t="str">
        <f>Cover!$B$2</f>
        <v>400kV GIS Substation Package SS-135 for (a) Extension of 400/220/132kV Pandiabili GIS Substation under ERBS-I, (b) Extension of 400/220/132kV Rangpo GIS Substation under ERBS-II and (c) Bay Extension of Misa GIS S/s under NERES-XXVIII</v>
      </c>
      <c r="B3" s="1356"/>
      <c r="C3" s="1356"/>
      <c r="D3" s="1356"/>
      <c r="E3" s="1356"/>
      <c r="F3" s="1356"/>
      <c r="G3" s="1356"/>
      <c r="H3" s="1356"/>
      <c r="I3" s="1356"/>
      <c r="J3" s="1356"/>
      <c r="K3" s="1356"/>
      <c r="L3" s="1356"/>
      <c r="M3" s="1356"/>
      <c r="N3" s="1356"/>
      <c r="AG3" s="199" t="s">
        <v>342</v>
      </c>
      <c r="AI3" s="220">
        <f>IF(ISERROR(#REF!/('Sch-6'!D14+'Sch-6'!D16+'Sch-6'!D18)),0,#REF!/( 'Sch-6'!D14+'Sch-6'!D16+'Sch-6'!D18))</f>
        <v>0</v>
      </c>
    </row>
    <row r="4" spans="1:48" ht="21.95" customHeight="1">
      <c r="A4" s="1295" t="s">
        <v>24</v>
      </c>
      <c r="B4" s="1295"/>
      <c r="C4" s="1295"/>
      <c r="D4" s="1295"/>
      <c r="E4" s="1295"/>
      <c r="F4" s="1295"/>
      <c r="G4" s="1295"/>
      <c r="H4" s="1295"/>
      <c r="I4" s="1295"/>
      <c r="J4" s="1295"/>
      <c r="K4" s="1295"/>
      <c r="L4" s="1295"/>
      <c r="M4" s="1295"/>
      <c r="N4" s="1295"/>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ht="27.95" customHeight="1">
      <c r="A6" s="31" t="str">
        <f>'Sch-1'!A6</f>
        <v>Bidder’s Name and Address (Sole Bidder) :</v>
      </c>
      <c r="B6" s="31"/>
      <c r="C6" s="31"/>
      <c r="D6" s="31"/>
      <c r="E6" s="31"/>
      <c r="F6" s="31"/>
      <c r="G6" s="31"/>
      <c r="H6" s="31"/>
      <c r="I6" s="41"/>
      <c r="J6" s="41"/>
      <c r="K6" s="549" t="s">
        <v>396</v>
      </c>
      <c r="M6" s="41"/>
      <c r="AG6" s="199" t="s">
        <v>351</v>
      </c>
      <c r="AI6" s="220" t="e">
        <f>#REF!</f>
        <v>#REF!</v>
      </c>
    </row>
    <row r="7" spans="1:48" ht="36" customHeight="1">
      <c r="A7" s="1345" t="str">
        <f>'Sch-1'!A7</f>
        <v/>
      </c>
      <c r="B7" s="1345"/>
      <c r="C7" s="1345"/>
      <c r="D7" s="1345"/>
      <c r="E7" s="1345"/>
      <c r="F7" s="1345"/>
      <c r="G7" s="1345"/>
      <c r="H7" s="1345"/>
      <c r="I7" s="1345"/>
      <c r="J7" s="1345"/>
      <c r="K7" s="90" t="str">
        <f>'Sch-1'!M7</f>
        <v>Contracts Services, 3rd Floor</v>
      </c>
      <c r="M7" s="467"/>
      <c r="AG7" s="199" t="s">
        <v>346</v>
      </c>
      <c r="AI7" s="220" t="e">
        <f>SUM(AI3:AI6)</f>
        <v>#REF!</v>
      </c>
    </row>
    <row r="8" spans="1:48" ht="27.95" customHeight="1">
      <c r="A8" s="42" t="s">
        <v>412</v>
      </c>
      <c r="B8" s="42"/>
      <c r="C8" s="42"/>
      <c r="D8" s="42"/>
      <c r="E8" s="42"/>
      <c r="F8" s="42"/>
      <c r="G8" s="42"/>
      <c r="H8" s="42"/>
      <c r="I8" s="1328" t="str">
        <f>IF('Sch-1'!C8=0, "", 'Sch-1'!C8)</f>
        <v xml:space="preserve">…….. …….. …….. …….. …….. …….. </v>
      </c>
      <c r="J8" s="1328"/>
      <c r="K8" s="90" t="str">
        <f>'Sch-1'!M8</f>
        <v>Power Grid Corporation of India Ltd.,</v>
      </c>
      <c r="M8" s="466"/>
    </row>
    <row r="9" spans="1:48" ht="27.95" customHeight="1">
      <c r="A9" s="42" t="s">
        <v>413</v>
      </c>
      <c r="B9" s="42"/>
      <c r="C9" s="42"/>
      <c r="D9" s="42"/>
      <c r="E9" s="42"/>
      <c r="F9" s="42"/>
      <c r="G9" s="42"/>
      <c r="H9" s="42"/>
      <c r="I9" s="1328" t="str">
        <f>IF('Sch-1'!C9=0, "", 'Sch-1'!C9)</f>
        <v xml:space="preserve">…….. …….. …….. …….. …….. …….. </v>
      </c>
      <c r="J9" s="1328"/>
      <c r="K9" s="90" t="str">
        <f>'Sch-1'!M9</f>
        <v>"Saudamini", Plot No.-2</v>
      </c>
      <c r="M9" s="466"/>
    </row>
    <row r="10" spans="1:48" ht="27.95" customHeight="1">
      <c r="A10" s="388"/>
      <c r="B10" s="388"/>
      <c r="C10" s="388"/>
      <c r="D10" s="388"/>
      <c r="E10" s="388"/>
      <c r="F10" s="388"/>
      <c r="G10" s="388"/>
      <c r="H10" s="388"/>
      <c r="I10" s="1359" t="str">
        <f>IF('Sch-1'!C10=0, "", 'Sch-1'!C10)</f>
        <v xml:space="preserve">…….. …….. …….. …….. …….. …….. </v>
      </c>
      <c r="J10" s="1359"/>
      <c r="K10" s="90" t="str">
        <f>'Sch-1'!M10</f>
        <v xml:space="preserve">Sector-29, </v>
      </c>
      <c r="M10" s="389"/>
      <c r="AG10" s="199" t="s">
        <v>278</v>
      </c>
      <c r="AI10" s="227">
        <f>'Sch-1'!AA10</f>
        <v>0</v>
      </c>
    </row>
    <row r="11" spans="1:48" ht="27.95" customHeight="1">
      <c r="A11" s="388"/>
      <c r="B11" s="388"/>
      <c r="C11" s="388"/>
      <c r="D11" s="388"/>
      <c r="E11" s="388"/>
      <c r="F11" s="388"/>
      <c r="G11" s="388"/>
      <c r="H11" s="388"/>
      <c r="I11" s="1359" t="str">
        <f>IF('Sch-1'!C11=0, "", 'Sch-1'!C11)</f>
        <v xml:space="preserve">…….. …….. …….. …….. …….. …….. </v>
      </c>
      <c r="J11" s="1359"/>
      <c r="K11" s="90" t="str">
        <f>'Sch-1'!M11</f>
        <v>Gurgaon (Haryana) - 122001</v>
      </c>
      <c r="M11" s="389"/>
      <c r="AG11" s="199"/>
      <c r="AI11" s="220"/>
    </row>
    <row r="12" spans="1:48" ht="7.5" customHeight="1">
      <c r="A12" s="388"/>
      <c r="B12" s="388"/>
      <c r="C12" s="388"/>
      <c r="D12" s="388"/>
      <c r="E12" s="388"/>
      <c r="F12" s="388"/>
      <c r="G12" s="388"/>
      <c r="H12" s="388"/>
      <c r="I12" s="389"/>
      <c r="J12" s="389"/>
      <c r="K12" s="389"/>
      <c r="L12" s="389"/>
      <c r="M12" s="389"/>
      <c r="N12" s="647"/>
      <c r="O12" s="648"/>
      <c r="P12" s="648"/>
      <c r="Q12" s="648"/>
      <c r="R12" s="648"/>
      <c r="S12" s="648"/>
      <c r="T12" s="648"/>
      <c r="AG12" s="199"/>
      <c r="AI12" s="220"/>
    </row>
    <row r="13" spans="1:48" ht="27.95" customHeight="1" thickBot="1">
      <c r="A13" s="1360" t="s">
        <v>474</v>
      </c>
      <c r="B13" s="1360"/>
      <c r="C13" s="1360"/>
      <c r="D13" s="1360"/>
      <c r="E13" s="1360"/>
      <c r="F13" s="1360"/>
      <c r="G13" s="1360"/>
      <c r="H13" s="1360"/>
      <c r="I13" s="1360"/>
      <c r="J13" s="1360"/>
      <c r="K13" s="1360"/>
      <c r="L13" s="1360"/>
      <c r="M13" s="1360"/>
      <c r="N13" s="647"/>
      <c r="O13" s="648"/>
      <c r="P13" s="648"/>
      <c r="Q13" s="648"/>
      <c r="R13" s="648"/>
      <c r="S13" s="648"/>
      <c r="T13" s="648"/>
    </row>
    <row r="14" spans="1:48" ht="157.5">
      <c r="A14" s="857" t="s">
        <v>434</v>
      </c>
      <c r="B14" s="858" t="s">
        <v>514</v>
      </c>
      <c r="C14" s="858" t="s">
        <v>525</v>
      </c>
      <c r="D14" s="859" t="s">
        <v>526</v>
      </c>
      <c r="E14" s="837" t="s">
        <v>485</v>
      </c>
      <c r="F14" s="837" t="s">
        <v>513</v>
      </c>
      <c r="G14" s="837" t="s">
        <v>486</v>
      </c>
      <c r="H14" s="837" t="s">
        <v>512</v>
      </c>
      <c r="I14" s="860" t="s">
        <v>372</v>
      </c>
      <c r="J14" s="860" t="s">
        <v>353</v>
      </c>
      <c r="K14" s="860" t="s">
        <v>354</v>
      </c>
      <c r="L14" s="860" t="s">
        <v>64</v>
      </c>
      <c r="M14" s="861" t="s">
        <v>373</v>
      </c>
      <c r="N14" s="844" t="s">
        <v>510</v>
      </c>
      <c r="O14" s="648"/>
      <c r="P14" s="648"/>
      <c r="Q14" s="795" t="s">
        <v>545</v>
      </c>
      <c r="R14" s="795" t="s">
        <v>494</v>
      </c>
      <c r="S14" s="648"/>
      <c r="T14" s="648"/>
      <c r="AH14" s="1344" t="s">
        <v>279</v>
      </c>
      <c r="AI14" s="1344"/>
      <c r="AJ14" s="201" t="s">
        <v>287</v>
      </c>
      <c r="AK14" s="1344" t="s">
        <v>280</v>
      </c>
      <c r="AL14" s="1344"/>
    </row>
    <row r="15" spans="1:48" s="810" customFormat="1">
      <c r="A15" s="862">
        <v>1</v>
      </c>
      <c r="B15" s="862">
        <v>2</v>
      </c>
      <c r="C15" s="862">
        <v>3</v>
      </c>
      <c r="D15" s="862">
        <v>4</v>
      </c>
      <c r="E15" s="863">
        <v>5</v>
      </c>
      <c r="F15" s="863">
        <v>6</v>
      </c>
      <c r="G15" s="863">
        <v>7</v>
      </c>
      <c r="H15" s="863">
        <v>8</v>
      </c>
      <c r="I15" s="860">
        <v>9</v>
      </c>
      <c r="J15" s="860">
        <v>10</v>
      </c>
      <c r="K15" s="860">
        <v>11</v>
      </c>
      <c r="L15" s="860">
        <v>12</v>
      </c>
      <c r="M15" s="861" t="s">
        <v>527</v>
      </c>
      <c r="N15" s="850">
        <v>14</v>
      </c>
      <c r="O15" s="808"/>
      <c r="P15" s="808"/>
      <c r="Q15" s="691"/>
      <c r="R15" s="778"/>
      <c r="S15" s="808"/>
      <c r="T15" s="808"/>
      <c r="U15" s="809"/>
      <c r="V15" s="809"/>
      <c r="W15" s="809"/>
      <c r="X15" s="809"/>
      <c r="Y15" s="809"/>
      <c r="Z15" s="809"/>
      <c r="AA15" s="809"/>
      <c r="AB15" s="809"/>
      <c r="AC15" s="809"/>
      <c r="AD15" s="809"/>
      <c r="AE15" s="809"/>
      <c r="AF15" s="809"/>
      <c r="AG15" s="809"/>
      <c r="AH15" s="792"/>
      <c r="AI15" s="792"/>
      <c r="AJ15" s="201"/>
      <c r="AK15" s="792"/>
      <c r="AL15" s="792"/>
      <c r="AM15" s="809"/>
      <c r="AN15" s="809"/>
      <c r="AO15" s="809"/>
      <c r="AP15" s="809"/>
      <c r="AQ15" s="809"/>
      <c r="AR15" s="809"/>
      <c r="AS15" s="809"/>
      <c r="AT15" s="809"/>
      <c r="AU15" s="809"/>
      <c r="AV15" s="809"/>
    </row>
    <row r="16" spans="1:48" s="810" customFormat="1">
      <c r="A16" s="873" t="s">
        <v>340</v>
      </c>
      <c r="B16" s="1353"/>
      <c r="C16" s="1354"/>
      <c r="D16" s="1354"/>
      <c r="E16" s="1354"/>
      <c r="F16" s="1354"/>
      <c r="G16" s="1354"/>
      <c r="H16" s="1354"/>
      <c r="I16" s="1354"/>
      <c r="J16" s="1354"/>
      <c r="K16" s="1354"/>
      <c r="L16" s="1354"/>
      <c r="M16" s="1354"/>
      <c r="N16" s="1355"/>
      <c r="O16" s="808"/>
      <c r="P16" s="808"/>
      <c r="Q16" s="691"/>
      <c r="R16" s="778"/>
      <c r="S16" s="808"/>
      <c r="T16" s="808"/>
      <c r="U16" s="809"/>
      <c r="V16" s="809"/>
      <c r="W16" s="809"/>
      <c r="X16" s="809"/>
      <c r="Y16" s="809"/>
      <c r="Z16" s="809"/>
      <c r="AA16" s="809"/>
      <c r="AB16" s="809"/>
      <c r="AC16" s="809"/>
      <c r="AD16" s="809"/>
      <c r="AE16" s="809"/>
      <c r="AF16" s="809"/>
      <c r="AG16" s="809"/>
      <c r="AH16" s="792"/>
      <c r="AI16" s="792"/>
      <c r="AJ16" s="201"/>
      <c r="AK16" s="792"/>
      <c r="AL16" s="792"/>
      <c r="AM16" s="809"/>
      <c r="AN16" s="809"/>
      <c r="AO16" s="809"/>
      <c r="AP16" s="809"/>
      <c r="AQ16" s="809"/>
      <c r="AR16" s="809"/>
      <c r="AS16" s="809"/>
      <c r="AT16" s="809"/>
      <c r="AU16" s="809"/>
      <c r="AV16" s="809"/>
    </row>
    <row r="17" spans="1:48" s="471" customFormat="1" hidden="1">
      <c r="A17" s="677">
        <v>1</v>
      </c>
      <c r="B17" s="830"/>
      <c r="C17" s="830"/>
      <c r="D17" s="830"/>
      <c r="E17" s="677"/>
      <c r="F17" s="777"/>
      <c r="G17" s="753"/>
      <c r="H17" s="779"/>
      <c r="I17" s="678"/>
      <c r="J17" s="557"/>
      <c r="K17" s="558"/>
      <c r="L17" s="554"/>
      <c r="M17" s="553" t="str">
        <f>IF(L17=0, "Included", IF(ISERROR(K17*L17), L17, K17*L17))</f>
        <v>Included</v>
      </c>
      <c r="N17" s="866">
        <f>R17</f>
        <v>0</v>
      </c>
      <c r="O17" s="572"/>
      <c r="P17" s="572"/>
      <c r="Q17" s="691">
        <f>IF(M17="Included",0,M17)</f>
        <v>0</v>
      </c>
      <c r="R17" s="778">
        <f>IF(H17="", G17*Q17,H17*Q17)</f>
        <v>0</v>
      </c>
      <c r="S17" s="572"/>
      <c r="T17" s="572"/>
    </row>
    <row r="18" spans="1:48" s="471" customFormat="1" hidden="1">
      <c r="A18" s="677">
        <v>2</v>
      </c>
      <c r="B18" s="830"/>
      <c r="C18" s="830"/>
      <c r="D18" s="830"/>
      <c r="E18" s="677"/>
      <c r="F18" s="777"/>
      <c r="G18" s="753"/>
      <c r="H18" s="779"/>
      <c r="I18" s="678"/>
      <c r="J18" s="557"/>
      <c r="K18" s="558"/>
      <c r="L18" s="554"/>
      <c r="M18" s="553" t="str">
        <f>IF(L18=0, "Included", IF(ISERROR(K18*L18), L18, K18*L18))</f>
        <v>Included</v>
      </c>
      <c r="N18" s="866">
        <f>R18</f>
        <v>0</v>
      </c>
      <c r="O18" s="572"/>
      <c r="P18" s="572"/>
      <c r="Q18" s="691">
        <f>IF(M18="Included",0,M18)</f>
        <v>0</v>
      </c>
      <c r="R18" s="778">
        <f>IF(H18="", G18*Q18,H18*Q18)</f>
        <v>0</v>
      </c>
      <c r="S18" s="572"/>
      <c r="T18" s="572"/>
    </row>
    <row r="19" spans="1:48" ht="45" customHeight="1">
      <c r="A19" s="388"/>
      <c r="B19" s="388"/>
      <c r="C19" s="388"/>
      <c r="D19" s="388"/>
      <c r="E19" s="388"/>
      <c r="F19" s="1297" t="s">
        <v>553</v>
      </c>
      <c r="G19" s="1297"/>
      <c r="H19" s="1297"/>
      <c r="I19" s="1297"/>
      <c r="J19" s="1297"/>
      <c r="K19" s="1297"/>
      <c r="L19" s="1297"/>
      <c r="M19" s="389"/>
      <c r="N19" s="647"/>
      <c r="O19" s="648"/>
      <c r="P19" s="648"/>
      <c r="Q19" s="648"/>
      <c r="R19" s="648"/>
      <c r="S19" s="648"/>
      <c r="T19" s="648"/>
      <c r="AG19" s="199"/>
      <c r="AI19" s="220"/>
    </row>
    <row r="20" spans="1:48" s="471" customFormat="1" ht="24.75" customHeight="1">
      <c r="A20" s="1347"/>
      <c r="B20" s="1348"/>
      <c r="C20" s="1348"/>
      <c r="D20" s="1348"/>
      <c r="E20" s="1348"/>
      <c r="F20" s="1348"/>
      <c r="G20" s="1348"/>
      <c r="H20" s="1349"/>
      <c r="I20" s="867" t="s">
        <v>473</v>
      </c>
      <c r="J20" s="867"/>
      <c r="K20" s="867"/>
      <c r="L20" s="867"/>
      <c r="M20" s="868">
        <f>SUM(M17:M18)</f>
        <v>0</v>
      </c>
      <c r="N20" s="869"/>
      <c r="O20" s="572"/>
      <c r="P20" s="572"/>
      <c r="Q20" s="572"/>
      <c r="R20" s="572"/>
      <c r="S20" s="572"/>
      <c r="T20" s="572"/>
    </row>
    <row r="21" spans="1:48" ht="36" customHeight="1">
      <c r="A21" s="1350"/>
      <c r="B21" s="1351"/>
      <c r="C21" s="1351"/>
      <c r="D21" s="1351"/>
      <c r="E21" s="1351"/>
      <c r="F21" s="1351"/>
      <c r="G21" s="1351"/>
      <c r="H21" s="1352"/>
      <c r="I21" s="870" t="s">
        <v>510</v>
      </c>
      <c r="J21" s="870"/>
      <c r="K21" s="870"/>
      <c r="L21" s="870"/>
      <c r="M21" s="870"/>
      <c r="N21" s="868">
        <f>SUM(N17:N18)</f>
        <v>0</v>
      </c>
      <c r="O21" s="648"/>
      <c r="P21" s="648"/>
      <c r="Q21" s="648"/>
      <c r="R21" s="648"/>
      <c r="S21" s="648"/>
      <c r="T21" s="648"/>
      <c r="AH21" s="228"/>
      <c r="AI21" s="228"/>
      <c r="AK21" s="228"/>
      <c r="AL21" s="228"/>
      <c r="AM21" s="384"/>
      <c r="AN21" s="384"/>
      <c r="AO21" s="384"/>
      <c r="AP21" s="384"/>
      <c r="AQ21" s="384"/>
      <c r="AR21" s="384"/>
      <c r="AS21" s="384"/>
      <c r="AT21" s="384"/>
      <c r="AU21" s="384"/>
      <c r="AV21" s="384"/>
    </row>
    <row r="22" spans="1:48" ht="19.5" customHeight="1">
      <c r="A22" s="390"/>
      <c r="B22" s="390"/>
      <c r="C22" s="390"/>
      <c r="D22" s="390"/>
      <c r="E22" s="390"/>
      <c r="F22" s="390"/>
      <c r="G22" s="390"/>
      <c r="H22" s="390"/>
      <c r="I22" s="390"/>
      <c r="J22" s="1288"/>
      <c r="K22" s="1288"/>
      <c r="L22" s="1288"/>
      <c r="M22" s="1288"/>
      <c r="AH22" s="257"/>
      <c r="AI22" s="229"/>
      <c r="AM22" s="384"/>
      <c r="AN22" s="384"/>
      <c r="AO22" s="384"/>
      <c r="AP22" s="384"/>
      <c r="AQ22" s="384"/>
      <c r="AR22" s="384"/>
      <c r="AS22" s="384"/>
      <c r="AT22" s="384"/>
      <c r="AU22" s="384"/>
      <c r="AV22" s="384"/>
    </row>
    <row r="23" spans="1:48" ht="19.5" customHeight="1">
      <c r="A23" s="99" t="s">
        <v>406</v>
      </c>
      <c r="B23" s="99"/>
      <c r="C23" s="99"/>
      <c r="D23" s="99"/>
      <c r="E23" s="114" t="str">
        <f>'Sch-1'!B405</f>
        <v>--</v>
      </c>
      <c r="F23" s="99"/>
      <c r="G23" s="99"/>
      <c r="H23" s="99"/>
      <c r="J23" s="1288" t="str">
        <f>"Printed Name   : " &amp; 'Sch-1'!M406</f>
        <v xml:space="preserve">Printed Name   : </v>
      </c>
      <c r="K23" s="1288"/>
      <c r="L23" s="1288"/>
      <c r="M23" s="1288"/>
      <c r="AM23" s="384"/>
      <c r="AN23" s="384"/>
      <c r="AO23" s="384"/>
      <c r="AP23" s="384"/>
      <c r="AQ23" s="384"/>
      <c r="AR23" s="384"/>
      <c r="AS23" s="384"/>
      <c r="AT23" s="384"/>
      <c r="AU23" s="384"/>
      <c r="AV23" s="384"/>
    </row>
    <row r="24" spans="1:48" ht="27.75" customHeight="1">
      <c r="A24" s="99" t="s">
        <v>407</v>
      </c>
      <c r="B24" s="99"/>
      <c r="C24" s="99"/>
      <c r="D24" s="99"/>
      <c r="E24" s="110" t="str">
        <f>'Sch-1'!B406</f>
        <v/>
      </c>
      <c r="F24" s="99"/>
      <c r="G24" s="99"/>
      <c r="H24" s="99"/>
      <c r="J24" s="1288" t="str">
        <f>"Designation      : " &amp; 'Sch-1'!M407</f>
        <v xml:space="preserve">Designation      : </v>
      </c>
      <c r="K24" s="1288"/>
      <c r="L24" s="1288"/>
      <c r="M24" s="1288"/>
      <c r="AM24" s="384"/>
      <c r="AN24" s="384"/>
      <c r="AO24" s="384"/>
      <c r="AP24" s="384"/>
      <c r="AQ24" s="384"/>
      <c r="AR24" s="384"/>
      <c r="AS24" s="384"/>
      <c r="AT24" s="384"/>
      <c r="AU24" s="384"/>
      <c r="AV24" s="384"/>
    </row>
    <row r="25" spans="1:48" ht="36.75" customHeight="1">
      <c r="A25" s="111" t="s">
        <v>68</v>
      </c>
      <c r="B25" s="111"/>
      <c r="C25" s="111"/>
      <c r="D25" s="111"/>
      <c r="E25" s="1346" t="s">
        <v>375</v>
      </c>
      <c r="F25" s="1346"/>
      <c r="G25" s="1346"/>
      <c r="H25" s="1346"/>
      <c r="I25" s="1346"/>
      <c r="J25" s="1346"/>
      <c r="K25" s="1346"/>
      <c r="L25" s="1346"/>
      <c r="M25" s="1346"/>
      <c r="AM25" s="384"/>
      <c r="AN25" s="384"/>
      <c r="AO25" s="384"/>
      <c r="AP25" s="384"/>
      <c r="AQ25" s="384"/>
      <c r="AR25" s="384"/>
      <c r="AS25" s="384"/>
      <c r="AT25" s="384"/>
      <c r="AU25" s="384"/>
      <c r="AV25" s="384"/>
    </row>
    <row r="26" spans="1:48" ht="31.5" customHeight="1">
      <c r="N26" s="260"/>
      <c r="AM26" s="384"/>
      <c r="AN26" s="384"/>
      <c r="AO26" s="384"/>
      <c r="AP26" s="384"/>
      <c r="AQ26" s="384"/>
      <c r="AR26" s="384"/>
      <c r="AS26" s="384"/>
      <c r="AT26" s="384"/>
      <c r="AU26" s="384"/>
      <c r="AV26" s="384"/>
    </row>
    <row r="95" spans="1:15" s="184" customFormat="1">
      <c r="A95" s="205"/>
      <c r="B95" s="205"/>
      <c r="C95" s="205"/>
      <c r="D95" s="205"/>
      <c r="E95" s="205"/>
      <c r="F95" s="205"/>
      <c r="G95" s="205"/>
      <c r="H95" s="205"/>
      <c r="I95" s="193"/>
      <c r="J95" s="193"/>
      <c r="K95" s="193"/>
      <c r="L95" s="193"/>
      <c r="M95" s="193"/>
      <c r="N95" s="258"/>
      <c r="O95" s="384"/>
    </row>
    <row r="96" spans="1:15" s="184" customFormat="1">
      <c r="A96" s="205"/>
      <c r="B96" s="205"/>
      <c r="C96" s="205"/>
      <c r="D96" s="205"/>
      <c r="E96" s="205"/>
      <c r="F96" s="205"/>
      <c r="G96" s="205"/>
      <c r="H96" s="205"/>
      <c r="I96" s="193"/>
      <c r="J96" s="193"/>
      <c r="K96" s="193"/>
      <c r="L96" s="193"/>
      <c r="M96" s="193"/>
      <c r="N96" s="258"/>
      <c r="O96" s="384"/>
    </row>
    <row r="97" spans="1:38" s="184" customFormat="1">
      <c r="A97" s="205"/>
      <c r="B97" s="205"/>
      <c r="C97" s="205"/>
      <c r="D97" s="205"/>
      <c r="E97" s="205"/>
      <c r="F97" s="205"/>
      <c r="G97" s="205"/>
      <c r="H97" s="205"/>
      <c r="I97" s="193"/>
      <c r="J97" s="193"/>
      <c r="K97" s="193"/>
      <c r="L97" s="193"/>
      <c r="M97" s="193"/>
      <c r="N97" s="258"/>
      <c r="O97" s="384"/>
    </row>
    <row r="98" spans="1:38" s="269" customFormat="1" hidden="1">
      <c r="A98" s="186" t="str">
        <f>A1</f>
        <v>Specification No.: CC/NT/W-GIS/DOM/A04/24/10629</v>
      </c>
      <c r="B98" s="186"/>
      <c r="C98" s="186"/>
      <c r="D98" s="186"/>
      <c r="E98" s="186"/>
      <c r="F98" s="186"/>
      <c r="G98" s="186"/>
      <c r="H98" s="186"/>
      <c r="I98" s="99"/>
      <c r="J98" s="189"/>
      <c r="K98" s="189"/>
      <c r="L98" s="189"/>
      <c r="M98" s="189"/>
      <c r="N98" s="188"/>
    </row>
    <row r="99" spans="1:38" s="269" customFormat="1" hidden="1">
      <c r="A99" s="67"/>
      <c r="B99" s="67"/>
      <c r="C99" s="67"/>
      <c r="D99" s="67"/>
      <c r="E99" s="67"/>
      <c r="F99" s="67"/>
      <c r="G99" s="67"/>
      <c r="H99" s="67"/>
      <c r="I99" s="88"/>
      <c r="J99" s="89"/>
      <c r="K99" s="89"/>
      <c r="L99" s="89"/>
      <c r="M99" s="89"/>
      <c r="N99" s="188"/>
    </row>
    <row r="100" spans="1:38" s="269" customFormat="1" ht="35.25" hidden="1" customHeight="1">
      <c r="A100" s="1357" t="str">
        <f>A3</f>
        <v>400kV GIS Substation Package SS-135 for (a) Extension of 400/220/132kV Pandiabili GIS Substation under ERBS-I, (b) Extension of 400/220/132kV Rangpo GIS Substation under ERBS-II and (c) Bay Extension of Misa GIS S/s under NERES-XXVIII</v>
      </c>
      <c r="B100" s="1357"/>
      <c r="C100" s="1357"/>
      <c r="D100" s="1357"/>
      <c r="E100" s="1357"/>
      <c r="F100" s="1357"/>
      <c r="G100" s="1357"/>
      <c r="H100" s="1357"/>
      <c r="I100" s="1357">
        <f>I3</f>
        <v>0</v>
      </c>
      <c r="J100" s="1357">
        <f>J3</f>
        <v>0</v>
      </c>
      <c r="K100" s="1357"/>
      <c r="L100" s="1357"/>
      <c r="M100" s="1357"/>
      <c r="N100" s="188"/>
    </row>
    <row r="101" spans="1:38" s="269" customFormat="1" hidden="1">
      <c r="A101" s="1358" t="str">
        <f>A4</f>
        <v>(SCHEDULE OF RATES AND PRICES )</v>
      </c>
      <c r="B101" s="1358"/>
      <c r="C101" s="1358"/>
      <c r="D101" s="1358"/>
      <c r="E101" s="1358"/>
      <c r="F101" s="1358"/>
      <c r="G101" s="1358"/>
      <c r="H101" s="1358"/>
      <c r="I101" s="1358">
        <f>I4</f>
        <v>0</v>
      </c>
      <c r="J101" s="1358">
        <f>J4</f>
        <v>0</v>
      </c>
      <c r="K101" s="1358"/>
      <c r="L101" s="1358"/>
      <c r="M101" s="1358"/>
      <c r="N101" s="188"/>
    </row>
    <row r="102" spans="1:38" s="269" customFormat="1" hidden="1">
      <c r="A102" s="68"/>
      <c r="B102" s="68"/>
      <c r="C102" s="68"/>
      <c r="D102" s="68"/>
      <c r="E102" s="68"/>
      <c r="F102" s="68"/>
      <c r="G102" s="68"/>
      <c r="H102" s="68"/>
      <c r="I102" s="107"/>
      <c r="J102" s="107"/>
      <c r="K102" s="107"/>
      <c r="L102" s="107"/>
      <c r="M102" s="107"/>
      <c r="N102" s="188"/>
    </row>
    <row r="103" spans="1:38" s="269" customFormat="1" hidden="1">
      <c r="A103" s="31" t="str">
        <f>A6</f>
        <v>Bidder’s Name and Address (Sole Bidder) :</v>
      </c>
      <c r="B103" s="31"/>
      <c r="C103" s="31"/>
      <c r="D103" s="31"/>
      <c r="E103" s="31"/>
      <c r="F103" s="31"/>
      <c r="G103" s="31"/>
      <c r="H103" s="31"/>
      <c r="I103" s="41"/>
      <c r="J103" s="41"/>
      <c r="K103" s="41"/>
      <c r="L103" s="41"/>
      <c r="M103" s="41"/>
      <c r="N103" s="188"/>
    </row>
    <row r="104" spans="1:38" s="269" customFormat="1" hidden="1">
      <c r="A104" s="1345" t="str">
        <f>A7</f>
        <v/>
      </c>
      <c r="B104" s="1345"/>
      <c r="C104" s="1345"/>
      <c r="D104" s="1345"/>
      <c r="E104" s="1345"/>
      <c r="F104" s="1345"/>
      <c r="G104" s="1345"/>
      <c r="H104" s="1345"/>
      <c r="I104" s="1345">
        <f t="shared" ref="I104:J108" si="0">I7</f>
        <v>0</v>
      </c>
      <c r="J104" s="1345">
        <f t="shared" si="0"/>
        <v>0</v>
      </c>
      <c r="K104" s="467"/>
      <c r="L104" s="467"/>
      <c r="M104" s="467"/>
      <c r="N104" s="188"/>
    </row>
    <row r="105" spans="1:38" s="269" customFormat="1" hidden="1">
      <c r="A105" s="42" t="str">
        <f>A8</f>
        <v>Name     :</v>
      </c>
      <c r="B105" s="42"/>
      <c r="C105" s="42"/>
      <c r="D105" s="42"/>
      <c r="E105" s="42"/>
      <c r="F105" s="42"/>
      <c r="G105" s="42"/>
      <c r="H105" s="42"/>
      <c r="I105" s="1328" t="str">
        <f t="shared" si="0"/>
        <v xml:space="preserve">…….. …….. …….. …….. …….. …….. </v>
      </c>
      <c r="J105" s="1328">
        <f t="shared" si="0"/>
        <v>0</v>
      </c>
      <c r="K105" s="466"/>
      <c r="L105" s="466"/>
      <c r="M105" s="466"/>
      <c r="N105" s="188"/>
    </row>
    <row r="106" spans="1:38" s="269" customFormat="1" hidden="1">
      <c r="A106" s="42" t="str">
        <f>A9</f>
        <v>Address :</v>
      </c>
      <c r="B106" s="42"/>
      <c r="C106" s="42"/>
      <c r="D106" s="42"/>
      <c r="E106" s="42"/>
      <c r="F106" s="42"/>
      <c r="G106" s="42"/>
      <c r="H106" s="42"/>
      <c r="I106" s="1328" t="str">
        <f t="shared" si="0"/>
        <v xml:space="preserve">…….. …….. …….. …….. …….. …….. </v>
      </c>
      <c r="J106" s="1328">
        <f t="shared" si="0"/>
        <v>0</v>
      </c>
      <c r="K106" s="466"/>
      <c r="L106" s="466"/>
      <c r="M106" s="466"/>
      <c r="N106" s="188"/>
    </row>
    <row r="107" spans="1:38" s="269" customFormat="1" hidden="1">
      <c r="A107" s="43"/>
      <c r="B107" s="43"/>
      <c r="C107" s="43"/>
      <c r="D107" s="43"/>
      <c r="E107" s="43"/>
      <c r="F107" s="43"/>
      <c r="G107" s="43"/>
      <c r="H107" s="43"/>
      <c r="I107" s="1328" t="str">
        <f t="shared" si="0"/>
        <v xml:space="preserve">…….. …….. …….. …….. …….. …….. </v>
      </c>
      <c r="J107" s="1328">
        <f t="shared" si="0"/>
        <v>0</v>
      </c>
      <c r="K107" s="466"/>
      <c r="L107" s="466"/>
      <c r="M107" s="466"/>
      <c r="N107" s="188"/>
    </row>
    <row r="108" spans="1:38" s="269" customFormat="1" hidden="1">
      <c r="A108" s="43"/>
      <c r="B108" s="43"/>
      <c r="C108" s="43"/>
      <c r="D108" s="43"/>
      <c r="E108" s="43"/>
      <c r="F108" s="43"/>
      <c r="G108" s="43"/>
      <c r="H108" s="43"/>
      <c r="I108" s="1328" t="str">
        <f t="shared" si="0"/>
        <v xml:space="preserve">…….. …….. …….. …….. …….. …….. </v>
      </c>
      <c r="J108" s="1328">
        <f t="shared" si="0"/>
        <v>0</v>
      </c>
      <c r="K108" s="466"/>
      <c r="L108" s="466"/>
      <c r="M108" s="466"/>
      <c r="N108" s="188"/>
    </row>
    <row r="109" spans="1:38" s="269" customFormat="1" hidden="1">
      <c r="A109" s="309"/>
      <c r="B109" s="309"/>
      <c r="C109" s="309"/>
      <c r="D109" s="309"/>
      <c r="E109" s="309"/>
      <c r="F109" s="309"/>
      <c r="G109" s="309"/>
      <c r="H109" s="309"/>
      <c r="I109" s="32"/>
      <c r="J109" s="32"/>
      <c r="K109" s="32"/>
      <c r="L109" s="32"/>
      <c r="M109" s="32"/>
      <c r="N109" s="188"/>
    </row>
    <row r="110" spans="1:38" s="269" customFormat="1" ht="33.75" hidden="1" customHeight="1">
      <c r="A110" s="307" t="str">
        <f>A14</f>
        <v>SL. NO.</v>
      </c>
      <c r="B110" s="307"/>
      <c r="C110" s="307"/>
      <c r="D110" s="307"/>
      <c r="E110" s="307"/>
      <c r="F110" s="307"/>
      <c r="G110" s="307"/>
      <c r="H110" s="307"/>
      <c r="I110" s="312" t="str">
        <f>I14</f>
        <v>Description of Test</v>
      </c>
      <c r="J110" s="1342" t="e">
        <f>#REF!</f>
        <v>#REF!</v>
      </c>
      <c r="K110" s="1342"/>
      <c r="L110" s="1342"/>
      <c r="M110" s="1342"/>
      <c r="N110" s="188"/>
      <c r="AH110" s="1342"/>
      <c r="AI110" s="1342"/>
      <c r="AK110" s="1342"/>
      <c r="AL110" s="1342"/>
    </row>
    <row r="111" spans="1:38" s="269" customFormat="1" hidden="1">
      <c r="A111" s="107" t="e">
        <f>#REF!</f>
        <v>#REF!</v>
      </c>
      <c r="B111" s="107"/>
      <c r="C111" s="107"/>
      <c r="D111" s="107"/>
      <c r="E111" s="107"/>
      <c r="F111" s="107"/>
      <c r="G111" s="107"/>
      <c r="H111" s="107"/>
      <c r="I111" s="107" t="e">
        <f>#REF!</f>
        <v>#REF!</v>
      </c>
      <c r="J111" s="1343" t="e">
        <f>#REF!</f>
        <v>#REF!</v>
      </c>
      <c r="K111" s="1343"/>
      <c r="L111" s="1343"/>
      <c r="M111" s="1343"/>
      <c r="N111" s="188"/>
      <c r="AH111" s="1343"/>
      <c r="AI111" s="1343"/>
      <c r="AK111" s="1343"/>
      <c r="AL111" s="1343"/>
    </row>
    <row r="112" spans="1:38" s="269" customFormat="1" hidden="1">
      <c r="A112" s="314" t="e">
        <f>#REF!</f>
        <v>#REF!</v>
      </c>
      <c r="B112" s="314"/>
      <c r="C112" s="314"/>
      <c r="D112" s="314"/>
      <c r="E112" s="314"/>
      <c r="F112" s="314"/>
      <c r="G112" s="314"/>
      <c r="H112" s="314"/>
      <c r="I112" s="315" t="e">
        <f>#REF!</f>
        <v>#REF!</v>
      </c>
      <c r="J112" s="1343"/>
      <c r="K112" s="1343"/>
      <c r="L112" s="1343"/>
      <c r="M112" s="1343"/>
      <c r="N112" s="188"/>
      <c r="AH112" s="1343"/>
      <c r="AI112" s="1343"/>
      <c r="AK112" s="1343"/>
      <c r="AL112" s="1343"/>
    </row>
    <row r="113" spans="1:38" s="269" customFormat="1" hidden="1">
      <c r="A113" s="316" t="e">
        <f>#REF!</f>
        <v>#REF!</v>
      </c>
      <c r="B113" s="316"/>
      <c r="C113" s="316"/>
      <c r="D113" s="316"/>
      <c r="E113" s="316"/>
      <c r="F113" s="316"/>
      <c r="G113" s="316"/>
      <c r="H113" s="316"/>
      <c r="I113" s="317" t="e">
        <f>#REF!</f>
        <v>#REF!</v>
      </c>
      <c r="J113" s="1341" t="e">
        <f>#REF!</f>
        <v>#REF!</v>
      </c>
      <c r="K113" s="1341"/>
      <c r="L113" s="1341"/>
      <c r="M113" s="1341"/>
      <c r="N113" s="186"/>
      <c r="AH113" s="318"/>
      <c r="AI113" s="318"/>
      <c r="AK113" s="318"/>
      <c r="AL113" s="318"/>
    </row>
    <row r="114" spans="1:38" s="269" customFormat="1" hidden="1">
      <c r="A114" s="316" t="e">
        <f>#REF!</f>
        <v>#REF!</v>
      </c>
      <c r="B114" s="316"/>
      <c r="C114" s="316"/>
      <c r="D114" s="316"/>
      <c r="E114" s="316"/>
      <c r="F114" s="316"/>
      <c r="G114" s="316"/>
      <c r="H114" s="316"/>
      <c r="I114" s="317" t="e">
        <f>#REF!</f>
        <v>#REF!</v>
      </c>
      <c r="J114" s="1341" t="e">
        <f>#REF!</f>
        <v>#REF!</v>
      </c>
      <c r="K114" s="1341"/>
      <c r="L114" s="1341"/>
      <c r="M114" s="1341"/>
      <c r="N114" s="186"/>
      <c r="AH114" s="319"/>
      <c r="AI114" s="319"/>
      <c r="AK114" s="318"/>
      <c r="AL114" s="319"/>
    </row>
    <row r="115" spans="1:38" s="269" customFormat="1" ht="20.100000000000001" hidden="1" customHeight="1">
      <c r="A115" s="320"/>
      <c r="B115" s="320"/>
      <c r="C115" s="320"/>
      <c r="D115" s="320"/>
      <c r="E115" s="320"/>
      <c r="F115" s="320"/>
      <c r="G115" s="320"/>
      <c r="H115" s="320"/>
      <c r="I115" s="315" t="e">
        <f>#REF!</f>
        <v>#REF!</v>
      </c>
      <c r="J115" s="1341" t="e">
        <f>#REF!</f>
        <v>#REF!</v>
      </c>
      <c r="K115" s="1341"/>
      <c r="L115" s="1341"/>
      <c r="M115" s="1341"/>
      <c r="N115" s="188"/>
      <c r="AH115" s="319"/>
      <c r="AI115" s="319"/>
      <c r="AK115" s="319"/>
      <c r="AL115" s="319"/>
    </row>
    <row r="116" spans="1:38" s="269" customFormat="1" hidden="1">
      <c r="A116" s="314" t="e">
        <f>#REF!</f>
        <v>#REF!</v>
      </c>
      <c r="B116" s="314"/>
      <c r="C116" s="314"/>
      <c r="D116" s="314"/>
      <c r="E116" s="314"/>
      <c r="F116" s="314"/>
      <c r="G116" s="314"/>
      <c r="H116" s="314"/>
      <c r="I116" s="315" t="e">
        <f>#REF!</f>
        <v>#REF!</v>
      </c>
      <c r="J116" s="1341"/>
      <c r="K116" s="1341"/>
      <c r="L116" s="1341"/>
      <c r="M116" s="1341"/>
      <c r="N116" s="188"/>
      <c r="AH116" s="1341"/>
      <c r="AI116" s="1341"/>
      <c r="AK116" s="1341"/>
      <c r="AL116" s="1341"/>
    </row>
    <row r="117" spans="1:38" s="269" customFormat="1" hidden="1">
      <c r="A117" s="321" t="e">
        <f>#REF!</f>
        <v>#REF!</v>
      </c>
      <c r="B117" s="321"/>
      <c r="C117" s="321"/>
      <c r="D117" s="321"/>
      <c r="E117" s="321"/>
      <c r="F117" s="321"/>
      <c r="G117" s="321"/>
      <c r="H117" s="321"/>
      <c r="I117" s="315" t="e">
        <f>#REF!</f>
        <v>#REF!</v>
      </c>
      <c r="J117" s="1341"/>
      <c r="K117" s="1341"/>
      <c r="L117" s="1341"/>
      <c r="M117" s="1341"/>
      <c r="N117" s="188"/>
      <c r="AH117" s="1341"/>
      <c r="AI117" s="1341"/>
      <c r="AK117" s="1341"/>
      <c r="AL117" s="1341"/>
    </row>
    <row r="118" spans="1:38" s="269" customFormat="1" hidden="1">
      <c r="A118" s="322" t="e">
        <f>#REF!</f>
        <v>#REF!</v>
      </c>
      <c r="B118" s="322"/>
      <c r="C118" s="322"/>
      <c r="D118" s="322"/>
      <c r="E118" s="322"/>
      <c r="F118" s="322"/>
      <c r="G118" s="322"/>
      <c r="H118" s="322"/>
      <c r="I118" s="315" t="e">
        <f>#REF!</f>
        <v>#REF!</v>
      </c>
      <c r="J118" s="1341"/>
      <c r="K118" s="1341"/>
      <c r="L118" s="1341"/>
      <c r="M118" s="1341"/>
      <c r="N118" s="188"/>
      <c r="AH118" s="1341"/>
      <c r="AI118" s="1341"/>
      <c r="AK118" s="1341"/>
      <c r="AL118" s="1341"/>
    </row>
    <row r="119" spans="1:38" s="269" customFormat="1" hidden="1">
      <c r="A119" s="316" t="e">
        <f>#REF!</f>
        <v>#REF!</v>
      </c>
      <c r="B119" s="316"/>
      <c r="C119" s="316"/>
      <c r="D119" s="316"/>
      <c r="E119" s="316"/>
      <c r="F119" s="316"/>
      <c r="G119" s="316"/>
      <c r="H119" s="316"/>
      <c r="I119" s="317" t="e">
        <f>#REF!</f>
        <v>#REF!</v>
      </c>
      <c r="J119" s="1341" t="e">
        <f>#REF!</f>
        <v>#REF!</v>
      </c>
      <c r="K119" s="1341"/>
      <c r="L119" s="1341"/>
      <c r="M119" s="1341"/>
      <c r="N119" s="186"/>
      <c r="AH119" s="319"/>
      <c r="AI119" s="319"/>
      <c r="AK119" s="318"/>
      <c r="AL119" s="319"/>
    </row>
    <row r="120" spans="1:38" s="269" customFormat="1" hidden="1">
      <c r="A120" s="316" t="e">
        <f>#REF!</f>
        <v>#REF!</v>
      </c>
      <c r="B120" s="316"/>
      <c r="C120" s="316"/>
      <c r="D120" s="316"/>
      <c r="E120" s="316"/>
      <c r="F120" s="316"/>
      <c r="G120" s="316"/>
      <c r="H120" s="316"/>
      <c r="I120" s="317" t="e">
        <f>#REF!</f>
        <v>#REF!</v>
      </c>
      <c r="J120" s="1341" t="e">
        <f>#REF!</f>
        <v>#REF!</v>
      </c>
      <c r="K120" s="1341"/>
      <c r="L120" s="1341"/>
      <c r="M120" s="1341"/>
      <c r="N120" s="186"/>
      <c r="AH120" s="319"/>
      <c r="AI120" s="319"/>
      <c r="AK120" s="318"/>
      <c r="AL120" s="319"/>
    </row>
    <row r="121" spans="1:38" s="269" customFormat="1" hidden="1">
      <c r="A121" s="316" t="e">
        <f>#REF!</f>
        <v>#REF!</v>
      </c>
      <c r="B121" s="316"/>
      <c r="C121" s="316"/>
      <c r="D121" s="316"/>
      <c r="E121" s="316"/>
      <c r="F121" s="316"/>
      <c r="G121" s="316"/>
      <c r="H121" s="316"/>
      <c r="I121" s="317" t="e">
        <f>#REF!</f>
        <v>#REF!</v>
      </c>
      <c r="J121" s="1341" t="e">
        <f>#REF!</f>
        <v>#REF!</v>
      </c>
      <c r="K121" s="1341"/>
      <c r="L121" s="1341"/>
      <c r="M121" s="1341"/>
      <c r="N121" s="186"/>
      <c r="AH121" s="319"/>
      <c r="AI121" s="319"/>
      <c r="AK121" s="318"/>
      <c r="AL121" s="319"/>
    </row>
    <row r="122" spans="1:38" s="269" customFormat="1" hidden="1">
      <c r="A122" s="316" t="e">
        <f>#REF!</f>
        <v>#REF!</v>
      </c>
      <c r="B122" s="316"/>
      <c r="C122" s="316"/>
      <c r="D122" s="316"/>
      <c r="E122" s="316"/>
      <c r="F122" s="316"/>
      <c r="G122" s="316"/>
      <c r="H122" s="316"/>
      <c r="I122" s="317" t="e">
        <f>#REF!</f>
        <v>#REF!</v>
      </c>
      <c r="J122" s="1341" t="e">
        <f>#REF!</f>
        <v>#REF!</v>
      </c>
      <c r="K122" s="1341"/>
      <c r="L122" s="1341"/>
      <c r="M122" s="1341"/>
      <c r="N122" s="186"/>
      <c r="AH122" s="319"/>
      <c r="AI122" s="319"/>
      <c r="AK122" s="318"/>
      <c r="AL122" s="319"/>
    </row>
    <row r="123" spans="1:38" s="269" customFormat="1" hidden="1">
      <c r="A123" s="316"/>
      <c r="B123" s="316"/>
      <c r="C123" s="316"/>
      <c r="D123" s="316"/>
      <c r="E123" s="316"/>
      <c r="F123" s="316"/>
      <c r="G123" s="316"/>
      <c r="H123" s="316"/>
      <c r="I123" s="315" t="e">
        <f>#REF!</f>
        <v>#REF!</v>
      </c>
      <c r="J123" s="1341" t="e">
        <f>#REF!</f>
        <v>#REF!</v>
      </c>
      <c r="K123" s="1341"/>
      <c r="L123" s="1341"/>
      <c r="M123" s="1341"/>
      <c r="N123" s="186"/>
      <c r="AH123" s="319"/>
      <c r="AI123" s="319"/>
      <c r="AK123" s="319"/>
      <c r="AL123" s="319"/>
    </row>
    <row r="124" spans="1:38" s="269" customFormat="1" ht="20.100000000000001" hidden="1" customHeight="1">
      <c r="A124" s="322" t="e">
        <f>#REF!</f>
        <v>#REF!</v>
      </c>
      <c r="B124" s="322"/>
      <c r="C124" s="322"/>
      <c r="D124" s="322"/>
      <c r="E124" s="322"/>
      <c r="F124" s="322"/>
      <c r="G124" s="322"/>
      <c r="H124" s="322"/>
      <c r="I124" s="315" t="e">
        <f>#REF!</f>
        <v>#REF!</v>
      </c>
      <c r="J124" s="1341"/>
      <c r="K124" s="1341"/>
      <c r="L124" s="1341"/>
      <c r="M124" s="1341"/>
      <c r="N124" s="186"/>
      <c r="AH124" s="319"/>
      <c r="AI124" s="319"/>
      <c r="AK124" s="319"/>
      <c r="AL124" s="319"/>
    </row>
    <row r="125" spans="1:38" s="269" customFormat="1" hidden="1">
      <c r="A125" s="316" t="e">
        <f>#REF!</f>
        <v>#REF!</v>
      </c>
      <c r="B125" s="316"/>
      <c r="C125" s="316"/>
      <c r="D125" s="316"/>
      <c r="E125" s="316"/>
      <c r="F125" s="316"/>
      <c r="G125" s="316"/>
      <c r="H125" s="316"/>
      <c r="I125" s="317" t="e">
        <f>#REF!</f>
        <v>#REF!</v>
      </c>
      <c r="J125" s="1341" t="e">
        <f>#REF!</f>
        <v>#REF!</v>
      </c>
      <c r="K125" s="1341"/>
      <c r="L125" s="1341"/>
      <c r="M125" s="1341"/>
      <c r="N125" s="186"/>
      <c r="AH125" s="319"/>
      <c r="AI125" s="319"/>
      <c r="AK125" s="318"/>
      <c r="AL125" s="319"/>
    </row>
    <row r="126" spans="1:38" s="269" customFormat="1" hidden="1">
      <c r="A126" s="316" t="e">
        <f>#REF!</f>
        <v>#REF!</v>
      </c>
      <c r="B126" s="316"/>
      <c r="C126" s="316"/>
      <c r="D126" s="316"/>
      <c r="E126" s="316"/>
      <c r="F126" s="316"/>
      <c r="G126" s="316"/>
      <c r="H126" s="316"/>
      <c r="I126" s="317" t="e">
        <f>#REF!</f>
        <v>#REF!</v>
      </c>
      <c r="J126" s="1341" t="e">
        <f>#REF!</f>
        <v>#REF!</v>
      </c>
      <c r="K126" s="1341"/>
      <c r="L126" s="1341"/>
      <c r="M126" s="1341"/>
      <c r="N126" s="186"/>
      <c r="AH126" s="319"/>
      <c r="AI126" s="319"/>
      <c r="AK126" s="318"/>
      <c r="AL126" s="319"/>
    </row>
    <row r="127" spans="1:38" s="269" customFormat="1" ht="20.100000000000001" hidden="1" customHeight="1">
      <c r="A127" s="316" t="e">
        <f>#REF!</f>
        <v>#REF!</v>
      </c>
      <c r="B127" s="316"/>
      <c r="C127" s="316"/>
      <c r="D127" s="316"/>
      <c r="E127" s="316"/>
      <c r="F127" s="316"/>
      <c r="G127" s="316"/>
      <c r="H127" s="316"/>
      <c r="I127" s="317" t="e">
        <f>#REF!</f>
        <v>#REF!</v>
      </c>
      <c r="J127" s="1341" t="e">
        <f>#REF!</f>
        <v>#REF!</v>
      </c>
      <c r="K127" s="1341"/>
      <c r="L127" s="1341"/>
      <c r="M127" s="1341"/>
      <c r="N127" s="186"/>
      <c r="AH127" s="319"/>
      <c r="AI127" s="319"/>
      <c r="AK127" s="318"/>
      <c r="AL127" s="319"/>
    </row>
    <row r="128" spans="1:38" s="269" customFormat="1" hidden="1">
      <c r="A128" s="316" t="e">
        <f>#REF!</f>
        <v>#REF!</v>
      </c>
      <c r="B128" s="316"/>
      <c r="C128" s="316"/>
      <c r="D128" s="316"/>
      <c r="E128" s="316"/>
      <c r="F128" s="316"/>
      <c r="G128" s="316"/>
      <c r="H128" s="316"/>
      <c r="I128" s="317" t="e">
        <f>#REF!</f>
        <v>#REF!</v>
      </c>
      <c r="J128" s="1341" t="e">
        <f>#REF!</f>
        <v>#REF!</v>
      </c>
      <c r="K128" s="1341"/>
      <c r="L128" s="1341"/>
      <c r="M128" s="1341"/>
      <c r="N128" s="186"/>
      <c r="AH128" s="319"/>
      <c r="AI128" s="319"/>
      <c r="AK128" s="318"/>
      <c r="AL128" s="319"/>
    </row>
    <row r="129" spans="1:38" s="270" customFormat="1" ht="20.100000000000001" hidden="1" customHeight="1">
      <c r="A129" s="323"/>
      <c r="B129" s="323"/>
      <c r="C129" s="323"/>
      <c r="D129" s="323"/>
      <c r="E129" s="323"/>
      <c r="F129" s="323"/>
      <c r="G129" s="323"/>
      <c r="H129" s="323"/>
      <c r="I129" s="315" t="e">
        <f>#REF!</f>
        <v>#REF!</v>
      </c>
      <c r="J129" s="1341" t="e">
        <f>#REF!</f>
        <v>#REF!</v>
      </c>
      <c r="K129" s="1341"/>
      <c r="L129" s="1341"/>
      <c r="M129" s="1341"/>
      <c r="N129" s="186"/>
      <c r="AH129" s="319"/>
      <c r="AI129" s="319"/>
      <c r="AK129" s="319"/>
      <c r="AL129" s="319"/>
    </row>
    <row r="130" spans="1:38" s="269" customFormat="1" ht="24" hidden="1" customHeight="1">
      <c r="A130" s="322" t="e">
        <f>#REF!</f>
        <v>#REF!</v>
      </c>
      <c r="B130" s="322"/>
      <c r="C130" s="322"/>
      <c r="D130" s="322"/>
      <c r="E130" s="322"/>
      <c r="F130" s="322"/>
      <c r="G130" s="322"/>
      <c r="H130" s="322"/>
      <c r="I130" s="315" t="e">
        <f>#REF!</f>
        <v>#REF!</v>
      </c>
      <c r="J130" s="1341"/>
      <c r="K130" s="1341"/>
      <c r="L130" s="1341"/>
      <c r="M130" s="1341"/>
      <c r="N130" s="186"/>
      <c r="AH130" s="319"/>
      <c r="AI130" s="319"/>
      <c r="AK130" s="319"/>
      <c r="AL130" s="319"/>
    </row>
    <row r="131" spans="1:38" s="269" customFormat="1" hidden="1">
      <c r="A131" s="316" t="e">
        <f>#REF!</f>
        <v>#REF!</v>
      </c>
      <c r="B131" s="316"/>
      <c r="C131" s="316"/>
      <c r="D131" s="316"/>
      <c r="E131" s="316"/>
      <c r="F131" s="316"/>
      <c r="G131" s="316"/>
      <c r="H131" s="316"/>
      <c r="I131" s="317" t="e">
        <f>#REF!</f>
        <v>#REF!</v>
      </c>
      <c r="J131" s="1341" t="e">
        <f>#REF!</f>
        <v>#REF!</v>
      </c>
      <c r="K131" s="1341"/>
      <c r="L131" s="1341"/>
      <c r="M131" s="1341"/>
      <c r="N131" s="186"/>
      <c r="AH131" s="319"/>
      <c r="AI131" s="319"/>
      <c r="AK131" s="318"/>
      <c r="AL131" s="319"/>
    </row>
    <row r="132" spans="1:38" s="269" customFormat="1" hidden="1">
      <c r="A132" s="316" t="e">
        <f>#REF!</f>
        <v>#REF!</v>
      </c>
      <c r="B132" s="316"/>
      <c r="C132" s="316"/>
      <c r="D132" s="316"/>
      <c r="E132" s="316"/>
      <c r="F132" s="316"/>
      <c r="G132" s="316"/>
      <c r="H132" s="316"/>
      <c r="I132" s="317" t="e">
        <f>#REF!</f>
        <v>#REF!</v>
      </c>
      <c r="J132" s="1341" t="e">
        <f>#REF!</f>
        <v>#REF!</v>
      </c>
      <c r="K132" s="1341"/>
      <c r="L132" s="1341"/>
      <c r="M132" s="1341"/>
      <c r="N132" s="186"/>
      <c r="AH132" s="319"/>
      <c r="AI132" s="319"/>
      <c r="AK132" s="318"/>
      <c r="AL132" s="319"/>
    </row>
    <row r="133" spans="1:38" s="269" customFormat="1" ht="33" hidden="1" customHeight="1">
      <c r="A133" s="316" t="e">
        <f>#REF!</f>
        <v>#REF!</v>
      </c>
      <c r="B133" s="316"/>
      <c r="C133" s="316"/>
      <c r="D133" s="316"/>
      <c r="E133" s="316"/>
      <c r="F133" s="316"/>
      <c r="G133" s="316"/>
      <c r="H133" s="316"/>
      <c r="I133" s="317" t="e">
        <f>#REF!</f>
        <v>#REF!</v>
      </c>
      <c r="J133" s="1341" t="e">
        <f>#REF!</f>
        <v>#REF!</v>
      </c>
      <c r="K133" s="1341"/>
      <c r="L133" s="1341"/>
      <c r="M133" s="1341"/>
      <c r="N133" s="186"/>
      <c r="AH133" s="319"/>
      <c r="AI133" s="319"/>
      <c r="AK133" s="318"/>
      <c r="AL133" s="319"/>
    </row>
    <row r="134" spans="1:38" s="270" customFormat="1" ht="20.100000000000001" hidden="1" customHeight="1">
      <c r="A134" s="316"/>
      <c r="B134" s="316"/>
      <c r="C134" s="316"/>
      <c r="D134" s="316"/>
      <c r="E134" s="316"/>
      <c r="F134" s="316"/>
      <c r="G134" s="316"/>
      <c r="H134" s="316"/>
      <c r="I134" s="315" t="e">
        <f>#REF!</f>
        <v>#REF!</v>
      </c>
      <c r="J134" s="1341" t="e">
        <f>#REF!</f>
        <v>#REF!</v>
      </c>
      <c r="K134" s="1341"/>
      <c r="L134" s="1341"/>
      <c r="M134" s="1341"/>
      <c r="N134" s="186"/>
      <c r="AH134" s="319"/>
      <c r="AI134" s="319"/>
      <c r="AK134" s="319"/>
      <c r="AL134" s="319"/>
    </row>
    <row r="135" spans="1:38" s="269" customFormat="1" ht="20.100000000000001" hidden="1" customHeight="1">
      <c r="A135" s="322" t="e">
        <f>#REF!</f>
        <v>#REF!</v>
      </c>
      <c r="B135" s="322"/>
      <c r="C135" s="322"/>
      <c r="D135" s="322"/>
      <c r="E135" s="322"/>
      <c r="F135" s="322"/>
      <c r="G135" s="322"/>
      <c r="H135" s="322"/>
      <c r="I135" s="315" t="e">
        <f>#REF!</f>
        <v>#REF!</v>
      </c>
      <c r="J135" s="1341"/>
      <c r="K135" s="1341"/>
      <c r="L135" s="1341"/>
      <c r="M135" s="1341"/>
      <c r="N135" s="186"/>
      <c r="AH135" s="319"/>
      <c r="AI135" s="319"/>
      <c r="AK135" s="319"/>
      <c r="AL135" s="319"/>
    </row>
    <row r="136" spans="1:38" s="269" customFormat="1" hidden="1">
      <c r="A136" s="316" t="e">
        <f>#REF!</f>
        <v>#REF!</v>
      </c>
      <c r="B136" s="316"/>
      <c r="C136" s="316"/>
      <c r="D136" s="316"/>
      <c r="E136" s="316"/>
      <c r="F136" s="316"/>
      <c r="G136" s="316"/>
      <c r="H136" s="316"/>
      <c r="I136" s="317" t="e">
        <f>#REF!</f>
        <v>#REF!</v>
      </c>
      <c r="J136" s="1341" t="e">
        <f>#REF!</f>
        <v>#REF!</v>
      </c>
      <c r="K136" s="1341"/>
      <c r="L136" s="1341"/>
      <c r="M136" s="1341"/>
      <c r="N136" s="186"/>
      <c r="AH136" s="319"/>
      <c r="AI136" s="319"/>
      <c r="AK136" s="318"/>
      <c r="AL136" s="319"/>
    </row>
    <row r="137" spans="1:38" s="269" customFormat="1" hidden="1">
      <c r="A137" s="316" t="e">
        <f>#REF!</f>
        <v>#REF!</v>
      </c>
      <c r="B137" s="316"/>
      <c r="C137" s="316"/>
      <c r="D137" s="316"/>
      <c r="E137" s="316"/>
      <c r="F137" s="316"/>
      <c r="G137" s="316"/>
      <c r="H137" s="316"/>
      <c r="I137" s="317" t="e">
        <f>#REF!</f>
        <v>#REF!</v>
      </c>
      <c r="J137" s="1341" t="e">
        <f>#REF!</f>
        <v>#REF!</v>
      </c>
      <c r="K137" s="1341"/>
      <c r="L137" s="1341"/>
      <c r="M137" s="1341"/>
      <c r="N137" s="186"/>
      <c r="AH137" s="319"/>
      <c r="AI137" s="319"/>
      <c r="AK137" s="318"/>
      <c r="AL137" s="319"/>
    </row>
    <row r="138" spans="1:38" s="269" customFormat="1" hidden="1">
      <c r="A138" s="316" t="e">
        <f>#REF!</f>
        <v>#REF!</v>
      </c>
      <c r="B138" s="316"/>
      <c r="C138" s="316"/>
      <c r="D138" s="316"/>
      <c r="E138" s="316"/>
      <c r="F138" s="316"/>
      <c r="G138" s="316"/>
      <c r="H138" s="316"/>
      <c r="I138" s="317" t="e">
        <f>#REF!</f>
        <v>#REF!</v>
      </c>
      <c r="J138" s="1341" t="e">
        <f>#REF!</f>
        <v>#REF!</v>
      </c>
      <c r="K138" s="1341"/>
      <c r="L138" s="1341"/>
      <c r="M138" s="1341"/>
      <c r="N138" s="186"/>
      <c r="AH138" s="319"/>
      <c r="AI138" s="319"/>
      <c r="AK138" s="318"/>
      <c r="AL138" s="319"/>
    </row>
    <row r="139" spans="1:38" s="269" customFormat="1" hidden="1">
      <c r="A139" s="316"/>
      <c r="B139" s="316"/>
      <c r="C139" s="316"/>
      <c r="D139" s="316"/>
      <c r="E139" s="316"/>
      <c r="F139" s="316"/>
      <c r="G139" s="316"/>
      <c r="H139" s="316"/>
      <c r="I139" s="315" t="e">
        <f>#REF!</f>
        <v>#REF!</v>
      </c>
      <c r="J139" s="1341" t="e">
        <f>#REF!</f>
        <v>#REF!</v>
      </c>
      <c r="K139" s="1341"/>
      <c r="L139" s="1341"/>
      <c r="M139" s="1341"/>
      <c r="N139" s="186"/>
      <c r="AH139" s="319"/>
      <c r="AI139" s="319"/>
      <c r="AK139" s="319"/>
      <c r="AL139" s="319"/>
    </row>
    <row r="140" spans="1:38" s="269" customFormat="1" ht="20.100000000000001" hidden="1" customHeight="1">
      <c r="A140" s="322" t="e">
        <f>#REF!</f>
        <v>#REF!</v>
      </c>
      <c r="B140" s="322"/>
      <c r="C140" s="322"/>
      <c r="D140" s="322"/>
      <c r="E140" s="322"/>
      <c r="F140" s="322"/>
      <c r="G140" s="322"/>
      <c r="H140" s="322"/>
      <c r="I140" s="315" t="e">
        <f>#REF!</f>
        <v>#REF!</v>
      </c>
      <c r="J140" s="1341"/>
      <c r="K140" s="1341"/>
      <c r="L140" s="1341"/>
      <c r="M140" s="1341"/>
      <c r="N140" s="186"/>
      <c r="AH140" s="319"/>
      <c r="AI140" s="319"/>
      <c r="AK140" s="319"/>
      <c r="AL140" s="319"/>
    </row>
    <row r="141" spans="1:38" s="269" customFormat="1" hidden="1">
      <c r="A141" s="316" t="e">
        <f>#REF!</f>
        <v>#REF!</v>
      </c>
      <c r="B141" s="316"/>
      <c r="C141" s="316"/>
      <c r="D141" s="316"/>
      <c r="E141" s="316"/>
      <c r="F141" s="316"/>
      <c r="G141" s="316"/>
      <c r="H141" s="316"/>
      <c r="I141" s="317" t="e">
        <f>#REF!</f>
        <v>#REF!</v>
      </c>
      <c r="J141" s="1341" t="e">
        <f>#REF!</f>
        <v>#REF!</v>
      </c>
      <c r="K141" s="1341"/>
      <c r="L141" s="1341"/>
      <c r="M141" s="1341"/>
      <c r="N141" s="186"/>
      <c r="AH141" s="319"/>
      <c r="AI141" s="319"/>
      <c r="AK141" s="318"/>
      <c r="AL141" s="319"/>
    </row>
    <row r="142" spans="1:38" s="269" customFormat="1" hidden="1">
      <c r="A142" s="316" t="e">
        <f>#REF!</f>
        <v>#REF!</v>
      </c>
      <c r="B142" s="316"/>
      <c r="C142" s="316"/>
      <c r="D142" s="316"/>
      <c r="E142" s="316"/>
      <c r="F142" s="316"/>
      <c r="G142" s="316"/>
      <c r="H142" s="316"/>
      <c r="I142" s="317" t="e">
        <f>#REF!</f>
        <v>#REF!</v>
      </c>
      <c r="J142" s="1341" t="e">
        <f>#REF!</f>
        <v>#REF!</v>
      </c>
      <c r="K142" s="1341"/>
      <c r="L142" s="1341"/>
      <c r="M142" s="1341"/>
      <c r="N142" s="186"/>
      <c r="AH142" s="319"/>
      <c r="AI142" s="319"/>
      <c r="AK142" s="318"/>
      <c r="AL142" s="319"/>
    </row>
    <row r="143" spans="1:38" s="269" customFormat="1" hidden="1">
      <c r="A143" s="316" t="e">
        <f>#REF!</f>
        <v>#REF!</v>
      </c>
      <c r="B143" s="316"/>
      <c r="C143" s="316"/>
      <c r="D143" s="316"/>
      <c r="E143" s="316"/>
      <c r="F143" s="316"/>
      <c r="G143" s="316"/>
      <c r="H143" s="316"/>
      <c r="I143" s="317" t="e">
        <f>#REF!</f>
        <v>#REF!</v>
      </c>
      <c r="J143" s="1341" t="e">
        <f>#REF!</f>
        <v>#REF!</v>
      </c>
      <c r="K143" s="1341"/>
      <c r="L143" s="1341"/>
      <c r="M143" s="1341"/>
      <c r="N143" s="186"/>
      <c r="AH143" s="319"/>
      <c r="AI143" s="319"/>
      <c r="AK143" s="318"/>
      <c r="AL143" s="319"/>
    </row>
    <row r="144" spans="1:38" s="269" customFormat="1" hidden="1">
      <c r="A144" s="316" t="e">
        <f>#REF!</f>
        <v>#REF!</v>
      </c>
      <c r="B144" s="316"/>
      <c r="C144" s="316"/>
      <c r="D144" s="316"/>
      <c r="E144" s="316"/>
      <c r="F144" s="316"/>
      <c r="G144" s="316"/>
      <c r="H144" s="316"/>
      <c r="I144" s="317" t="e">
        <f>#REF!</f>
        <v>#REF!</v>
      </c>
      <c r="J144" s="1341" t="e">
        <f>#REF!</f>
        <v>#REF!</v>
      </c>
      <c r="K144" s="1341"/>
      <c r="L144" s="1341"/>
      <c r="M144" s="1341"/>
      <c r="N144" s="186"/>
      <c r="AH144" s="319"/>
      <c r="AI144" s="319"/>
      <c r="AK144" s="318"/>
      <c r="AL144" s="319"/>
    </row>
    <row r="145" spans="1:38" s="270" customFormat="1" ht="20.100000000000001" hidden="1" customHeight="1">
      <c r="A145" s="316"/>
      <c r="B145" s="316"/>
      <c r="C145" s="316"/>
      <c r="D145" s="316"/>
      <c r="E145" s="316"/>
      <c r="F145" s="316"/>
      <c r="G145" s="316"/>
      <c r="H145" s="316"/>
      <c r="I145" s="315" t="e">
        <f>#REF!</f>
        <v>#REF!</v>
      </c>
      <c r="J145" s="1341" t="e">
        <f>#REF!</f>
        <v>#REF!</v>
      </c>
      <c r="K145" s="1341"/>
      <c r="L145" s="1341"/>
      <c r="M145" s="1341"/>
      <c r="N145" s="186"/>
      <c r="AH145" s="319"/>
      <c r="AI145" s="319"/>
      <c r="AK145" s="319"/>
      <c r="AL145" s="319"/>
    </row>
    <row r="146" spans="1:38" s="269" customFormat="1" ht="20.100000000000001" hidden="1" customHeight="1">
      <c r="A146" s="324"/>
      <c r="B146" s="324"/>
      <c r="C146" s="324"/>
      <c r="D146" s="324"/>
      <c r="E146" s="324"/>
      <c r="F146" s="324"/>
      <c r="G146" s="324"/>
      <c r="H146" s="324"/>
      <c r="I146" s="315" t="e">
        <f>#REF!</f>
        <v>#REF!</v>
      </c>
      <c r="J146" s="1341" t="e">
        <f>#REF!</f>
        <v>#REF!</v>
      </c>
      <c r="K146" s="1341"/>
      <c r="L146" s="1341"/>
      <c r="M146" s="1341"/>
      <c r="N146" s="186"/>
      <c r="AH146" s="319"/>
      <c r="AI146" s="319"/>
      <c r="AK146" s="319"/>
      <c r="AL146" s="319"/>
    </row>
    <row r="147" spans="1:38" s="269" customFormat="1" hidden="1">
      <c r="A147" s="324"/>
      <c r="B147" s="324"/>
      <c r="C147" s="324"/>
      <c r="D147" s="324"/>
      <c r="E147" s="324"/>
      <c r="F147" s="324"/>
      <c r="G147" s="324"/>
      <c r="H147" s="324"/>
      <c r="I147" s="315"/>
      <c r="J147" s="1341"/>
      <c r="K147" s="1341"/>
      <c r="L147" s="1341"/>
      <c r="M147" s="1341"/>
      <c r="N147" s="186"/>
      <c r="AH147" s="319"/>
      <c r="AI147" s="319"/>
      <c r="AK147" s="319"/>
      <c r="AL147" s="319"/>
    </row>
    <row r="148" spans="1:38" s="269" customFormat="1" ht="20.100000000000001" hidden="1" customHeight="1">
      <c r="A148" s="321" t="e">
        <f>#REF!</f>
        <v>#REF!</v>
      </c>
      <c r="B148" s="321"/>
      <c r="C148" s="321"/>
      <c r="D148" s="321"/>
      <c r="E148" s="321"/>
      <c r="F148" s="321"/>
      <c r="G148" s="321"/>
      <c r="H148" s="321"/>
      <c r="I148" s="315" t="e">
        <f>#REF!</f>
        <v>#REF!</v>
      </c>
      <c r="J148" s="1341"/>
      <c r="K148" s="1341"/>
      <c r="L148" s="1341"/>
      <c r="M148" s="1341"/>
      <c r="N148" s="186"/>
      <c r="AH148" s="319"/>
      <c r="AI148" s="319"/>
      <c r="AK148" s="319"/>
      <c r="AL148" s="319"/>
    </row>
    <row r="149" spans="1:38" s="269" customFormat="1" ht="30" hidden="1" customHeight="1">
      <c r="A149" s="322" t="e">
        <f>#REF!</f>
        <v>#REF!</v>
      </c>
      <c r="B149" s="322"/>
      <c r="C149" s="322"/>
      <c r="D149" s="322"/>
      <c r="E149" s="322"/>
      <c r="F149" s="322"/>
      <c r="G149" s="322"/>
      <c r="H149" s="322"/>
      <c r="I149" s="315" t="e">
        <f>#REF!</f>
        <v>#REF!</v>
      </c>
      <c r="J149" s="1341"/>
      <c r="K149" s="1341"/>
      <c r="L149" s="1341"/>
      <c r="M149" s="1341"/>
      <c r="N149" s="186"/>
      <c r="AH149" s="319"/>
      <c r="AI149" s="319"/>
      <c r="AK149" s="319"/>
      <c r="AL149" s="319"/>
    </row>
    <row r="150" spans="1:38" s="269" customFormat="1" hidden="1">
      <c r="A150" s="316" t="e">
        <f>#REF!</f>
        <v>#REF!</v>
      </c>
      <c r="B150" s="316"/>
      <c r="C150" s="316"/>
      <c r="D150" s="316"/>
      <c r="E150" s="316"/>
      <c r="F150" s="316"/>
      <c r="G150" s="316"/>
      <c r="H150" s="316"/>
      <c r="I150" s="317" t="e">
        <f>#REF!</f>
        <v>#REF!</v>
      </c>
      <c r="J150" s="1341" t="e">
        <f>#REF!</f>
        <v>#REF!</v>
      </c>
      <c r="K150" s="1341"/>
      <c r="L150" s="1341"/>
      <c r="M150" s="1341"/>
      <c r="N150" s="186"/>
      <c r="AH150" s="319"/>
      <c r="AI150" s="319"/>
      <c r="AK150" s="318"/>
      <c r="AL150" s="319"/>
    </row>
    <row r="151" spans="1:38" s="269" customFormat="1" hidden="1">
      <c r="A151" s="316" t="e">
        <f>#REF!</f>
        <v>#REF!</v>
      </c>
      <c r="B151" s="316"/>
      <c r="C151" s="316"/>
      <c r="D151" s="316"/>
      <c r="E151" s="316"/>
      <c r="F151" s="316"/>
      <c r="G151" s="316"/>
      <c r="H151" s="316"/>
      <c r="I151" s="317" t="e">
        <f>#REF!</f>
        <v>#REF!</v>
      </c>
      <c r="J151" s="1341" t="e">
        <f>#REF!</f>
        <v>#REF!</v>
      </c>
      <c r="K151" s="1341"/>
      <c r="L151" s="1341"/>
      <c r="M151" s="1341"/>
      <c r="N151" s="186"/>
      <c r="AH151" s="319"/>
      <c r="AI151" s="319"/>
      <c r="AK151" s="318"/>
      <c r="AL151" s="319"/>
    </row>
    <row r="152" spans="1:38" s="269" customFormat="1" hidden="1">
      <c r="A152" s="316" t="e">
        <f>#REF!</f>
        <v>#REF!</v>
      </c>
      <c r="B152" s="316"/>
      <c r="C152" s="316"/>
      <c r="D152" s="316"/>
      <c r="E152" s="316"/>
      <c r="F152" s="316"/>
      <c r="G152" s="316"/>
      <c r="H152" s="316"/>
      <c r="I152" s="317" t="e">
        <f>#REF!</f>
        <v>#REF!</v>
      </c>
      <c r="J152" s="1341" t="e">
        <f>#REF!</f>
        <v>#REF!</v>
      </c>
      <c r="K152" s="1341"/>
      <c r="L152" s="1341"/>
      <c r="M152" s="1341"/>
      <c r="N152" s="186"/>
      <c r="AH152" s="319"/>
      <c r="AI152" s="319"/>
      <c r="AK152" s="318"/>
      <c r="AL152" s="319"/>
    </row>
    <row r="153" spans="1:38" s="269" customFormat="1" ht="20.100000000000001" hidden="1" customHeight="1">
      <c r="A153" s="325"/>
      <c r="B153" s="325"/>
      <c r="C153" s="325"/>
      <c r="D153" s="325"/>
      <c r="E153" s="325"/>
      <c r="F153" s="325"/>
      <c r="G153" s="325"/>
      <c r="H153" s="325"/>
      <c r="I153" s="315" t="e">
        <f>#REF!</f>
        <v>#REF!</v>
      </c>
      <c r="J153" s="1341" t="e">
        <f>#REF!</f>
        <v>#REF!</v>
      </c>
      <c r="K153" s="1341"/>
      <c r="L153" s="1341"/>
      <c r="M153" s="1341"/>
      <c r="N153" s="186"/>
      <c r="AH153" s="319"/>
      <c r="AI153" s="319"/>
      <c r="AK153" s="319"/>
      <c r="AL153" s="319"/>
    </row>
    <row r="154" spans="1:38" s="269" customFormat="1" ht="20.100000000000001" hidden="1" customHeight="1">
      <c r="A154" s="324"/>
      <c r="B154" s="324"/>
      <c r="C154" s="324"/>
      <c r="D154" s="324"/>
      <c r="E154" s="324"/>
      <c r="F154" s="324"/>
      <c r="G154" s="324"/>
      <c r="H154" s="324"/>
      <c r="I154" s="315" t="e">
        <f>#REF!</f>
        <v>#REF!</v>
      </c>
      <c r="J154" s="1341" t="e">
        <f>#REF!</f>
        <v>#REF!</v>
      </c>
      <c r="K154" s="1341"/>
      <c r="L154" s="1341"/>
      <c r="M154" s="1341"/>
      <c r="N154" s="186"/>
      <c r="AH154" s="319"/>
      <c r="AI154" s="319"/>
      <c r="AK154" s="319"/>
      <c r="AL154" s="319"/>
    </row>
    <row r="155" spans="1:38" s="269" customFormat="1" ht="20.100000000000001" hidden="1" customHeight="1">
      <c r="A155" s="314" t="e">
        <f>#REF!</f>
        <v>#REF!</v>
      </c>
      <c r="B155" s="314"/>
      <c r="C155" s="314"/>
      <c r="D155" s="314"/>
      <c r="E155" s="314"/>
      <c r="F155" s="314"/>
      <c r="G155" s="314"/>
      <c r="H155" s="314"/>
      <c r="I155" s="315" t="e">
        <f>#REF!</f>
        <v>#REF!</v>
      </c>
      <c r="J155" s="1341"/>
      <c r="K155" s="1341"/>
      <c r="L155" s="1341"/>
      <c r="M155" s="1341"/>
      <c r="N155" s="186"/>
      <c r="AH155" s="319"/>
      <c r="AI155" s="319"/>
      <c r="AK155" s="319"/>
      <c r="AL155" s="319"/>
    </row>
    <row r="156" spans="1:38" s="269" customFormat="1" ht="30" hidden="1" customHeight="1">
      <c r="A156" s="321" t="e">
        <f>#REF!</f>
        <v>#REF!</v>
      </c>
      <c r="B156" s="321"/>
      <c r="C156" s="321"/>
      <c r="D156" s="321"/>
      <c r="E156" s="321"/>
      <c r="F156" s="321"/>
      <c r="G156" s="321"/>
      <c r="H156" s="321"/>
      <c r="I156" s="315" t="e">
        <f>#REF!</f>
        <v>#REF!</v>
      </c>
      <c r="J156" s="1341"/>
      <c r="K156" s="1341"/>
      <c r="L156" s="1341"/>
      <c r="M156" s="1341"/>
      <c r="N156" s="186"/>
      <c r="AH156" s="319"/>
      <c r="AI156" s="319"/>
      <c r="AK156" s="319"/>
      <c r="AL156" s="319"/>
    </row>
    <row r="157" spans="1:38" s="269" customFormat="1" ht="20.100000000000001" hidden="1" customHeight="1">
      <c r="A157" s="316" t="e">
        <f>#REF!</f>
        <v>#REF!</v>
      </c>
      <c r="B157" s="316"/>
      <c r="C157" s="316"/>
      <c r="D157" s="316"/>
      <c r="E157" s="316"/>
      <c r="F157" s="316"/>
      <c r="G157" s="316"/>
      <c r="H157" s="316"/>
      <c r="I157" s="317" t="e">
        <f>#REF!</f>
        <v>#REF!</v>
      </c>
      <c r="J157" s="1341" t="e">
        <f>#REF!</f>
        <v>#REF!</v>
      </c>
      <c r="K157" s="1341"/>
      <c r="L157" s="1341"/>
      <c r="M157" s="1341"/>
      <c r="N157" s="186"/>
      <c r="AH157" s="319"/>
      <c r="AI157" s="319"/>
      <c r="AK157" s="318"/>
      <c r="AL157" s="319"/>
    </row>
    <row r="158" spans="1:38" s="269" customFormat="1" ht="20.100000000000001" hidden="1" customHeight="1">
      <c r="A158" s="316" t="e">
        <f>#REF!</f>
        <v>#REF!</v>
      </c>
      <c r="B158" s="316"/>
      <c r="C158" s="316"/>
      <c r="D158" s="316"/>
      <c r="E158" s="316"/>
      <c r="F158" s="316"/>
      <c r="G158" s="316"/>
      <c r="H158" s="316"/>
      <c r="I158" s="317" t="e">
        <f>#REF!</f>
        <v>#REF!</v>
      </c>
      <c r="J158" s="1341" t="e">
        <f>#REF!</f>
        <v>#REF!</v>
      </c>
      <c r="K158" s="1341"/>
      <c r="L158" s="1341"/>
      <c r="M158" s="1341"/>
      <c r="N158" s="186"/>
      <c r="AH158" s="319"/>
      <c r="AI158" s="319"/>
      <c r="AK158" s="318"/>
      <c r="AL158" s="319"/>
    </row>
    <row r="159" spans="1:38" s="269" customFormat="1" ht="20.100000000000001" hidden="1" customHeight="1">
      <c r="A159" s="316" t="e">
        <f>#REF!</f>
        <v>#REF!</v>
      </c>
      <c r="B159" s="316"/>
      <c r="C159" s="316"/>
      <c r="D159" s="316"/>
      <c r="E159" s="316"/>
      <c r="F159" s="316"/>
      <c r="G159" s="316"/>
      <c r="H159" s="316"/>
      <c r="I159" s="317" t="e">
        <f>#REF!</f>
        <v>#REF!</v>
      </c>
      <c r="J159" s="1341" t="e">
        <f>#REF!</f>
        <v>#REF!</v>
      </c>
      <c r="K159" s="1341"/>
      <c r="L159" s="1341"/>
      <c r="M159" s="1341"/>
      <c r="N159" s="186"/>
      <c r="AH159" s="319"/>
      <c r="AI159" s="319"/>
      <c r="AK159" s="318"/>
      <c r="AL159" s="319"/>
    </row>
    <row r="160" spans="1:38" s="269" customFormat="1" ht="20.100000000000001" hidden="1" customHeight="1">
      <c r="A160" s="316" t="e">
        <f>#REF!</f>
        <v>#REF!</v>
      </c>
      <c r="B160" s="316"/>
      <c r="C160" s="316"/>
      <c r="D160" s="316"/>
      <c r="E160" s="316"/>
      <c r="F160" s="316"/>
      <c r="G160" s="316"/>
      <c r="H160" s="316"/>
      <c r="I160" s="317" t="e">
        <f>#REF!</f>
        <v>#REF!</v>
      </c>
      <c r="J160" s="1341" t="e">
        <f>#REF!</f>
        <v>#REF!</v>
      </c>
      <c r="K160" s="1341"/>
      <c r="L160" s="1341"/>
      <c r="M160" s="1341"/>
      <c r="N160" s="186"/>
      <c r="AH160" s="319"/>
      <c r="AI160" s="319"/>
      <c r="AK160" s="318"/>
      <c r="AL160" s="319"/>
    </row>
    <row r="161" spans="1:38" s="269" customFormat="1" ht="20.100000000000001" hidden="1" customHeight="1">
      <c r="A161" s="316" t="e">
        <f>#REF!</f>
        <v>#REF!</v>
      </c>
      <c r="B161" s="316"/>
      <c r="C161" s="316"/>
      <c r="D161" s="316"/>
      <c r="E161" s="316"/>
      <c r="F161" s="316"/>
      <c r="G161" s="316"/>
      <c r="H161" s="316"/>
      <c r="I161" s="317" t="e">
        <f>#REF!</f>
        <v>#REF!</v>
      </c>
      <c r="J161" s="1341" t="e">
        <f>#REF!</f>
        <v>#REF!</v>
      </c>
      <c r="K161" s="1341"/>
      <c r="L161" s="1341"/>
      <c r="M161" s="1341"/>
      <c r="N161" s="186"/>
      <c r="AH161" s="319"/>
      <c r="AI161" s="319"/>
      <c r="AK161" s="318"/>
      <c r="AL161" s="319"/>
    </row>
    <row r="162" spans="1:38" s="269" customFormat="1" ht="20.100000000000001" hidden="1" customHeight="1">
      <c r="A162" s="320"/>
      <c r="B162" s="320"/>
      <c r="C162" s="320"/>
      <c r="D162" s="320"/>
      <c r="E162" s="320"/>
      <c r="F162" s="320"/>
      <c r="G162" s="320"/>
      <c r="H162" s="320"/>
      <c r="I162" s="315" t="e">
        <f>#REF!</f>
        <v>#REF!</v>
      </c>
      <c r="J162" s="1341" t="e">
        <f>#REF!</f>
        <v>#REF!</v>
      </c>
      <c r="K162" s="1341"/>
      <c r="L162" s="1341"/>
      <c r="M162" s="1341"/>
      <c r="N162" s="186"/>
      <c r="AH162" s="319"/>
      <c r="AI162" s="319"/>
      <c r="AK162" s="319"/>
      <c r="AL162" s="319"/>
    </row>
    <row r="163" spans="1:38" s="269" customFormat="1" ht="20.100000000000001" hidden="1" customHeight="1">
      <c r="A163" s="321" t="e">
        <f>#REF!</f>
        <v>#REF!</v>
      </c>
      <c r="B163" s="321"/>
      <c r="C163" s="321"/>
      <c r="D163" s="321"/>
      <c r="E163" s="321"/>
      <c r="F163" s="321"/>
      <c r="G163" s="321"/>
      <c r="H163" s="321"/>
      <c r="I163" s="315" t="e">
        <f>#REF!</f>
        <v>#REF!</v>
      </c>
      <c r="J163" s="1341"/>
      <c r="K163" s="1341"/>
      <c r="L163" s="1341"/>
      <c r="M163" s="1341"/>
      <c r="N163" s="186"/>
      <c r="AH163" s="319"/>
      <c r="AI163" s="319"/>
      <c r="AK163" s="319"/>
      <c r="AL163" s="319"/>
    </row>
    <row r="164" spans="1:38" s="269" customFormat="1" ht="20.100000000000001" hidden="1" customHeight="1">
      <c r="A164" s="316" t="e">
        <f>#REF!</f>
        <v>#REF!</v>
      </c>
      <c r="B164" s="316"/>
      <c r="C164" s="316"/>
      <c r="D164" s="316"/>
      <c r="E164" s="316"/>
      <c r="F164" s="316"/>
      <c r="G164" s="316"/>
      <c r="H164" s="316"/>
      <c r="I164" s="326" t="e">
        <f>#REF!</f>
        <v>#REF!</v>
      </c>
      <c r="J164" s="1341" t="e">
        <f>#REF!</f>
        <v>#REF!</v>
      </c>
      <c r="K164" s="1341"/>
      <c r="L164" s="1341"/>
      <c r="M164" s="1341"/>
      <c r="N164" s="186"/>
      <c r="AH164" s="319"/>
      <c r="AI164" s="319"/>
      <c r="AK164" s="318"/>
      <c r="AL164" s="319"/>
    </row>
    <row r="165" spans="1:38" s="269" customFormat="1" ht="20.100000000000001" hidden="1" customHeight="1">
      <c r="A165" s="316" t="e">
        <f>#REF!</f>
        <v>#REF!</v>
      </c>
      <c r="B165" s="316"/>
      <c r="C165" s="316"/>
      <c r="D165" s="316"/>
      <c r="E165" s="316"/>
      <c r="F165" s="316"/>
      <c r="G165" s="316"/>
      <c r="H165" s="316"/>
      <c r="I165" s="326" t="e">
        <f>#REF!</f>
        <v>#REF!</v>
      </c>
      <c r="J165" s="1341" t="e">
        <f>#REF!</f>
        <v>#REF!</v>
      </c>
      <c r="K165" s="1341"/>
      <c r="L165" s="1341"/>
      <c r="M165" s="1341"/>
      <c r="N165" s="186"/>
      <c r="AH165" s="319"/>
      <c r="AI165" s="319"/>
      <c r="AK165" s="318"/>
      <c r="AL165" s="319"/>
    </row>
    <row r="166" spans="1:38" s="269" customFormat="1" ht="20.100000000000001" hidden="1" customHeight="1">
      <c r="A166" s="316" t="e">
        <f>#REF!</f>
        <v>#REF!</v>
      </c>
      <c r="B166" s="316"/>
      <c r="C166" s="316"/>
      <c r="D166" s="316"/>
      <c r="E166" s="316"/>
      <c r="F166" s="316"/>
      <c r="G166" s="316"/>
      <c r="H166" s="316"/>
      <c r="I166" s="326" t="e">
        <f>#REF!</f>
        <v>#REF!</v>
      </c>
      <c r="J166" s="1341" t="e">
        <f>#REF!</f>
        <v>#REF!</v>
      </c>
      <c r="K166" s="1341"/>
      <c r="L166" s="1341"/>
      <c r="M166" s="1341"/>
      <c r="N166" s="186"/>
      <c r="AH166" s="319"/>
      <c r="AI166" s="319"/>
      <c r="AK166" s="318"/>
      <c r="AL166" s="319"/>
    </row>
    <row r="167" spans="1:38" s="269" customFormat="1" ht="20.100000000000001" hidden="1" customHeight="1">
      <c r="A167" s="316" t="e">
        <f>#REF!</f>
        <v>#REF!</v>
      </c>
      <c r="B167" s="316"/>
      <c r="C167" s="316"/>
      <c r="D167" s="316"/>
      <c r="E167" s="316"/>
      <c r="F167" s="316"/>
      <c r="G167" s="316"/>
      <c r="H167" s="316"/>
      <c r="I167" s="326" t="e">
        <f>#REF!</f>
        <v>#REF!</v>
      </c>
      <c r="J167" s="1341" t="e">
        <f>#REF!</f>
        <v>#REF!</v>
      </c>
      <c r="K167" s="1341"/>
      <c r="L167" s="1341"/>
      <c r="M167" s="1341"/>
      <c r="N167" s="186"/>
      <c r="AH167" s="319"/>
      <c r="AI167" s="319"/>
      <c r="AK167" s="318"/>
      <c r="AL167" s="319"/>
    </row>
    <row r="168" spans="1:38" s="269" customFormat="1" ht="20.100000000000001" hidden="1" customHeight="1">
      <c r="A168" s="316" t="e">
        <f>#REF!</f>
        <v>#REF!</v>
      </c>
      <c r="B168" s="316"/>
      <c r="C168" s="316"/>
      <c r="D168" s="316"/>
      <c r="E168" s="316"/>
      <c r="F168" s="316"/>
      <c r="G168" s="316"/>
      <c r="H168" s="316"/>
      <c r="I168" s="326" t="e">
        <f>#REF!</f>
        <v>#REF!</v>
      </c>
      <c r="J168" s="1341" t="e">
        <f>#REF!</f>
        <v>#REF!</v>
      </c>
      <c r="K168" s="1341"/>
      <c r="L168" s="1341"/>
      <c r="M168" s="1341"/>
      <c r="N168" s="186"/>
      <c r="AH168" s="319"/>
      <c r="AI168" s="319"/>
      <c r="AK168" s="318"/>
      <c r="AL168" s="319"/>
    </row>
    <row r="169" spans="1:38" s="269" customFormat="1" ht="20.100000000000001" hidden="1" customHeight="1">
      <c r="A169" s="316" t="e">
        <f>#REF!</f>
        <v>#REF!</v>
      </c>
      <c r="B169" s="316"/>
      <c r="C169" s="316"/>
      <c r="D169" s="316"/>
      <c r="E169" s="316"/>
      <c r="F169" s="316"/>
      <c r="G169" s="316"/>
      <c r="H169" s="316"/>
      <c r="I169" s="326" t="e">
        <f>#REF!</f>
        <v>#REF!</v>
      </c>
      <c r="J169" s="1341" t="e">
        <f>#REF!</f>
        <v>#REF!</v>
      </c>
      <c r="K169" s="1341"/>
      <c r="L169" s="1341"/>
      <c r="M169" s="1341"/>
      <c r="N169" s="186"/>
      <c r="AH169" s="319"/>
      <c r="AI169" s="319"/>
      <c r="AK169" s="318"/>
      <c r="AL169" s="319"/>
    </row>
    <row r="170" spans="1:38" s="269" customFormat="1" ht="20.100000000000001" hidden="1" customHeight="1">
      <c r="A170" s="327"/>
      <c r="B170" s="327"/>
      <c r="C170" s="327"/>
      <c r="D170" s="327"/>
      <c r="E170" s="327"/>
      <c r="F170" s="327"/>
      <c r="G170" s="327"/>
      <c r="H170" s="327"/>
      <c r="I170" s="315" t="e">
        <f>#REF!</f>
        <v>#REF!</v>
      </c>
      <c r="J170" s="1341" t="e">
        <f>#REF!</f>
        <v>#REF!</v>
      </c>
      <c r="K170" s="1341"/>
      <c r="L170" s="1341"/>
      <c r="M170" s="1341"/>
      <c r="N170" s="186"/>
      <c r="AH170" s="319"/>
      <c r="AI170" s="319"/>
      <c r="AK170" s="319"/>
      <c r="AL170" s="319"/>
    </row>
    <row r="171" spans="1:38" s="269" customFormat="1" ht="35.25" hidden="1" customHeight="1">
      <c r="A171" s="321" t="e">
        <f>#REF!</f>
        <v>#REF!</v>
      </c>
      <c r="B171" s="321"/>
      <c r="C171" s="321"/>
      <c r="D171" s="321"/>
      <c r="E171" s="321"/>
      <c r="F171" s="321"/>
      <c r="G171" s="321"/>
      <c r="H171" s="321"/>
      <c r="I171" s="315" t="e">
        <f>#REF!</f>
        <v>#REF!</v>
      </c>
      <c r="J171" s="1341"/>
      <c r="K171" s="1341"/>
      <c r="L171" s="1341"/>
      <c r="M171" s="1341"/>
      <c r="N171" s="186"/>
      <c r="AH171" s="319"/>
      <c r="AI171" s="319"/>
      <c r="AK171" s="319"/>
      <c r="AL171" s="319"/>
    </row>
    <row r="172" spans="1:38" s="269" customFormat="1" ht="19.5" hidden="1" customHeight="1">
      <c r="A172" s="316" t="e">
        <f>#REF!</f>
        <v>#REF!</v>
      </c>
      <c r="B172" s="316"/>
      <c r="C172" s="316"/>
      <c r="D172" s="316"/>
      <c r="E172" s="316"/>
      <c r="F172" s="316"/>
      <c r="G172" s="316"/>
      <c r="H172" s="316"/>
      <c r="I172" s="326" t="e">
        <f>#REF!</f>
        <v>#REF!</v>
      </c>
      <c r="J172" s="1341" t="e">
        <f>#REF!</f>
        <v>#REF!</v>
      </c>
      <c r="K172" s="1341"/>
      <c r="L172" s="1341"/>
      <c r="M172" s="1341"/>
      <c r="N172" s="186"/>
      <c r="AH172" s="319"/>
      <c r="AI172" s="319"/>
      <c r="AK172" s="318"/>
      <c r="AL172" s="319"/>
    </row>
    <row r="173" spans="1:38" s="269" customFormat="1" ht="19.5" hidden="1" customHeight="1">
      <c r="A173" s="316" t="e">
        <f>#REF!</f>
        <v>#REF!</v>
      </c>
      <c r="B173" s="316"/>
      <c r="C173" s="316"/>
      <c r="D173" s="316"/>
      <c r="E173" s="316"/>
      <c r="F173" s="316"/>
      <c r="G173" s="316"/>
      <c r="H173" s="316"/>
      <c r="I173" s="326" t="e">
        <f>#REF!</f>
        <v>#REF!</v>
      </c>
      <c r="J173" s="1341" t="e">
        <f>#REF!</f>
        <v>#REF!</v>
      </c>
      <c r="K173" s="1341"/>
      <c r="L173" s="1341"/>
      <c r="M173" s="1341"/>
      <c r="N173" s="186"/>
      <c r="AH173" s="319"/>
      <c r="AI173" s="319"/>
      <c r="AK173" s="318"/>
      <c r="AL173" s="319"/>
    </row>
    <row r="174" spans="1:38" s="269" customFormat="1" ht="19.5" hidden="1" customHeight="1">
      <c r="A174" s="316" t="e">
        <f>#REF!</f>
        <v>#REF!</v>
      </c>
      <c r="B174" s="316"/>
      <c r="C174" s="316"/>
      <c r="D174" s="316"/>
      <c r="E174" s="316"/>
      <c r="F174" s="316"/>
      <c r="G174" s="316"/>
      <c r="H174" s="316"/>
      <c r="I174" s="326" t="e">
        <f>#REF!</f>
        <v>#REF!</v>
      </c>
      <c r="J174" s="1341" t="e">
        <f>#REF!</f>
        <v>#REF!</v>
      </c>
      <c r="K174" s="1341"/>
      <c r="L174" s="1341"/>
      <c r="M174" s="1341"/>
      <c r="N174" s="186"/>
      <c r="AH174" s="319"/>
      <c r="AI174" s="319"/>
      <c r="AK174" s="318"/>
      <c r="AL174" s="319"/>
    </row>
    <row r="175" spans="1:38" s="269" customFormat="1" ht="19.5" hidden="1" customHeight="1">
      <c r="A175" s="316" t="e">
        <f>#REF!</f>
        <v>#REF!</v>
      </c>
      <c r="B175" s="316"/>
      <c r="C175" s="316"/>
      <c r="D175" s="316"/>
      <c r="E175" s="316"/>
      <c r="F175" s="316"/>
      <c r="G175" s="316"/>
      <c r="H175" s="316"/>
      <c r="I175" s="326" t="e">
        <f>#REF!</f>
        <v>#REF!</v>
      </c>
      <c r="J175" s="1341" t="e">
        <f>#REF!</f>
        <v>#REF!</v>
      </c>
      <c r="K175" s="1341"/>
      <c r="L175" s="1341"/>
      <c r="M175" s="1341"/>
      <c r="N175" s="186"/>
      <c r="AH175" s="319"/>
      <c r="AI175" s="319"/>
      <c r="AK175" s="318"/>
      <c r="AL175" s="319"/>
    </row>
    <row r="176" spans="1:38" s="269" customFormat="1" ht="33" hidden="1" customHeight="1">
      <c r="A176" s="316" t="e">
        <f>#REF!</f>
        <v>#REF!</v>
      </c>
      <c r="B176" s="316"/>
      <c r="C176" s="316"/>
      <c r="D176" s="316"/>
      <c r="E176" s="316"/>
      <c r="F176" s="316"/>
      <c r="G176" s="316"/>
      <c r="H176" s="316"/>
      <c r="I176" s="326" t="e">
        <f>#REF!</f>
        <v>#REF!</v>
      </c>
      <c r="J176" s="1341" t="e">
        <f>#REF!</f>
        <v>#REF!</v>
      </c>
      <c r="K176" s="1341"/>
      <c r="L176" s="1341"/>
      <c r="M176" s="1341"/>
      <c r="N176" s="186"/>
      <c r="AH176" s="319"/>
      <c r="AI176" s="319"/>
      <c r="AK176" s="318"/>
      <c r="AL176" s="319"/>
    </row>
    <row r="177" spans="1:38" s="269" customFormat="1" ht="19.5" hidden="1" customHeight="1">
      <c r="A177" s="316" t="e">
        <f>#REF!</f>
        <v>#REF!</v>
      </c>
      <c r="B177" s="316"/>
      <c r="C177" s="316"/>
      <c r="D177" s="316"/>
      <c r="E177" s="316"/>
      <c r="F177" s="316"/>
      <c r="G177" s="316"/>
      <c r="H177" s="316"/>
      <c r="I177" s="326" t="e">
        <f>#REF!</f>
        <v>#REF!</v>
      </c>
      <c r="J177" s="1341" t="e">
        <f>#REF!</f>
        <v>#REF!</v>
      </c>
      <c r="K177" s="1341"/>
      <c r="L177" s="1341"/>
      <c r="M177" s="1341"/>
      <c r="N177" s="186"/>
      <c r="AH177" s="319"/>
      <c r="AI177" s="319"/>
      <c r="AK177" s="318"/>
      <c r="AL177" s="319"/>
    </row>
    <row r="178" spans="1:38" s="269" customFormat="1" ht="19.5" hidden="1" customHeight="1">
      <c r="A178" s="316" t="e">
        <f>#REF!</f>
        <v>#REF!</v>
      </c>
      <c r="B178" s="316"/>
      <c r="C178" s="316"/>
      <c r="D178" s="316"/>
      <c r="E178" s="316"/>
      <c r="F178" s="316"/>
      <c r="G178" s="316"/>
      <c r="H178" s="316"/>
      <c r="I178" s="326" t="e">
        <f>#REF!</f>
        <v>#REF!</v>
      </c>
      <c r="J178" s="1341" t="e">
        <f>#REF!</f>
        <v>#REF!</v>
      </c>
      <c r="K178" s="1341"/>
      <c r="L178" s="1341"/>
      <c r="M178" s="1341"/>
      <c r="N178" s="186"/>
      <c r="AH178" s="319"/>
      <c r="AI178" s="319"/>
      <c r="AK178" s="318"/>
      <c r="AL178" s="319"/>
    </row>
    <row r="179" spans="1:38" s="269" customFormat="1" ht="19.5" hidden="1" customHeight="1">
      <c r="A179" s="316" t="e">
        <f>#REF!</f>
        <v>#REF!</v>
      </c>
      <c r="B179" s="316"/>
      <c r="C179" s="316"/>
      <c r="D179" s="316"/>
      <c r="E179" s="316"/>
      <c r="F179" s="316"/>
      <c r="G179" s="316"/>
      <c r="H179" s="316"/>
      <c r="I179" s="326" t="e">
        <f>#REF!</f>
        <v>#REF!</v>
      </c>
      <c r="J179" s="1341" t="e">
        <f>#REF!</f>
        <v>#REF!</v>
      </c>
      <c r="K179" s="1341"/>
      <c r="L179" s="1341"/>
      <c r="M179" s="1341"/>
      <c r="N179" s="186"/>
      <c r="AH179" s="319"/>
      <c r="AI179" s="319"/>
      <c r="AK179" s="318"/>
      <c r="AL179" s="319"/>
    </row>
    <row r="180" spans="1:38" s="269" customFormat="1" ht="19.5" hidden="1" customHeight="1">
      <c r="A180" s="316" t="e">
        <f>#REF!</f>
        <v>#REF!</v>
      </c>
      <c r="B180" s="316"/>
      <c r="C180" s="316"/>
      <c r="D180" s="316"/>
      <c r="E180" s="316"/>
      <c r="F180" s="316"/>
      <c r="G180" s="316"/>
      <c r="H180" s="316"/>
      <c r="I180" s="326" t="e">
        <f>#REF!</f>
        <v>#REF!</v>
      </c>
      <c r="J180" s="1341" t="e">
        <f>#REF!</f>
        <v>#REF!</v>
      </c>
      <c r="K180" s="1341"/>
      <c r="L180" s="1341"/>
      <c r="M180" s="1341"/>
      <c r="N180" s="186"/>
      <c r="AH180" s="319"/>
      <c r="AI180" s="319"/>
      <c r="AK180" s="318"/>
      <c r="AL180" s="319"/>
    </row>
    <row r="181" spans="1:38" s="269" customFormat="1" ht="19.5" hidden="1" customHeight="1">
      <c r="A181" s="327"/>
      <c r="B181" s="327"/>
      <c r="C181" s="327"/>
      <c r="D181" s="327"/>
      <c r="E181" s="327"/>
      <c r="F181" s="327"/>
      <c r="G181" s="327"/>
      <c r="H181" s="327"/>
      <c r="I181" s="315" t="e">
        <f>#REF!</f>
        <v>#REF!</v>
      </c>
      <c r="J181" s="1341" t="e">
        <f>#REF!</f>
        <v>#REF!</v>
      </c>
      <c r="K181" s="1341"/>
      <c r="L181" s="1341"/>
      <c r="M181" s="1341"/>
      <c r="N181" s="186"/>
      <c r="AH181" s="319"/>
      <c r="AI181" s="319"/>
      <c r="AK181" s="319"/>
      <c r="AL181" s="319"/>
    </row>
    <row r="182" spans="1:38" s="269" customFormat="1" ht="19.5" hidden="1" customHeight="1">
      <c r="A182" s="321" t="e">
        <f>#REF!</f>
        <v>#REF!</v>
      </c>
      <c r="B182" s="321"/>
      <c r="C182" s="321"/>
      <c r="D182" s="321"/>
      <c r="E182" s="321"/>
      <c r="F182" s="321"/>
      <c r="G182" s="321"/>
      <c r="H182" s="321"/>
      <c r="I182" s="315" t="e">
        <f>#REF!</f>
        <v>#REF!</v>
      </c>
      <c r="J182" s="1341"/>
      <c r="K182" s="1341"/>
      <c r="L182" s="1341"/>
      <c r="M182" s="1341"/>
      <c r="N182" s="186"/>
      <c r="AH182" s="319"/>
      <c r="AI182" s="319"/>
      <c r="AK182" s="319"/>
      <c r="AL182" s="319"/>
    </row>
    <row r="183" spans="1:38" s="269" customFormat="1" ht="19.5" hidden="1" customHeight="1">
      <c r="A183" s="316" t="e">
        <f>#REF!</f>
        <v>#REF!</v>
      </c>
      <c r="B183" s="316"/>
      <c r="C183" s="316"/>
      <c r="D183" s="316"/>
      <c r="E183" s="316"/>
      <c r="F183" s="316"/>
      <c r="G183" s="316"/>
      <c r="H183" s="316"/>
      <c r="I183" s="317" t="e">
        <f>#REF!</f>
        <v>#REF!</v>
      </c>
      <c r="J183" s="1341" t="e">
        <f>#REF!</f>
        <v>#REF!</v>
      </c>
      <c r="K183" s="1341"/>
      <c r="L183" s="1341"/>
      <c r="M183" s="1341"/>
      <c r="N183" s="186"/>
      <c r="AH183" s="319"/>
      <c r="AI183" s="319"/>
      <c r="AK183" s="318"/>
      <c r="AL183" s="319"/>
    </row>
    <row r="184" spans="1:38" s="269" customFormat="1" ht="19.5" hidden="1" customHeight="1">
      <c r="A184" s="316" t="e">
        <f>#REF!</f>
        <v>#REF!</v>
      </c>
      <c r="B184" s="316"/>
      <c r="C184" s="316"/>
      <c r="D184" s="316"/>
      <c r="E184" s="316"/>
      <c r="F184" s="316"/>
      <c r="G184" s="316"/>
      <c r="H184" s="316"/>
      <c r="I184" s="317" t="e">
        <f>#REF!</f>
        <v>#REF!</v>
      </c>
      <c r="J184" s="1341" t="e">
        <f>#REF!</f>
        <v>#REF!</v>
      </c>
      <c r="K184" s="1341"/>
      <c r="L184" s="1341"/>
      <c r="M184" s="1341"/>
      <c r="N184" s="186"/>
      <c r="AH184" s="319"/>
      <c r="AI184" s="319"/>
      <c r="AK184" s="318"/>
      <c r="AL184" s="319"/>
    </row>
    <row r="185" spans="1:38" s="269" customFormat="1" ht="19.5" hidden="1" customHeight="1">
      <c r="A185" s="316" t="e">
        <f>#REF!</f>
        <v>#REF!</v>
      </c>
      <c r="B185" s="316"/>
      <c r="C185" s="316"/>
      <c r="D185" s="316"/>
      <c r="E185" s="316"/>
      <c r="F185" s="316"/>
      <c r="G185" s="316"/>
      <c r="H185" s="316"/>
      <c r="I185" s="317" t="e">
        <f>#REF!</f>
        <v>#REF!</v>
      </c>
      <c r="J185" s="1341" t="e">
        <f>#REF!</f>
        <v>#REF!</v>
      </c>
      <c r="K185" s="1341"/>
      <c r="L185" s="1341"/>
      <c r="M185" s="1341"/>
      <c r="N185" s="186"/>
      <c r="AH185" s="319"/>
      <c r="AI185" s="319"/>
      <c r="AK185" s="318"/>
      <c r="AL185" s="319"/>
    </row>
    <row r="186" spans="1:38" s="269" customFormat="1" ht="19.5" hidden="1" customHeight="1">
      <c r="A186" s="327"/>
      <c r="B186" s="327"/>
      <c r="C186" s="327"/>
      <c r="D186" s="327"/>
      <c r="E186" s="327"/>
      <c r="F186" s="327"/>
      <c r="G186" s="327"/>
      <c r="H186" s="327"/>
      <c r="I186" s="315" t="e">
        <f>#REF!</f>
        <v>#REF!</v>
      </c>
      <c r="J186" s="1341" t="e">
        <f>#REF!</f>
        <v>#REF!</v>
      </c>
      <c r="K186" s="1341"/>
      <c r="L186" s="1341"/>
      <c r="M186" s="1341"/>
      <c r="N186" s="186"/>
      <c r="AH186" s="319"/>
      <c r="AI186" s="319"/>
      <c r="AK186" s="319"/>
      <c r="AL186" s="319"/>
    </row>
    <row r="187" spans="1:38" s="269" customFormat="1" ht="33" hidden="1" customHeight="1">
      <c r="A187" s="321" t="e">
        <f>#REF!</f>
        <v>#REF!</v>
      </c>
      <c r="B187" s="321"/>
      <c r="C187" s="321"/>
      <c r="D187" s="321"/>
      <c r="E187" s="321"/>
      <c r="F187" s="321"/>
      <c r="G187" s="321"/>
      <c r="H187" s="321"/>
      <c r="I187" s="315" t="e">
        <f>#REF!</f>
        <v>#REF!</v>
      </c>
      <c r="J187" s="1341"/>
      <c r="K187" s="1341"/>
      <c r="L187" s="1341"/>
      <c r="M187" s="1341"/>
      <c r="N187" s="186"/>
      <c r="AH187" s="319"/>
      <c r="AI187" s="319"/>
      <c r="AK187" s="319"/>
      <c r="AL187" s="319"/>
    </row>
    <row r="188" spans="1:38" s="269" customFormat="1" ht="19.5" hidden="1" customHeight="1">
      <c r="A188" s="327" t="e">
        <f>#REF!</f>
        <v>#REF!</v>
      </c>
      <c r="B188" s="327"/>
      <c r="C188" s="327"/>
      <c r="D188" s="327"/>
      <c r="E188" s="327"/>
      <c r="F188" s="327"/>
      <c r="G188" s="327"/>
      <c r="H188" s="327"/>
      <c r="I188" s="317" t="e">
        <f>#REF!</f>
        <v>#REF!</v>
      </c>
      <c r="J188" s="1341" t="e">
        <f>#REF!</f>
        <v>#REF!</v>
      </c>
      <c r="K188" s="1341"/>
      <c r="L188" s="1341"/>
      <c r="M188" s="1341"/>
      <c r="N188" s="186"/>
      <c r="AH188" s="319"/>
      <c r="AI188" s="319"/>
      <c r="AK188" s="318"/>
      <c r="AL188" s="319"/>
    </row>
    <row r="189" spans="1:38" s="269" customFormat="1" ht="19.5" hidden="1" customHeight="1">
      <c r="A189" s="327" t="e">
        <f>#REF!</f>
        <v>#REF!</v>
      </c>
      <c r="B189" s="327"/>
      <c r="C189" s="327"/>
      <c r="D189" s="327"/>
      <c r="E189" s="327"/>
      <c r="F189" s="327"/>
      <c r="G189" s="327"/>
      <c r="H189" s="327"/>
      <c r="I189" s="317" t="e">
        <f>#REF!</f>
        <v>#REF!</v>
      </c>
      <c r="J189" s="1341" t="e">
        <f>#REF!</f>
        <v>#REF!</v>
      </c>
      <c r="K189" s="1341"/>
      <c r="L189" s="1341"/>
      <c r="M189" s="1341"/>
      <c r="N189" s="186"/>
      <c r="AH189" s="319"/>
      <c r="AI189" s="319"/>
      <c r="AK189" s="318"/>
      <c r="AL189" s="319"/>
    </row>
    <row r="190" spans="1:38" s="269" customFormat="1" ht="19.5" hidden="1" customHeight="1">
      <c r="A190" s="327" t="e">
        <f>#REF!</f>
        <v>#REF!</v>
      </c>
      <c r="B190" s="327"/>
      <c r="C190" s="327"/>
      <c r="D190" s="327"/>
      <c r="E190" s="327"/>
      <c r="F190" s="327"/>
      <c r="G190" s="327"/>
      <c r="H190" s="327"/>
      <c r="I190" s="317" t="e">
        <f>#REF!</f>
        <v>#REF!</v>
      </c>
      <c r="J190" s="1341" t="e">
        <f>#REF!</f>
        <v>#REF!</v>
      </c>
      <c r="K190" s="1341"/>
      <c r="L190" s="1341"/>
      <c r="M190" s="1341"/>
      <c r="N190" s="186"/>
      <c r="AH190" s="319"/>
      <c r="AI190" s="319"/>
      <c r="AK190" s="318"/>
      <c r="AL190" s="319"/>
    </row>
    <row r="191" spans="1:38" s="269" customFormat="1" ht="19.5" hidden="1" customHeight="1">
      <c r="A191" s="327"/>
      <c r="B191" s="327"/>
      <c r="C191" s="327"/>
      <c r="D191" s="327"/>
      <c r="E191" s="327"/>
      <c r="F191" s="327"/>
      <c r="G191" s="327"/>
      <c r="H191" s="327"/>
      <c r="I191" s="315" t="e">
        <f>#REF!</f>
        <v>#REF!</v>
      </c>
      <c r="J191" s="1341" t="e">
        <f>#REF!</f>
        <v>#REF!</v>
      </c>
      <c r="K191" s="1341"/>
      <c r="L191" s="1341"/>
      <c r="M191" s="1341"/>
      <c r="N191" s="186"/>
      <c r="AH191" s="319"/>
      <c r="AI191" s="319"/>
      <c r="AK191" s="319"/>
      <c r="AL191" s="319"/>
    </row>
    <row r="192" spans="1:38" s="269" customFormat="1" ht="19.5" hidden="1" customHeight="1">
      <c r="A192" s="321" t="e">
        <f>#REF!</f>
        <v>#REF!</v>
      </c>
      <c r="B192" s="321"/>
      <c r="C192" s="321"/>
      <c r="D192" s="321"/>
      <c r="E192" s="321"/>
      <c r="F192" s="321"/>
      <c r="G192" s="321"/>
      <c r="H192" s="321"/>
      <c r="I192" s="315" t="e">
        <f>#REF!</f>
        <v>#REF!</v>
      </c>
      <c r="J192" s="1341"/>
      <c r="K192" s="1341"/>
      <c r="L192" s="1341"/>
      <c r="M192" s="1341"/>
      <c r="N192" s="186"/>
      <c r="AH192" s="319"/>
      <c r="AI192" s="319"/>
      <c r="AK192" s="319"/>
      <c r="AL192" s="319"/>
    </row>
    <row r="193" spans="1:38" s="269" customFormat="1" ht="19.5" hidden="1" customHeight="1">
      <c r="A193" s="316" t="e">
        <f>#REF!</f>
        <v>#REF!</v>
      </c>
      <c r="B193" s="316"/>
      <c r="C193" s="316"/>
      <c r="D193" s="316"/>
      <c r="E193" s="316"/>
      <c r="F193" s="316"/>
      <c r="G193" s="316"/>
      <c r="H193" s="316"/>
      <c r="I193" s="317" t="e">
        <f>#REF!</f>
        <v>#REF!</v>
      </c>
      <c r="J193" s="1341" t="e">
        <f>#REF!</f>
        <v>#REF!</v>
      </c>
      <c r="K193" s="1341"/>
      <c r="L193" s="1341"/>
      <c r="M193" s="1341"/>
      <c r="N193" s="186"/>
      <c r="AH193" s="319"/>
      <c r="AI193" s="319"/>
      <c r="AK193" s="318"/>
      <c r="AL193" s="319"/>
    </row>
    <row r="194" spans="1:38" s="269" customFormat="1" ht="19.5" hidden="1" customHeight="1">
      <c r="A194" s="316" t="e">
        <f>#REF!</f>
        <v>#REF!</v>
      </c>
      <c r="B194" s="316"/>
      <c r="C194" s="316"/>
      <c r="D194" s="316"/>
      <c r="E194" s="316"/>
      <c r="F194" s="316"/>
      <c r="G194" s="316"/>
      <c r="H194" s="316"/>
      <c r="I194" s="317" t="e">
        <f>#REF!</f>
        <v>#REF!</v>
      </c>
      <c r="J194" s="1341" t="e">
        <f>#REF!</f>
        <v>#REF!</v>
      </c>
      <c r="K194" s="1341"/>
      <c r="L194" s="1341"/>
      <c r="M194" s="1341"/>
      <c r="N194" s="186"/>
      <c r="AH194" s="319"/>
      <c r="AI194" s="319"/>
      <c r="AK194" s="318"/>
      <c r="AL194" s="319"/>
    </row>
    <row r="195" spans="1:38" s="269" customFormat="1" ht="19.5" hidden="1" customHeight="1">
      <c r="A195" s="327"/>
      <c r="B195" s="327"/>
      <c r="C195" s="327"/>
      <c r="D195" s="327"/>
      <c r="E195" s="327"/>
      <c r="F195" s="327"/>
      <c r="G195" s="327"/>
      <c r="H195" s="327"/>
      <c r="I195" s="315" t="e">
        <f>#REF!</f>
        <v>#REF!</v>
      </c>
      <c r="J195" s="1341" t="e">
        <f>#REF!</f>
        <v>#REF!</v>
      </c>
      <c r="K195" s="1341"/>
      <c r="L195" s="1341"/>
      <c r="M195" s="1341"/>
      <c r="N195" s="186"/>
      <c r="AH195" s="319"/>
      <c r="AI195" s="319"/>
      <c r="AK195" s="319"/>
      <c r="AL195" s="319"/>
    </row>
    <row r="196" spans="1:38" s="269" customFormat="1" ht="33" hidden="1" customHeight="1">
      <c r="A196" s="321" t="e">
        <f>#REF!</f>
        <v>#REF!</v>
      </c>
      <c r="B196" s="321"/>
      <c r="C196" s="321"/>
      <c r="D196" s="321"/>
      <c r="E196" s="321"/>
      <c r="F196" s="321"/>
      <c r="G196" s="321"/>
      <c r="H196" s="321"/>
      <c r="I196" s="315" t="e">
        <f>#REF!</f>
        <v>#REF!</v>
      </c>
      <c r="J196" s="1341"/>
      <c r="K196" s="1341"/>
      <c r="L196" s="1341"/>
      <c r="M196" s="1341"/>
      <c r="N196" s="186"/>
      <c r="AH196" s="319"/>
      <c r="AI196" s="319"/>
      <c r="AK196" s="319"/>
      <c r="AL196" s="319"/>
    </row>
    <row r="197" spans="1:38" s="269" customFormat="1" ht="19.5" hidden="1" customHeight="1">
      <c r="A197" s="316" t="e">
        <f>#REF!</f>
        <v>#REF!</v>
      </c>
      <c r="B197" s="316"/>
      <c r="C197" s="316"/>
      <c r="D197" s="316"/>
      <c r="E197" s="316"/>
      <c r="F197" s="316"/>
      <c r="G197" s="316"/>
      <c r="H197" s="316"/>
      <c r="I197" s="317" t="e">
        <f>#REF!</f>
        <v>#REF!</v>
      </c>
      <c r="J197" s="1341" t="e">
        <f>#REF!</f>
        <v>#REF!</v>
      </c>
      <c r="K197" s="1341"/>
      <c r="L197" s="1341"/>
      <c r="M197" s="1341"/>
      <c r="N197" s="186"/>
      <c r="AH197" s="319"/>
      <c r="AI197" s="319"/>
      <c r="AK197" s="318"/>
      <c r="AL197" s="319"/>
    </row>
    <row r="198" spans="1:38" s="269" customFormat="1" ht="19.5" hidden="1" customHeight="1">
      <c r="A198" s="316" t="e">
        <f>#REF!</f>
        <v>#REF!</v>
      </c>
      <c r="B198" s="316"/>
      <c r="C198" s="316"/>
      <c r="D198" s="316"/>
      <c r="E198" s="316"/>
      <c r="F198" s="316"/>
      <c r="G198" s="316"/>
      <c r="H198" s="316"/>
      <c r="I198" s="317" t="e">
        <f>#REF!</f>
        <v>#REF!</v>
      </c>
      <c r="J198" s="1341" t="e">
        <f>#REF!</f>
        <v>#REF!</v>
      </c>
      <c r="K198" s="1341"/>
      <c r="L198" s="1341"/>
      <c r="M198" s="1341"/>
      <c r="N198" s="186"/>
      <c r="AH198" s="319"/>
      <c r="AI198" s="319"/>
      <c r="AK198" s="318"/>
      <c r="AL198" s="319"/>
    </row>
    <row r="199" spans="1:38" s="269" customFormat="1" ht="19.5" hidden="1" customHeight="1">
      <c r="A199" s="316" t="e">
        <f>#REF!</f>
        <v>#REF!</v>
      </c>
      <c r="B199" s="316"/>
      <c r="C199" s="316"/>
      <c r="D199" s="316"/>
      <c r="E199" s="316"/>
      <c r="F199" s="316"/>
      <c r="G199" s="316"/>
      <c r="H199" s="316"/>
      <c r="I199" s="317" t="e">
        <f>#REF!</f>
        <v>#REF!</v>
      </c>
      <c r="J199" s="1341" t="e">
        <f>#REF!</f>
        <v>#REF!</v>
      </c>
      <c r="K199" s="1341"/>
      <c r="L199" s="1341"/>
      <c r="M199" s="1341"/>
      <c r="N199" s="186"/>
      <c r="AH199" s="319"/>
      <c r="AI199" s="319"/>
      <c r="AK199" s="318"/>
      <c r="AL199" s="319"/>
    </row>
    <row r="200" spans="1:38" s="269" customFormat="1" ht="19.5" hidden="1" customHeight="1">
      <c r="A200" s="316" t="e">
        <f>#REF!</f>
        <v>#REF!</v>
      </c>
      <c r="B200" s="316"/>
      <c r="C200" s="316"/>
      <c r="D200" s="316"/>
      <c r="E200" s="316"/>
      <c r="F200" s="316"/>
      <c r="G200" s="316"/>
      <c r="H200" s="316"/>
      <c r="I200" s="317" t="e">
        <f>#REF!</f>
        <v>#REF!</v>
      </c>
      <c r="J200" s="1341" t="e">
        <f>#REF!</f>
        <v>#REF!</v>
      </c>
      <c r="K200" s="1341"/>
      <c r="L200" s="1341"/>
      <c r="M200" s="1341"/>
      <c r="N200" s="186"/>
      <c r="AH200" s="319"/>
      <c r="AI200" s="319"/>
      <c r="AK200" s="318"/>
      <c r="AL200" s="319"/>
    </row>
    <row r="201" spans="1:38" s="269" customFormat="1" ht="19.5" hidden="1" customHeight="1">
      <c r="A201" s="316" t="e">
        <f>#REF!</f>
        <v>#REF!</v>
      </c>
      <c r="B201" s="316"/>
      <c r="C201" s="316"/>
      <c r="D201" s="316"/>
      <c r="E201" s="316"/>
      <c r="F201" s="316"/>
      <c r="G201" s="316"/>
      <c r="H201" s="316"/>
      <c r="I201" s="317" t="e">
        <f>#REF!</f>
        <v>#REF!</v>
      </c>
      <c r="J201" s="1341" t="e">
        <f>#REF!</f>
        <v>#REF!</v>
      </c>
      <c r="K201" s="1341"/>
      <c r="L201" s="1341"/>
      <c r="M201" s="1341"/>
      <c r="N201" s="186"/>
      <c r="AH201" s="319"/>
      <c r="AI201" s="319"/>
      <c r="AK201" s="318"/>
      <c r="AL201" s="319"/>
    </row>
    <row r="202" spans="1:38" s="269" customFormat="1" ht="19.5" hidden="1" customHeight="1">
      <c r="A202" s="316" t="e">
        <f>#REF!</f>
        <v>#REF!</v>
      </c>
      <c r="B202" s="316"/>
      <c r="C202" s="316"/>
      <c r="D202" s="316"/>
      <c r="E202" s="316"/>
      <c r="F202" s="316"/>
      <c r="G202" s="316"/>
      <c r="H202" s="316"/>
      <c r="I202" s="317" t="e">
        <f>#REF!</f>
        <v>#REF!</v>
      </c>
      <c r="J202" s="1341" t="e">
        <f>#REF!</f>
        <v>#REF!</v>
      </c>
      <c r="K202" s="1341"/>
      <c r="L202" s="1341"/>
      <c r="M202" s="1341"/>
      <c r="N202" s="186"/>
      <c r="AH202" s="319"/>
      <c r="AI202" s="319"/>
      <c r="AK202" s="318"/>
      <c r="AL202" s="319"/>
    </row>
    <row r="203" spans="1:38" s="269" customFormat="1" ht="19.5" hidden="1" customHeight="1">
      <c r="A203" s="327"/>
      <c r="B203" s="327"/>
      <c r="C203" s="327"/>
      <c r="D203" s="327"/>
      <c r="E203" s="327"/>
      <c r="F203" s="327"/>
      <c r="G203" s="327"/>
      <c r="H203" s="327"/>
      <c r="I203" s="315" t="e">
        <f>#REF!</f>
        <v>#REF!</v>
      </c>
      <c r="J203" s="1341" t="e">
        <f>#REF!</f>
        <v>#REF!</v>
      </c>
      <c r="K203" s="1341"/>
      <c r="L203" s="1341"/>
      <c r="M203" s="1341"/>
      <c r="N203" s="186"/>
      <c r="AH203" s="319"/>
      <c r="AI203" s="319"/>
      <c r="AK203" s="319"/>
      <c r="AL203" s="319"/>
    </row>
    <row r="204" spans="1:38" s="269" customFormat="1" ht="33" hidden="1" customHeight="1">
      <c r="A204" s="321" t="e">
        <f>#REF!</f>
        <v>#REF!</v>
      </c>
      <c r="B204" s="321"/>
      <c r="C204" s="321"/>
      <c r="D204" s="321"/>
      <c r="E204" s="321"/>
      <c r="F204" s="321"/>
      <c r="G204" s="321"/>
      <c r="H204" s="321"/>
      <c r="I204" s="315" t="e">
        <f>#REF!</f>
        <v>#REF!</v>
      </c>
      <c r="J204" s="1341"/>
      <c r="K204" s="1341"/>
      <c r="L204" s="1341"/>
      <c r="M204" s="1341"/>
      <c r="N204" s="186"/>
      <c r="AH204" s="319"/>
      <c r="AI204" s="319"/>
      <c r="AK204" s="319"/>
      <c r="AL204" s="319"/>
    </row>
    <row r="205" spans="1:38" s="269" customFormat="1" ht="33" hidden="1" customHeight="1">
      <c r="A205" s="316" t="e">
        <f>#REF!</f>
        <v>#REF!</v>
      </c>
      <c r="B205" s="316"/>
      <c r="C205" s="316"/>
      <c r="D205" s="316"/>
      <c r="E205" s="316"/>
      <c r="F205" s="316"/>
      <c r="G205" s="316"/>
      <c r="H205" s="316"/>
      <c r="I205" s="317" t="e">
        <f>#REF!</f>
        <v>#REF!</v>
      </c>
      <c r="J205" s="1341" t="e">
        <f>#REF!</f>
        <v>#REF!</v>
      </c>
      <c r="K205" s="1341"/>
      <c r="L205" s="1341"/>
      <c r="M205" s="1341"/>
      <c r="N205" s="186"/>
      <c r="AH205" s="319"/>
      <c r="AI205" s="319"/>
      <c r="AK205" s="318"/>
      <c r="AL205" s="319"/>
    </row>
    <row r="206" spans="1:38" s="269" customFormat="1" ht="19.5" hidden="1" customHeight="1">
      <c r="A206" s="316" t="e">
        <f>#REF!</f>
        <v>#REF!</v>
      </c>
      <c r="B206" s="316"/>
      <c r="C206" s="316"/>
      <c r="D206" s="316"/>
      <c r="E206" s="316"/>
      <c r="F206" s="316"/>
      <c r="G206" s="316"/>
      <c r="H206" s="316"/>
      <c r="I206" s="317" t="e">
        <f>#REF!</f>
        <v>#REF!</v>
      </c>
      <c r="J206" s="1341" t="e">
        <f>#REF!</f>
        <v>#REF!</v>
      </c>
      <c r="K206" s="1341"/>
      <c r="L206" s="1341"/>
      <c r="M206" s="1341"/>
      <c r="N206" s="186"/>
      <c r="AH206" s="319"/>
      <c r="AI206" s="319"/>
      <c r="AK206" s="318"/>
      <c r="AL206" s="319"/>
    </row>
    <row r="207" spans="1:38" s="269" customFormat="1" ht="19.5" hidden="1" customHeight="1">
      <c r="A207" s="316" t="e">
        <f>#REF!</f>
        <v>#REF!</v>
      </c>
      <c r="B207" s="316"/>
      <c r="C207" s="316"/>
      <c r="D207" s="316"/>
      <c r="E207" s="316"/>
      <c r="F207" s="316"/>
      <c r="G207" s="316"/>
      <c r="H207" s="316"/>
      <c r="I207" s="317" t="e">
        <f>#REF!</f>
        <v>#REF!</v>
      </c>
      <c r="J207" s="1341" t="e">
        <f>#REF!</f>
        <v>#REF!</v>
      </c>
      <c r="K207" s="1341"/>
      <c r="L207" s="1341"/>
      <c r="M207" s="1341"/>
      <c r="N207" s="186"/>
      <c r="AH207" s="319"/>
      <c r="AI207" s="319"/>
      <c r="AK207" s="318"/>
      <c r="AL207" s="319"/>
    </row>
    <row r="208" spans="1:38" s="269" customFormat="1" ht="19.5" hidden="1" customHeight="1">
      <c r="A208" s="327" t="e">
        <f>#REF!</f>
        <v>#REF!</v>
      </c>
      <c r="B208" s="327"/>
      <c r="C208" s="327"/>
      <c r="D208" s="327"/>
      <c r="E208" s="327"/>
      <c r="F208" s="327"/>
      <c r="G208" s="327"/>
      <c r="H208" s="327"/>
      <c r="I208" s="315" t="e">
        <f>#REF!</f>
        <v>#REF!</v>
      </c>
      <c r="J208" s="1341" t="e">
        <f>#REF!</f>
        <v>#REF!</v>
      </c>
      <c r="K208" s="1341"/>
      <c r="L208" s="1341"/>
      <c r="M208" s="1341"/>
      <c r="N208" s="186"/>
      <c r="AH208" s="319"/>
      <c r="AI208" s="319"/>
      <c r="AK208" s="319"/>
      <c r="AL208" s="319"/>
    </row>
    <row r="209" spans="1:38" s="269" customFormat="1" ht="33" hidden="1" customHeight="1">
      <c r="A209" s="321" t="e">
        <f>#REF!</f>
        <v>#REF!</v>
      </c>
      <c r="B209" s="321"/>
      <c r="C209" s="321"/>
      <c r="D209" s="321"/>
      <c r="E209" s="321"/>
      <c r="F209" s="321"/>
      <c r="G209" s="321"/>
      <c r="H209" s="321"/>
      <c r="I209" s="315" t="e">
        <f>#REF!</f>
        <v>#REF!</v>
      </c>
      <c r="J209" s="1341"/>
      <c r="K209" s="1341"/>
      <c r="L209" s="1341"/>
      <c r="M209" s="1341"/>
      <c r="N209" s="186"/>
      <c r="AH209" s="319"/>
      <c r="AI209" s="319"/>
      <c r="AK209" s="319"/>
      <c r="AL209" s="319"/>
    </row>
    <row r="210" spans="1:38" s="269" customFormat="1" ht="19.5" hidden="1" customHeight="1">
      <c r="A210" s="316" t="e">
        <f>#REF!</f>
        <v>#REF!</v>
      </c>
      <c r="B210" s="316"/>
      <c r="C210" s="316"/>
      <c r="D210" s="316"/>
      <c r="E210" s="316"/>
      <c r="F210" s="316"/>
      <c r="G210" s="316"/>
      <c r="H210" s="316"/>
      <c r="I210" s="317" t="e">
        <f>#REF!</f>
        <v>#REF!</v>
      </c>
      <c r="J210" s="1341" t="e">
        <f>#REF!</f>
        <v>#REF!</v>
      </c>
      <c r="K210" s="1341"/>
      <c r="L210" s="1341"/>
      <c r="M210" s="1341"/>
      <c r="N210" s="186"/>
      <c r="AH210" s="319"/>
      <c r="AI210" s="319"/>
      <c r="AK210" s="318"/>
      <c r="AL210" s="319"/>
    </row>
    <row r="211" spans="1:38" s="269" customFormat="1" ht="19.5" hidden="1" customHeight="1">
      <c r="A211" s="316" t="e">
        <f>#REF!</f>
        <v>#REF!</v>
      </c>
      <c r="B211" s="316"/>
      <c r="C211" s="316"/>
      <c r="D211" s="316"/>
      <c r="E211" s="316"/>
      <c r="F211" s="316"/>
      <c r="G211" s="316"/>
      <c r="H211" s="316"/>
      <c r="I211" s="317" t="e">
        <f>#REF!</f>
        <v>#REF!</v>
      </c>
      <c r="J211" s="1341" t="e">
        <f>#REF!</f>
        <v>#REF!</v>
      </c>
      <c r="K211" s="1341"/>
      <c r="L211" s="1341"/>
      <c r="M211" s="1341"/>
      <c r="N211" s="186"/>
      <c r="AH211" s="319"/>
      <c r="AI211" s="319"/>
      <c r="AK211" s="318"/>
      <c r="AL211" s="319"/>
    </row>
    <row r="212" spans="1:38" s="269" customFormat="1" ht="32.25" hidden="1" customHeight="1">
      <c r="A212" s="316" t="e">
        <f>#REF!</f>
        <v>#REF!</v>
      </c>
      <c r="B212" s="316"/>
      <c r="C212" s="316"/>
      <c r="D212" s="316"/>
      <c r="E212" s="316"/>
      <c r="F212" s="316"/>
      <c r="G212" s="316"/>
      <c r="H212" s="316"/>
      <c r="I212" s="317" t="e">
        <f>#REF!</f>
        <v>#REF!</v>
      </c>
      <c r="J212" s="1341" t="e">
        <f>#REF!</f>
        <v>#REF!</v>
      </c>
      <c r="K212" s="1341"/>
      <c r="L212" s="1341"/>
      <c r="M212" s="1341"/>
      <c r="N212" s="186"/>
      <c r="AH212" s="319"/>
      <c r="AI212" s="319"/>
      <c r="AK212" s="318"/>
      <c r="AL212" s="319"/>
    </row>
    <row r="213" spans="1:38" s="269" customFormat="1" ht="19.5" hidden="1" customHeight="1">
      <c r="A213" s="316" t="e">
        <f>#REF!</f>
        <v>#REF!</v>
      </c>
      <c r="B213" s="316"/>
      <c r="C213" s="316"/>
      <c r="D213" s="316"/>
      <c r="E213" s="316"/>
      <c r="F213" s="316"/>
      <c r="G213" s="316"/>
      <c r="H213" s="316"/>
      <c r="I213" s="317" t="e">
        <f>#REF!</f>
        <v>#REF!</v>
      </c>
      <c r="J213" s="1341" t="e">
        <f>#REF!</f>
        <v>#REF!</v>
      </c>
      <c r="K213" s="1341"/>
      <c r="L213" s="1341"/>
      <c r="M213" s="1341"/>
      <c r="N213" s="186"/>
      <c r="AH213" s="319"/>
      <c r="AI213" s="319"/>
      <c r="AK213" s="318"/>
      <c r="AL213" s="319"/>
    </row>
    <row r="214" spans="1:38" s="269" customFormat="1" ht="19.5" hidden="1" customHeight="1">
      <c r="A214" s="320"/>
      <c r="B214" s="320"/>
      <c r="C214" s="320"/>
      <c r="D214" s="320"/>
      <c r="E214" s="320"/>
      <c r="F214" s="320"/>
      <c r="G214" s="320"/>
      <c r="H214" s="320"/>
      <c r="I214" s="315" t="e">
        <f>#REF!</f>
        <v>#REF!</v>
      </c>
      <c r="J214" s="1341" t="e">
        <f>#REF!</f>
        <v>#REF!</v>
      </c>
      <c r="K214" s="1341"/>
      <c r="L214" s="1341"/>
      <c r="M214" s="1341"/>
      <c r="N214" s="188"/>
      <c r="AH214" s="319"/>
      <c r="AI214" s="319"/>
      <c r="AK214" s="319"/>
      <c r="AL214" s="319"/>
    </row>
    <row r="215" spans="1:38" s="269" customFormat="1" hidden="1">
      <c r="A215" s="323"/>
      <c r="B215" s="323"/>
      <c r="C215" s="323"/>
      <c r="D215" s="323"/>
      <c r="E215" s="323"/>
      <c r="F215" s="323"/>
      <c r="G215" s="323"/>
      <c r="H215" s="323"/>
      <c r="I215" s="315" t="e">
        <f>#REF!</f>
        <v>#REF!</v>
      </c>
      <c r="J215" s="1341" t="e">
        <f>#REF!</f>
        <v>#REF!</v>
      </c>
      <c r="K215" s="1341"/>
      <c r="L215" s="1341"/>
      <c r="M215" s="1341"/>
      <c r="N215" s="188"/>
      <c r="AH215" s="319"/>
      <c r="AI215" s="319"/>
      <c r="AK215" s="319"/>
      <c r="AL215" s="319"/>
    </row>
    <row r="216" spans="1:38" s="269" customFormat="1" ht="19.5" hidden="1" customHeight="1">
      <c r="A216" s="324"/>
      <c r="B216" s="324"/>
      <c r="C216" s="324"/>
      <c r="D216" s="324"/>
      <c r="E216" s="324"/>
      <c r="F216" s="324"/>
      <c r="G216" s="324"/>
      <c r="H216" s="324"/>
      <c r="I216" s="315" t="e">
        <f>#REF!</f>
        <v>#REF!</v>
      </c>
      <c r="J216" s="1341" t="e">
        <f>#REF!</f>
        <v>#REF!</v>
      </c>
      <c r="K216" s="1341"/>
      <c r="L216" s="1341"/>
      <c r="M216" s="1341"/>
      <c r="N216" s="188"/>
      <c r="AH216" s="319"/>
      <c r="AI216" s="319"/>
      <c r="AK216" s="319"/>
      <c r="AL216" s="319"/>
    </row>
    <row r="217" spans="1:38" s="184" customFormat="1">
      <c r="A217" s="230"/>
      <c r="B217" s="230"/>
      <c r="C217" s="230"/>
      <c r="D217" s="230"/>
      <c r="E217" s="230"/>
      <c r="F217" s="230"/>
      <c r="G217" s="230"/>
      <c r="H217" s="230"/>
      <c r="I217" s="223"/>
      <c r="J217" s="1344"/>
      <c r="K217" s="1344"/>
      <c r="L217" s="1344"/>
      <c r="M217" s="1344"/>
      <c r="N217" s="258"/>
      <c r="O217" s="384"/>
    </row>
    <row r="218" spans="1:38" s="184" customFormat="1">
      <c r="A218" s="205"/>
      <c r="B218" s="205"/>
      <c r="C218" s="205"/>
      <c r="D218" s="205"/>
      <c r="E218" s="205"/>
      <c r="F218" s="205"/>
      <c r="G218" s="205"/>
      <c r="H218" s="205"/>
      <c r="I218" s="193"/>
      <c r="J218" s="193"/>
      <c r="K218" s="193"/>
      <c r="L218" s="193"/>
      <c r="M218" s="193"/>
      <c r="N218" s="258"/>
      <c r="O218" s="384"/>
    </row>
    <row r="219" spans="1:38" s="184" customFormat="1">
      <c r="A219" s="205"/>
      <c r="B219" s="205"/>
      <c r="C219" s="205"/>
      <c r="D219" s="205"/>
      <c r="E219" s="205"/>
      <c r="F219" s="205"/>
      <c r="G219" s="205"/>
      <c r="H219" s="205"/>
      <c r="I219" s="193"/>
      <c r="J219" s="193"/>
      <c r="K219" s="193"/>
      <c r="L219" s="193"/>
      <c r="M219" s="193"/>
      <c r="N219" s="258"/>
      <c r="O219" s="384"/>
    </row>
  </sheetData>
  <sheetProtection password="CC69" sheet="1" formatColumns="0" formatRows="0" selectLockedCells="1"/>
  <customSheetViews>
    <customSheetView guid="{C5511DF2-7367-4292-8F90-6EDA131DE06A}"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B53AB765-D844-4672-9326-008E7DD94E4F}"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6"/>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8909CFDD-4F29-4C72-886E-908773EE94A2}"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6"/>
  <headerFooter alignWithMargins="0">
    <oddFooter>&amp;R&amp;"Book Antiqua,Bold"&amp;10Schedule-7/ Page &amp;P of &amp;N</oddFooter>
  </headerFooter>
  <colBreaks count="1" manualBreakCount="1">
    <brk id="13" max="1048575" man="1"/>
  </colBreaks>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CC/NT/W-GIS/DOM/A04/24/10629</v>
      </c>
      <c r="B1" s="82"/>
      <c r="C1" s="83"/>
      <c r="D1" s="83"/>
      <c r="E1" s="83"/>
      <c r="F1" s="83"/>
      <c r="G1" s="83"/>
    </row>
    <row r="2" spans="1:35" ht="18.600000000000001" customHeight="1">
      <c r="A2" s="385"/>
      <c r="B2" s="386"/>
      <c r="C2" s="387"/>
      <c r="D2" s="387"/>
      <c r="E2" s="387"/>
      <c r="F2" s="387"/>
      <c r="G2" s="387"/>
    </row>
    <row r="3" spans="1:35" ht="55.5" customHeight="1">
      <c r="A3" s="1357" t="str">
        <f>Cover!$B$2</f>
        <v>400kV GIS Substation Package SS-135 for (a) Extension of 400/220/132kV Pandiabili GIS Substation under ERBS-I, (b) Extension of 400/220/132kV Rangpo GIS Substation under ERBS-II and (c) Bay Extension of Misa GIS S/s under NERES-XXVIII</v>
      </c>
      <c r="B3" s="1357"/>
      <c r="C3" s="1357"/>
      <c r="D3" s="1357"/>
      <c r="E3" s="1357"/>
      <c r="F3" s="1357"/>
      <c r="G3" s="1357"/>
      <c r="AD3" s="199" t="s">
        <v>342</v>
      </c>
      <c r="AF3" s="220">
        <f>IF(ISERROR(#REF!/('Sch-6'!D14+'Sch-6'!D16+'Sch-6'!D18)),0,#REF!/( 'Sch-6'!D14+'Sch-6'!D16+'Sch-6'!D18))</f>
        <v>0</v>
      </c>
    </row>
    <row r="4" spans="1:35" ht="21.95" customHeight="1">
      <c r="A4" s="1295" t="s">
        <v>419</v>
      </c>
      <c r="B4" s="1295"/>
      <c r="C4" s="1295"/>
      <c r="D4" s="1295"/>
      <c r="E4" s="1295"/>
      <c r="F4" s="1295"/>
      <c r="G4" s="1295"/>
      <c r="AD4" s="199" t="s">
        <v>343</v>
      </c>
      <c r="AF4" s="220" t="e">
        <f>#REF!</f>
        <v>#REF!</v>
      </c>
    </row>
    <row r="5" spans="1:35" ht="18.600000000000001" customHeight="1">
      <c r="A5" s="68"/>
      <c r="B5" s="107"/>
      <c r="C5" s="107"/>
      <c r="D5" s="107"/>
      <c r="E5" s="107"/>
      <c r="F5" s="107"/>
      <c r="G5" s="107"/>
      <c r="AD5" s="199" t="s">
        <v>350</v>
      </c>
      <c r="AF5" s="220">
        <f>IF(ISERROR(#REF!/#REF!),0,#REF! /#REF!)</f>
        <v>0</v>
      </c>
    </row>
    <row r="6" spans="1:35" ht="27.95" customHeight="1">
      <c r="A6" s="31" t="str">
        <f>'Sch-1'!A6</f>
        <v>Bidder’s Name and Address (Sole Bidder) :</v>
      </c>
      <c r="B6" s="41"/>
      <c r="C6" s="41"/>
      <c r="D6" s="41"/>
      <c r="E6" s="549" t="s">
        <v>396</v>
      </c>
      <c r="F6" s="41"/>
      <c r="G6" s="63"/>
      <c r="AD6" s="199" t="s">
        <v>351</v>
      </c>
      <c r="AF6" s="220" t="e">
        <f>#REF!</f>
        <v>#REF!</v>
      </c>
    </row>
    <row r="7" spans="1:35" ht="36" customHeight="1">
      <c r="A7" s="1345" t="str">
        <f>'Sch-1'!A7</f>
        <v/>
      </c>
      <c r="B7" s="1345"/>
      <c r="C7" s="1345"/>
      <c r="D7" s="467"/>
      <c r="E7" s="550" t="str">
        <f>'Sch-1'!M7</f>
        <v>Contracts Services, 3rd Floor</v>
      </c>
      <c r="F7" s="467"/>
      <c r="G7" s="62"/>
      <c r="AD7" s="199" t="s">
        <v>346</v>
      </c>
      <c r="AF7" s="220" t="e">
        <f>SUM(AF3:AF6)</f>
        <v>#REF!</v>
      </c>
    </row>
    <row r="8" spans="1:35" ht="27.95" customHeight="1">
      <c r="A8" s="42" t="s">
        <v>412</v>
      </c>
      <c r="B8" s="1328" t="str">
        <f>IF('Sch-1'!C8=0, "", 'Sch-1'!C8)</f>
        <v xml:space="preserve">…….. …….. …….. …….. …….. …….. </v>
      </c>
      <c r="C8" s="1328"/>
      <c r="D8" s="466"/>
      <c r="E8" s="550" t="str">
        <f>'Sch-1'!M8</f>
        <v>Power Grid Corporation of India Ltd.,</v>
      </c>
      <c r="F8" s="466"/>
      <c r="G8" s="62"/>
    </row>
    <row r="9" spans="1:35" ht="27.95" customHeight="1">
      <c r="A9" s="42" t="s">
        <v>413</v>
      </c>
      <c r="B9" s="1328" t="str">
        <f>IF('Sch-1'!C9=0, "", 'Sch-1'!C9)</f>
        <v xml:space="preserve">…….. …….. …….. …….. …….. …….. </v>
      </c>
      <c r="C9" s="1328"/>
      <c r="D9" s="466"/>
      <c r="E9" s="550" t="str">
        <f>'Sch-1'!M9</f>
        <v>"Saudamini", Plot No.-2</v>
      </c>
      <c r="F9" s="466"/>
      <c r="G9" s="62"/>
    </row>
    <row r="10" spans="1:35" ht="27.95" customHeight="1">
      <c r="A10" s="388"/>
      <c r="B10" s="1359" t="str">
        <f>IF('Sch-1'!C10=0, "", 'Sch-1'!C10)</f>
        <v xml:space="preserve">…….. …….. …….. …….. …….. …….. </v>
      </c>
      <c r="C10" s="1359"/>
      <c r="D10" s="389"/>
      <c r="E10" s="550" t="str">
        <f>'Sch-1'!M10</f>
        <v xml:space="preserve">Sector-29, </v>
      </c>
      <c r="F10" s="389"/>
      <c r="G10" s="333"/>
      <c r="AD10" s="199" t="s">
        <v>278</v>
      </c>
      <c r="AF10" s="227">
        <f>'Sch-1'!AA10</f>
        <v>0</v>
      </c>
    </row>
    <row r="11" spans="1:35" ht="27.95" customHeight="1">
      <c r="A11" s="388"/>
      <c r="B11" s="1359" t="str">
        <f>IF('Sch-1'!C11=0, "", 'Sch-1'!C11)</f>
        <v xml:space="preserve">…….. …….. …….. …….. …….. …….. </v>
      </c>
      <c r="C11" s="1359"/>
      <c r="D11" s="389"/>
      <c r="E11" s="550"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7.95" customHeight="1">
      <c r="A13" s="1360" t="s">
        <v>71</v>
      </c>
      <c r="B13" s="1360"/>
      <c r="C13" s="1360"/>
      <c r="D13" s="1360"/>
      <c r="E13" s="1360"/>
      <c r="F13" s="1360"/>
      <c r="G13" s="1361"/>
    </row>
    <row r="14" spans="1:35" ht="33.75" customHeight="1">
      <c r="A14" s="108" t="s">
        <v>434</v>
      </c>
      <c r="B14" s="534" t="s">
        <v>372</v>
      </c>
      <c r="C14" s="534" t="s">
        <v>353</v>
      </c>
      <c r="D14" s="534" t="s">
        <v>354</v>
      </c>
      <c r="E14" s="534" t="s">
        <v>64</v>
      </c>
      <c r="F14" s="109" t="s">
        <v>373</v>
      </c>
      <c r="G14" s="313"/>
      <c r="AE14" s="1344" t="s">
        <v>279</v>
      </c>
      <c r="AF14" s="1344"/>
      <c r="AG14" s="201" t="s">
        <v>287</v>
      </c>
      <c r="AH14" s="1344" t="s">
        <v>280</v>
      </c>
      <c r="AI14" s="1344"/>
    </row>
    <row r="15" spans="1:35" s="471" customFormat="1">
      <c r="A15" s="555" t="s">
        <v>340</v>
      </c>
      <c r="B15" s="551" t="e">
        <f>'Sch-7'!#REF!</f>
        <v>#REF!</v>
      </c>
      <c r="C15" s="551"/>
      <c r="D15" s="551"/>
      <c r="E15" s="552"/>
      <c r="F15" s="553"/>
    </row>
    <row r="16" spans="1:35" s="471" customFormat="1">
      <c r="A16" s="556" t="s">
        <v>459</v>
      </c>
      <c r="B16" s="551" t="e">
        <f>'Sch-7'!#REF!</f>
        <v>#REF!</v>
      </c>
      <c r="C16" s="551" t="e">
        <f>'Sch-7'!#REF!</f>
        <v>#REF!</v>
      </c>
      <c r="D16" s="551" t="e">
        <f>'Sch-7'!#REF!</f>
        <v>#REF!</v>
      </c>
      <c r="E16" s="552" t="e">
        <f>'Sch-7'!#REF!</f>
        <v>#REF!</v>
      </c>
      <c r="F16" s="553" t="e">
        <f>IF(E16=0, "Included", IF(ISERROR(D16*E16), E16, D16*E16))</f>
        <v>#REF!</v>
      </c>
    </row>
    <row r="17" spans="1:35" s="471" customFormat="1">
      <c r="A17" s="556" t="s">
        <v>460</v>
      </c>
      <c r="B17" s="551" t="e">
        <f>'Sch-7'!#REF!</f>
        <v>#REF!</v>
      </c>
      <c r="C17" s="551" t="e">
        <f>'Sch-7'!#REF!</f>
        <v>#REF!</v>
      </c>
      <c r="D17" s="551" t="e">
        <f>'Sch-7'!#REF!</f>
        <v>#REF!</v>
      </c>
      <c r="E17" s="552" t="e">
        <f>'Sch-7'!#REF!</f>
        <v>#REF!</v>
      </c>
      <c r="F17" s="553" t="e">
        <f>IF(E17=0, "Included", IF(ISERROR(D17*E17), E17, D17*E17))</f>
        <v>#REF!</v>
      </c>
    </row>
    <row r="18" spans="1:35" s="471" customFormat="1" ht="15.75">
      <c r="A18" s="559"/>
      <c r="B18" s="561" t="s">
        <v>21</v>
      </c>
      <c r="C18" s="561"/>
      <c r="D18" s="561"/>
      <c r="E18" s="561"/>
      <c r="F18" s="562" t="e">
        <f>SUM(F16:F17)</f>
        <v>#REF!</v>
      </c>
    </row>
    <row r="19" spans="1:35" s="471" customFormat="1" ht="15.75">
      <c r="A19" s="560"/>
      <c r="B19" s="561" t="s">
        <v>22</v>
      </c>
      <c r="C19" s="561"/>
      <c r="D19" s="561"/>
      <c r="E19" s="561"/>
      <c r="F19" s="563" t="e">
        <f>F18</f>
        <v>#REF!</v>
      </c>
    </row>
    <row r="20" spans="1:35" ht="18.600000000000001" customHeight="1">
      <c r="A20" s="548"/>
      <c r="B20" s="307"/>
      <c r="C20" s="307"/>
      <c r="D20" s="307"/>
      <c r="E20" s="307"/>
      <c r="F20" s="307"/>
      <c r="G20" s="547"/>
      <c r="AE20" s="228"/>
      <c r="AF20" s="228"/>
      <c r="AH20" s="228"/>
      <c r="AI20" s="228"/>
    </row>
    <row r="21" spans="1:35" ht="30.75" customHeight="1">
      <c r="A21" s="468"/>
      <c r="B21" s="468"/>
      <c r="C21" s="468"/>
      <c r="D21" s="468"/>
      <c r="E21" s="468"/>
      <c r="F21" s="468"/>
      <c r="G21" s="468"/>
      <c r="H21" s="259"/>
      <c r="AD21" s="257" t="s">
        <v>262</v>
      </c>
      <c r="AE21" s="229" t="e">
        <f>#REF!-#REF!</f>
        <v>#REF!</v>
      </c>
      <c r="AG21" s="257" t="s">
        <v>281</v>
      </c>
      <c r="AH21" s="229" t="e">
        <f>#REF!-#REF!</f>
        <v>#REF!</v>
      </c>
    </row>
    <row r="22" spans="1:35" ht="18.600000000000001" customHeight="1">
      <c r="A22" s="1362"/>
      <c r="B22" s="1362"/>
      <c r="C22" s="1362"/>
      <c r="D22" s="1362"/>
      <c r="E22" s="1362"/>
      <c r="F22" s="1362"/>
      <c r="G22" s="1362"/>
      <c r="AD22" s="184" t="s">
        <v>287</v>
      </c>
      <c r="AE22" s="257" t="e">
        <f>IF(#REF!&gt;0,#REF!&amp; " Item(s) in Sch-3", "")</f>
        <v>#REF!</v>
      </c>
      <c r="AF22" s="229"/>
    </row>
    <row r="23" spans="1:35" ht="27.95" customHeight="1">
      <c r="A23" s="390"/>
      <c r="B23" s="390"/>
      <c r="C23" s="1288" t="s">
        <v>367</v>
      </c>
      <c r="D23" s="1288"/>
      <c r="E23" s="1288"/>
      <c r="F23" s="1288"/>
      <c r="G23" s="1288"/>
      <c r="AE23" s="257"/>
      <c r="AF23" s="229"/>
    </row>
    <row r="24" spans="1:35" ht="27.95" customHeight="1">
      <c r="A24" s="99" t="s">
        <v>406</v>
      </c>
      <c r="B24" s="114" t="str">
        <f>'Sch-1'!B405</f>
        <v>--</v>
      </c>
      <c r="C24" s="1288" t="str">
        <f>"Printed Name   : " &amp; 'Sch-1'!M406</f>
        <v xml:space="preserve">Printed Name   : </v>
      </c>
      <c r="D24" s="1288"/>
      <c r="E24" s="1288"/>
      <c r="F24" s="1288"/>
      <c r="G24" s="1288"/>
    </row>
    <row r="25" spans="1:35" ht="27.95" customHeight="1">
      <c r="A25" s="99" t="s">
        <v>407</v>
      </c>
      <c r="B25" s="110" t="str">
        <f>'Sch-1'!B406</f>
        <v/>
      </c>
      <c r="C25" s="1288" t="str">
        <f>"Designation      : " &amp; 'Sch-1'!M407</f>
        <v xml:space="preserve">Designation      : </v>
      </c>
      <c r="D25" s="1288"/>
      <c r="E25" s="1288"/>
      <c r="F25" s="1288"/>
      <c r="G25" s="1288"/>
    </row>
    <row r="26" spans="1:35" ht="27.95" customHeight="1">
      <c r="A26" s="387"/>
      <c r="B26" s="386"/>
      <c r="C26" s="1288" t="s">
        <v>312</v>
      </c>
      <c r="D26" s="1288"/>
      <c r="E26" s="1288"/>
      <c r="F26" s="1288"/>
      <c r="G26" s="1288"/>
    </row>
    <row r="27" spans="1:35" ht="27.95" customHeight="1">
      <c r="A27" s="387"/>
      <c r="B27" s="386"/>
      <c r="C27" s="307"/>
      <c r="D27" s="307"/>
      <c r="E27" s="307"/>
      <c r="F27" s="307"/>
      <c r="G27" s="307"/>
    </row>
    <row r="28" spans="1:35" ht="36.75" customHeight="1">
      <c r="A28" s="111" t="s">
        <v>68</v>
      </c>
      <c r="B28" s="1363" t="s">
        <v>375</v>
      </c>
      <c r="C28" s="1363"/>
      <c r="D28" s="1363"/>
      <c r="E28" s="1363"/>
      <c r="F28" s="1363"/>
      <c r="G28" s="1363"/>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CC/NT/W-GIS/DOM/A04/24/10629</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57" t="str">
        <f t="shared" ref="A106:C107" si="0">A3</f>
        <v>400kV GIS Substation Package SS-135 for (a) Extension of 400/220/132kV Pandiabili GIS Substation under ERBS-I, (b) Extension of 400/220/132kV Rangpo GIS Substation under ERBS-II and (c) Bay Extension of Misa GIS S/s under NERES-XXVIII</v>
      </c>
      <c r="B106" s="1357">
        <f t="shared" si="0"/>
        <v>0</v>
      </c>
      <c r="C106" s="1357">
        <f t="shared" si="0"/>
        <v>0</v>
      </c>
      <c r="D106" s="1357"/>
      <c r="E106" s="1357"/>
      <c r="F106" s="1357"/>
      <c r="G106" s="1357">
        <f>G3</f>
        <v>0</v>
      </c>
      <c r="H106" s="188"/>
    </row>
    <row r="107" spans="1:12" s="269" customFormat="1" hidden="1">
      <c r="A107" s="1358" t="str">
        <f t="shared" si="0"/>
        <v>(SCHEDULE OF RATES AND PRICES : TYPE TEST CHARGES)</v>
      </c>
      <c r="B107" s="1358">
        <f t="shared" si="0"/>
        <v>0</v>
      </c>
      <c r="C107" s="1358">
        <f t="shared" si="0"/>
        <v>0</v>
      </c>
      <c r="D107" s="1358"/>
      <c r="E107" s="1358"/>
      <c r="F107" s="1358"/>
      <c r="G107" s="1358">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45" t="str">
        <f>A7</f>
        <v/>
      </c>
      <c r="B110" s="1345">
        <f t="shared" ref="B110:C114" si="2">B7</f>
        <v>0</v>
      </c>
      <c r="C110" s="1345">
        <f t="shared" si="2"/>
        <v>0</v>
      </c>
      <c r="D110" s="467"/>
      <c r="E110" s="467"/>
      <c r="F110" s="467"/>
      <c r="G110" s="62">
        <f t="shared" si="1"/>
        <v>0</v>
      </c>
      <c r="H110" s="188"/>
    </row>
    <row r="111" spans="1:12" s="269" customFormat="1" hidden="1">
      <c r="A111" s="42" t="str">
        <f>A8</f>
        <v>Name     :</v>
      </c>
      <c r="B111" s="1328" t="str">
        <f t="shared" si="2"/>
        <v xml:space="preserve">…….. …….. …….. …….. …….. …….. </v>
      </c>
      <c r="C111" s="1328">
        <f t="shared" si="2"/>
        <v>0</v>
      </c>
      <c r="D111" s="466"/>
      <c r="E111" s="466"/>
      <c r="F111" s="466"/>
      <c r="G111" s="62">
        <f t="shared" si="1"/>
        <v>0</v>
      </c>
      <c r="H111" s="188"/>
    </row>
    <row r="112" spans="1:12" s="269" customFormat="1" hidden="1">
      <c r="A112" s="42" t="str">
        <f>A9</f>
        <v>Address :</v>
      </c>
      <c r="B112" s="1328" t="str">
        <f t="shared" si="2"/>
        <v xml:space="preserve">…….. …….. …….. …….. …….. …….. </v>
      </c>
      <c r="C112" s="1328">
        <f t="shared" si="2"/>
        <v>0</v>
      </c>
      <c r="D112" s="466"/>
      <c r="E112" s="466"/>
      <c r="F112" s="466"/>
      <c r="G112" s="62">
        <f t="shared" si="1"/>
        <v>0</v>
      </c>
      <c r="H112" s="188"/>
    </row>
    <row r="113" spans="1:35" s="269" customFormat="1" hidden="1">
      <c r="A113" s="43"/>
      <c r="B113" s="1328" t="str">
        <f t="shared" si="2"/>
        <v xml:space="preserve">…….. …….. …….. …….. …….. …….. </v>
      </c>
      <c r="C113" s="1328">
        <f t="shared" si="2"/>
        <v>0</v>
      </c>
      <c r="D113" s="466"/>
      <c r="E113" s="466"/>
      <c r="F113" s="466"/>
      <c r="G113" s="62">
        <f t="shared" si="1"/>
        <v>0</v>
      </c>
      <c r="H113" s="188"/>
    </row>
    <row r="114" spans="1:35" s="269" customFormat="1" hidden="1">
      <c r="A114" s="43"/>
      <c r="B114" s="1328" t="str">
        <f t="shared" si="2"/>
        <v xml:space="preserve">…….. …….. …….. …….. …….. …….. </v>
      </c>
      <c r="C114" s="1328">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42">
        <f>G14</f>
        <v>0</v>
      </c>
      <c r="D116" s="1342"/>
      <c r="E116" s="1342"/>
      <c r="F116" s="1342"/>
      <c r="G116" s="1342"/>
      <c r="H116" s="188"/>
      <c r="AE116" s="1342"/>
      <c r="AF116" s="1342"/>
      <c r="AH116" s="1342"/>
      <c r="AI116" s="1342"/>
    </row>
    <row r="117" spans="1:35" s="269" customFormat="1" hidden="1">
      <c r="A117" s="107" t="e">
        <f>#REF!</f>
        <v>#REF!</v>
      </c>
      <c r="B117" s="107" t="e">
        <f>#REF!</f>
        <v>#REF!</v>
      </c>
      <c r="C117" s="1343" t="e">
        <f>#REF!</f>
        <v>#REF!</v>
      </c>
      <c r="D117" s="1343"/>
      <c r="E117" s="1343"/>
      <c r="F117" s="1343"/>
      <c r="G117" s="1343"/>
      <c r="H117" s="188"/>
      <c r="AE117" s="1343"/>
      <c r="AF117" s="1343"/>
      <c r="AH117" s="1343"/>
      <c r="AI117" s="1343"/>
    </row>
    <row r="118" spans="1:35" s="269" customFormat="1" hidden="1">
      <c r="A118" s="314" t="e">
        <f>#REF!</f>
        <v>#REF!</v>
      </c>
      <c r="B118" s="315" t="e">
        <f>#REF!</f>
        <v>#REF!</v>
      </c>
      <c r="C118" s="1343"/>
      <c r="D118" s="1343"/>
      <c r="E118" s="1343"/>
      <c r="F118" s="1343"/>
      <c r="G118" s="1343"/>
      <c r="H118" s="188"/>
      <c r="AE118" s="1343"/>
      <c r="AF118" s="1343"/>
      <c r="AH118" s="1343"/>
      <c r="AI118" s="1343"/>
    </row>
    <row r="119" spans="1:35" s="269" customFormat="1" hidden="1">
      <c r="A119" s="316" t="e">
        <f>#REF!</f>
        <v>#REF!</v>
      </c>
      <c r="B119" s="317" t="e">
        <f>#REF!</f>
        <v>#REF!</v>
      </c>
      <c r="C119" s="1341" t="e">
        <f>#REF!</f>
        <v>#REF!</v>
      </c>
      <c r="D119" s="1341"/>
      <c r="E119" s="1341"/>
      <c r="F119" s="1341"/>
      <c r="G119" s="1341"/>
      <c r="H119" s="186"/>
      <c r="AE119" s="318"/>
      <c r="AF119" s="318"/>
      <c r="AH119" s="318"/>
      <c r="AI119" s="318"/>
    </row>
    <row r="120" spans="1:35" s="269" customFormat="1" hidden="1">
      <c r="A120" s="316" t="e">
        <f>#REF!</f>
        <v>#REF!</v>
      </c>
      <c r="B120" s="317" t="e">
        <f>#REF!</f>
        <v>#REF!</v>
      </c>
      <c r="C120" s="1341" t="e">
        <f>#REF!</f>
        <v>#REF!</v>
      </c>
      <c r="D120" s="1341"/>
      <c r="E120" s="1341"/>
      <c r="F120" s="1341"/>
      <c r="G120" s="1341"/>
      <c r="H120" s="186"/>
      <c r="AE120" s="319"/>
      <c r="AF120" s="319"/>
      <c r="AH120" s="318"/>
      <c r="AI120" s="319"/>
    </row>
    <row r="121" spans="1:35" s="269" customFormat="1" ht="20.100000000000001" hidden="1" customHeight="1">
      <c r="A121" s="320"/>
      <c r="B121" s="315" t="e">
        <f>#REF!</f>
        <v>#REF!</v>
      </c>
      <c r="C121" s="1341" t="e">
        <f>#REF!</f>
        <v>#REF!</v>
      </c>
      <c r="D121" s="1341"/>
      <c r="E121" s="1341"/>
      <c r="F121" s="1341"/>
      <c r="G121" s="1341"/>
      <c r="H121" s="188"/>
      <c r="AE121" s="319"/>
      <c r="AF121" s="319"/>
      <c r="AH121" s="319"/>
      <c r="AI121" s="319"/>
    </row>
    <row r="122" spans="1:35" s="269" customFormat="1" hidden="1">
      <c r="A122" s="314" t="e">
        <f>#REF!</f>
        <v>#REF!</v>
      </c>
      <c r="B122" s="315" t="e">
        <f>#REF!</f>
        <v>#REF!</v>
      </c>
      <c r="C122" s="1341"/>
      <c r="D122" s="1341"/>
      <c r="E122" s="1341"/>
      <c r="F122" s="1341"/>
      <c r="G122" s="1341"/>
      <c r="H122" s="188"/>
      <c r="AE122" s="1341"/>
      <c r="AF122" s="1341"/>
      <c r="AH122" s="1341"/>
      <c r="AI122" s="1341"/>
    </row>
    <row r="123" spans="1:35" s="269" customFormat="1" hidden="1">
      <c r="A123" s="321" t="e">
        <f>#REF!</f>
        <v>#REF!</v>
      </c>
      <c r="B123" s="315" t="e">
        <f>#REF!</f>
        <v>#REF!</v>
      </c>
      <c r="C123" s="1341"/>
      <c r="D123" s="1341"/>
      <c r="E123" s="1341"/>
      <c r="F123" s="1341"/>
      <c r="G123" s="1341"/>
      <c r="H123" s="188"/>
      <c r="AE123" s="1341"/>
      <c r="AF123" s="1341"/>
      <c r="AH123" s="1341"/>
      <c r="AI123" s="1341"/>
    </row>
    <row r="124" spans="1:35" s="269" customFormat="1" hidden="1">
      <c r="A124" s="322" t="e">
        <f>#REF!</f>
        <v>#REF!</v>
      </c>
      <c r="B124" s="315" t="e">
        <f>#REF!</f>
        <v>#REF!</v>
      </c>
      <c r="C124" s="1341"/>
      <c r="D124" s="1341"/>
      <c r="E124" s="1341"/>
      <c r="F124" s="1341"/>
      <c r="G124" s="1341"/>
      <c r="H124" s="188"/>
      <c r="AE124" s="1341"/>
      <c r="AF124" s="1341"/>
      <c r="AH124" s="1341"/>
      <c r="AI124" s="1341"/>
    </row>
    <row r="125" spans="1:35" s="269" customFormat="1" hidden="1">
      <c r="A125" s="316" t="e">
        <f>#REF!</f>
        <v>#REF!</v>
      </c>
      <c r="B125" s="317" t="e">
        <f>#REF!</f>
        <v>#REF!</v>
      </c>
      <c r="C125" s="1341" t="e">
        <f>#REF!</f>
        <v>#REF!</v>
      </c>
      <c r="D125" s="1341"/>
      <c r="E125" s="1341"/>
      <c r="F125" s="1341"/>
      <c r="G125" s="1341"/>
      <c r="H125" s="186"/>
      <c r="AE125" s="319"/>
      <c r="AF125" s="319"/>
      <c r="AH125" s="318"/>
      <c r="AI125" s="319"/>
    </row>
    <row r="126" spans="1:35" s="269" customFormat="1" hidden="1">
      <c r="A126" s="316" t="e">
        <f>#REF!</f>
        <v>#REF!</v>
      </c>
      <c r="B126" s="317" t="e">
        <f>#REF!</f>
        <v>#REF!</v>
      </c>
      <c r="C126" s="1341" t="e">
        <f>#REF!</f>
        <v>#REF!</v>
      </c>
      <c r="D126" s="1341"/>
      <c r="E126" s="1341"/>
      <c r="F126" s="1341"/>
      <c r="G126" s="1341"/>
      <c r="H126" s="186"/>
      <c r="AE126" s="319"/>
      <c r="AF126" s="319"/>
      <c r="AH126" s="318"/>
      <c r="AI126" s="319"/>
    </row>
    <row r="127" spans="1:35" s="269" customFormat="1" hidden="1">
      <c r="A127" s="316" t="e">
        <f>#REF!</f>
        <v>#REF!</v>
      </c>
      <c r="B127" s="317" t="e">
        <f>#REF!</f>
        <v>#REF!</v>
      </c>
      <c r="C127" s="1341" t="e">
        <f>#REF!</f>
        <v>#REF!</v>
      </c>
      <c r="D127" s="1341"/>
      <c r="E127" s="1341"/>
      <c r="F127" s="1341"/>
      <c r="G127" s="1341"/>
      <c r="H127" s="186"/>
      <c r="AE127" s="319"/>
      <c r="AF127" s="319"/>
      <c r="AH127" s="318"/>
      <c r="AI127" s="319"/>
    </row>
    <row r="128" spans="1:35" s="269" customFormat="1" hidden="1">
      <c r="A128" s="316" t="e">
        <f>#REF!</f>
        <v>#REF!</v>
      </c>
      <c r="B128" s="317" t="e">
        <f>#REF!</f>
        <v>#REF!</v>
      </c>
      <c r="C128" s="1341" t="e">
        <f>#REF!</f>
        <v>#REF!</v>
      </c>
      <c r="D128" s="1341"/>
      <c r="E128" s="1341"/>
      <c r="F128" s="1341"/>
      <c r="G128" s="1341"/>
      <c r="H128" s="186"/>
      <c r="AE128" s="319"/>
      <c r="AF128" s="319"/>
      <c r="AH128" s="318"/>
      <c r="AI128" s="319"/>
    </row>
    <row r="129" spans="1:35" s="269" customFormat="1" hidden="1">
      <c r="A129" s="316"/>
      <c r="B129" s="315" t="e">
        <f>#REF!</f>
        <v>#REF!</v>
      </c>
      <c r="C129" s="1341" t="e">
        <f>#REF!</f>
        <v>#REF!</v>
      </c>
      <c r="D129" s="1341"/>
      <c r="E129" s="1341"/>
      <c r="F129" s="1341"/>
      <c r="G129" s="1341"/>
      <c r="H129" s="186"/>
      <c r="AE129" s="319"/>
      <c r="AF129" s="319"/>
      <c r="AH129" s="319"/>
      <c r="AI129" s="319"/>
    </row>
    <row r="130" spans="1:35" s="269" customFormat="1" ht="20.100000000000001" hidden="1" customHeight="1">
      <c r="A130" s="322" t="e">
        <f>#REF!</f>
        <v>#REF!</v>
      </c>
      <c r="B130" s="315" t="e">
        <f>#REF!</f>
        <v>#REF!</v>
      </c>
      <c r="C130" s="1341"/>
      <c r="D130" s="1341"/>
      <c r="E130" s="1341"/>
      <c r="F130" s="1341"/>
      <c r="G130" s="1341"/>
      <c r="H130" s="186"/>
      <c r="AE130" s="319"/>
      <c r="AF130" s="319"/>
      <c r="AH130" s="319"/>
      <c r="AI130" s="319"/>
    </row>
    <row r="131" spans="1:35" s="269" customFormat="1" hidden="1">
      <c r="A131" s="316" t="e">
        <f>#REF!</f>
        <v>#REF!</v>
      </c>
      <c r="B131" s="317" t="e">
        <f>#REF!</f>
        <v>#REF!</v>
      </c>
      <c r="C131" s="1341" t="e">
        <f>#REF!</f>
        <v>#REF!</v>
      </c>
      <c r="D131" s="1341"/>
      <c r="E131" s="1341"/>
      <c r="F131" s="1341"/>
      <c r="G131" s="1341"/>
      <c r="H131" s="186"/>
      <c r="AE131" s="319"/>
      <c r="AF131" s="319"/>
      <c r="AH131" s="318"/>
      <c r="AI131" s="319"/>
    </row>
    <row r="132" spans="1:35" s="269" customFormat="1" hidden="1">
      <c r="A132" s="316" t="e">
        <f>#REF!</f>
        <v>#REF!</v>
      </c>
      <c r="B132" s="317" t="e">
        <f>#REF!</f>
        <v>#REF!</v>
      </c>
      <c r="C132" s="1341" t="e">
        <f>#REF!</f>
        <v>#REF!</v>
      </c>
      <c r="D132" s="1341"/>
      <c r="E132" s="1341"/>
      <c r="F132" s="1341"/>
      <c r="G132" s="1341"/>
      <c r="H132" s="186"/>
      <c r="AE132" s="319"/>
      <c r="AF132" s="319"/>
      <c r="AH132" s="318"/>
      <c r="AI132" s="319"/>
    </row>
    <row r="133" spans="1:35" s="269" customFormat="1" ht="20.100000000000001" hidden="1" customHeight="1">
      <c r="A133" s="316" t="e">
        <f>#REF!</f>
        <v>#REF!</v>
      </c>
      <c r="B133" s="317" t="e">
        <f>#REF!</f>
        <v>#REF!</v>
      </c>
      <c r="C133" s="1341" t="e">
        <f>#REF!</f>
        <v>#REF!</v>
      </c>
      <c r="D133" s="1341"/>
      <c r="E133" s="1341"/>
      <c r="F133" s="1341"/>
      <c r="G133" s="1341"/>
      <c r="H133" s="186"/>
      <c r="AE133" s="319"/>
      <c r="AF133" s="319"/>
      <c r="AH133" s="318"/>
      <c r="AI133" s="319"/>
    </row>
    <row r="134" spans="1:35" s="269" customFormat="1" hidden="1">
      <c r="A134" s="316" t="e">
        <f>#REF!</f>
        <v>#REF!</v>
      </c>
      <c r="B134" s="317" t="e">
        <f>#REF!</f>
        <v>#REF!</v>
      </c>
      <c r="C134" s="1341" t="e">
        <f>#REF!</f>
        <v>#REF!</v>
      </c>
      <c r="D134" s="1341"/>
      <c r="E134" s="1341"/>
      <c r="F134" s="1341"/>
      <c r="G134" s="1341"/>
      <c r="H134" s="186"/>
      <c r="AE134" s="319"/>
      <c r="AF134" s="319"/>
      <c r="AH134" s="318"/>
      <c r="AI134" s="319"/>
    </row>
    <row r="135" spans="1:35" s="270" customFormat="1" ht="20.100000000000001" hidden="1" customHeight="1">
      <c r="A135" s="323"/>
      <c r="B135" s="315" t="e">
        <f>#REF!</f>
        <v>#REF!</v>
      </c>
      <c r="C135" s="1341" t="e">
        <f>#REF!</f>
        <v>#REF!</v>
      </c>
      <c r="D135" s="1341"/>
      <c r="E135" s="1341"/>
      <c r="F135" s="1341"/>
      <c r="G135" s="1341"/>
      <c r="H135" s="186"/>
      <c r="AE135" s="319"/>
      <c r="AF135" s="319"/>
      <c r="AH135" s="319"/>
      <c r="AI135" s="319"/>
    </row>
    <row r="136" spans="1:35" s="269" customFormat="1" ht="24" hidden="1" customHeight="1">
      <c r="A136" s="322" t="e">
        <f>#REF!</f>
        <v>#REF!</v>
      </c>
      <c r="B136" s="315" t="e">
        <f>#REF!</f>
        <v>#REF!</v>
      </c>
      <c r="C136" s="1341"/>
      <c r="D136" s="1341"/>
      <c r="E136" s="1341"/>
      <c r="F136" s="1341"/>
      <c r="G136" s="1341"/>
      <c r="H136" s="186"/>
      <c r="AE136" s="319"/>
      <c r="AF136" s="319"/>
      <c r="AH136" s="319"/>
      <c r="AI136" s="319"/>
    </row>
    <row r="137" spans="1:35" s="269" customFormat="1" hidden="1">
      <c r="A137" s="316" t="e">
        <f>#REF!</f>
        <v>#REF!</v>
      </c>
      <c r="B137" s="317" t="e">
        <f>#REF!</f>
        <v>#REF!</v>
      </c>
      <c r="C137" s="1341" t="e">
        <f>#REF!</f>
        <v>#REF!</v>
      </c>
      <c r="D137" s="1341"/>
      <c r="E137" s="1341"/>
      <c r="F137" s="1341"/>
      <c r="G137" s="1341"/>
      <c r="H137" s="186"/>
      <c r="AE137" s="319"/>
      <c r="AF137" s="319"/>
      <c r="AH137" s="318"/>
      <c r="AI137" s="319"/>
    </row>
    <row r="138" spans="1:35" s="269" customFormat="1" hidden="1">
      <c r="A138" s="316" t="e">
        <f>#REF!</f>
        <v>#REF!</v>
      </c>
      <c r="B138" s="317" t="e">
        <f>#REF!</f>
        <v>#REF!</v>
      </c>
      <c r="C138" s="1341" t="e">
        <f>#REF!</f>
        <v>#REF!</v>
      </c>
      <c r="D138" s="1341"/>
      <c r="E138" s="1341"/>
      <c r="F138" s="1341"/>
      <c r="G138" s="1341"/>
      <c r="H138" s="186"/>
      <c r="AE138" s="319"/>
      <c r="AF138" s="319"/>
      <c r="AH138" s="318"/>
      <c r="AI138" s="319"/>
    </row>
    <row r="139" spans="1:35" s="269" customFormat="1" ht="33" hidden="1" customHeight="1">
      <c r="A139" s="316" t="e">
        <f>#REF!</f>
        <v>#REF!</v>
      </c>
      <c r="B139" s="317" t="e">
        <f>#REF!</f>
        <v>#REF!</v>
      </c>
      <c r="C139" s="1341" t="e">
        <f>#REF!</f>
        <v>#REF!</v>
      </c>
      <c r="D139" s="1341"/>
      <c r="E139" s="1341"/>
      <c r="F139" s="1341"/>
      <c r="G139" s="1341"/>
      <c r="H139" s="186"/>
      <c r="AE139" s="319"/>
      <c r="AF139" s="319"/>
      <c r="AH139" s="318"/>
      <c r="AI139" s="319"/>
    </row>
    <row r="140" spans="1:35" s="270" customFormat="1" ht="20.100000000000001" hidden="1" customHeight="1">
      <c r="A140" s="316"/>
      <c r="B140" s="315" t="e">
        <f>#REF!</f>
        <v>#REF!</v>
      </c>
      <c r="C140" s="1341" t="e">
        <f>#REF!</f>
        <v>#REF!</v>
      </c>
      <c r="D140" s="1341"/>
      <c r="E140" s="1341"/>
      <c r="F140" s="1341"/>
      <c r="G140" s="1341"/>
      <c r="H140" s="186"/>
      <c r="AE140" s="319"/>
      <c r="AF140" s="319"/>
      <c r="AH140" s="319"/>
      <c r="AI140" s="319"/>
    </row>
    <row r="141" spans="1:35" s="269" customFormat="1" ht="20.100000000000001" hidden="1" customHeight="1">
      <c r="A141" s="322" t="e">
        <f>#REF!</f>
        <v>#REF!</v>
      </c>
      <c r="B141" s="315" t="e">
        <f>#REF!</f>
        <v>#REF!</v>
      </c>
      <c r="C141" s="1341"/>
      <c r="D141" s="1341"/>
      <c r="E141" s="1341"/>
      <c r="F141" s="1341"/>
      <c r="G141" s="1341"/>
      <c r="H141" s="186"/>
      <c r="AE141" s="319"/>
      <c r="AF141" s="319"/>
      <c r="AH141" s="319"/>
      <c r="AI141" s="319"/>
    </row>
    <row r="142" spans="1:35" s="269" customFormat="1" hidden="1">
      <c r="A142" s="316" t="e">
        <f>#REF!</f>
        <v>#REF!</v>
      </c>
      <c r="B142" s="317" t="e">
        <f>#REF!</f>
        <v>#REF!</v>
      </c>
      <c r="C142" s="1341" t="e">
        <f>#REF!</f>
        <v>#REF!</v>
      </c>
      <c r="D142" s="1341"/>
      <c r="E142" s="1341"/>
      <c r="F142" s="1341"/>
      <c r="G142" s="1341"/>
      <c r="H142" s="186"/>
      <c r="AE142" s="319"/>
      <c r="AF142" s="319"/>
      <c r="AH142" s="318"/>
      <c r="AI142" s="319"/>
    </row>
    <row r="143" spans="1:35" s="269" customFormat="1" hidden="1">
      <c r="A143" s="316" t="e">
        <f>#REF!</f>
        <v>#REF!</v>
      </c>
      <c r="B143" s="317" t="e">
        <f>#REF!</f>
        <v>#REF!</v>
      </c>
      <c r="C143" s="1341" t="e">
        <f>#REF!</f>
        <v>#REF!</v>
      </c>
      <c r="D143" s="1341"/>
      <c r="E143" s="1341"/>
      <c r="F143" s="1341"/>
      <c r="G143" s="1341"/>
      <c r="H143" s="186"/>
      <c r="AE143" s="319"/>
      <c r="AF143" s="319"/>
      <c r="AH143" s="318"/>
      <c r="AI143" s="319"/>
    </row>
    <row r="144" spans="1:35" s="269" customFormat="1" hidden="1">
      <c r="A144" s="316" t="e">
        <f>#REF!</f>
        <v>#REF!</v>
      </c>
      <c r="B144" s="317" t="e">
        <f>#REF!</f>
        <v>#REF!</v>
      </c>
      <c r="C144" s="1341" t="e">
        <f>#REF!</f>
        <v>#REF!</v>
      </c>
      <c r="D144" s="1341"/>
      <c r="E144" s="1341"/>
      <c r="F144" s="1341"/>
      <c r="G144" s="1341"/>
      <c r="H144" s="186"/>
      <c r="AE144" s="319"/>
      <c r="AF144" s="319"/>
      <c r="AH144" s="318"/>
      <c r="AI144" s="319"/>
    </row>
    <row r="145" spans="1:35" s="269" customFormat="1" hidden="1">
      <c r="A145" s="316"/>
      <c r="B145" s="315" t="e">
        <f>#REF!</f>
        <v>#REF!</v>
      </c>
      <c r="C145" s="1341" t="e">
        <f>#REF!</f>
        <v>#REF!</v>
      </c>
      <c r="D145" s="1341"/>
      <c r="E145" s="1341"/>
      <c r="F145" s="1341"/>
      <c r="G145" s="1341"/>
      <c r="H145" s="186"/>
      <c r="AE145" s="319"/>
      <c r="AF145" s="319"/>
      <c r="AH145" s="319"/>
      <c r="AI145" s="319"/>
    </row>
    <row r="146" spans="1:35" s="269" customFormat="1" ht="20.100000000000001" hidden="1" customHeight="1">
      <c r="A146" s="322" t="e">
        <f>#REF!</f>
        <v>#REF!</v>
      </c>
      <c r="B146" s="315" t="e">
        <f>#REF!</f>
        <v>#REF!</v>
      </c>
      <c r="C146" s="1341"/>
      <c r="D146" s="1341"/>
      <c r="E146" s="1341"/>
      <c r="F146" s="1341"/>
      <c r="G146" s="1341"/>
      <c r="H146" s="186"/>
      <c r="AE146" s="319"/>
      <c r="AF146" s="319"/>
      <c r="AH146" s="319"/>
      <c r="AI146" s="319"/>
    </row>
    <row r="147" spans="1:35" s="269" customFormat="1" hidden="1">
      <c r="A147" s="316" t="e">
        <f>#REF!</f>
        <v>#REF!</v>
      </c>
      <c r="B147" s="317" t="e">
        <f>#REF!</f>
        <v>#REF!</v>
      </c>
      <c r="C147" s="1341" t="e">
        <f>#REF!</f>
        <v>#REF!</v>
      </c>
      <c r="D147" s="1341"/>
      <c r="E147" s="1341"/>
      <c r="F147" s="1341"/>
      <c r="G147" s="1341"/>
      <c r="H147" s="186"/>
      <c r="AE147" s="319"/>
      <c r="AF147" s="319"/>
      <c r="AH147" s="318"/>
      <c r="AI147" s="319"/>
    </row>
    <row r="148" spans="1:35" s="269" customFormat="1" hidden="1">
      <c r="A148" s="316" t="e">
        <f>#REF!</f>
        <v>#REF!</v>
      </c>
      <c r="B148" s="317" t="e">
        <f>#REF!</f>
        <v>#REF!</v>
      </c>
      <c r="C148" s="1341" t="e">
        <f>#REF!</f>
        <v>#REF!</v>
      </c>
      <c r="D148" s="1341"/>
      <c r="E148" s="1341"/>
      <c r="F148" s="1341"/>
      <c r="G148" s="1341"/>
      <c r="H148" s="186"/>
      <c r="AE148" s="319"/>
      <c r="AF148" s="319"/>
      <c r="AH148" s="318"/>
      <c r="AI148" s="319"/>
    </row>
    <row r="149" spans="1:35" s="269" customFormat="1" hidden="1">
      <c r="A149" s="316" t="e">
        <f>#REF!</f>
        <v>#REF!</v>
      </c>
      <c r="B149" s="317" t="e">
        <f>#REF!</f>
        <v>#REF!</v>
      </c>
      <c r="C149" s="1341" t="e">
        <f>#REF!</f>
        <v>#REF!</v>
      </c>
      <c r="D149" s="1341"/>
      <c r="E149" s="1341"/>
      <c r="F149" s="1341"/>
      <c r="G149" s="1341"/>
      <c r="H149" s="186"/>
      <c r="AE149" s="319"/>
      <c r="AF149" s="319"/>
      <c r="AH149" s="318"/>
      <c r="AI149" s="319"/>
    </row>
    <row r="150" spans="1:35" s="269" customFormat="1" hidden="1">
      <c r="A150" s="316" t="e">
        <f>#REF!</f>
        <v>#REF!</v>
      </c>
      <c r="B150" s="317" t="e">
        <f>#REF!</f>
        <v>#REF!</v>
      </c>
      <c r="C150" s="1341" t="e">
        <f>#REF!</f>
        <v>#REF!</v>
      </c>
      <c r="D150" s="1341"/>
      <c r="E150" s="1341"/>
      <c r="F150" s="1341"/>
      <c r="G150" s="1341"/>
      <c r="H150" s="186"/>
      <c r="AE150" s="319"/>
      <c r="AF150" s="319"/>
      <c r="AH150" s="318"/>
      <c r="AI150" s="319"/>
    </row>
    <row r="151" spans="1:35" s="270" customFormat="1" ht="20.100000000000001" hidden="1" customHeight="1">
      <c r="A151" s="316"/>
      <c r="B151" s="315" t="e">
        <f>#REF!</f>
        <v>#REF!</v>
      </c>
      <c r="C151" s="1341" t="e">
        <f>#REF!</f>
        <v>#REF!</v>
      </c>
      <c r="D151" s="1341"/>
      <c r="E151" s="1341"/>
      <c r="F151" s="1341"/>
      <c r="G151" s="1341"/>
      <c r="H151" s="186"/>
      <c r="AE151" s="319"/>
      <c r="AF151" s="319"/>
      <c r="AH151" s="319"/>
      <c r="AI151" s="319"/>
    </row>
    <row r="152" spans="1:35" s="269" customFormat="1" ht="20.100000000000001" hidden="1" customHeight="1">
      <c r="A152" s="324"/>
      <c r="B152" s="315" t="e">
        <f>#REF!</f>
        <v>#REF!</v>
      </c>
      <c r="C152" s="1341" t="e">
        <f>#REF!</f>
        <v>#REF!</v>
      </c>
      <c r="D152" s="1341"/>
      <c r="E152" s="1341"/>
      <c r="F152" s="1341"/>
      <c r="G152" s="1341"/>
      <c r="H152" s="186"/>
      <c r="AE152" s="319"/>
      <c r="AF152" s="319"/>
      <c r="AH152" s="319"/>
      <c r="AI152" s="319"/>
    </row>
    <row r="153" spans="1:35" s="269" customFormat="1" hidden="1">
      <c r="A153" s="324"/>
      <c r="B153" s="315"/>
      <c r="C153" s="1341"/>
      <c r="D153" s="1341"/>
      <c r="E153" s="1341"/>
      <c r="F153" s="1341"/>
      <c r="G153" s="1341"/>
      <c r="H153" s="186"/>
      <c r="AE153" s="319"/>
      <c r="AF153" s="319"/>
      <c r="AH153" s="319"/>
      <c r="AI153" s="319"/>
    </row>
    <row r="154" spans="1:35" s="269" customFormat="1" ht="20.100000000000001" hidden="1" customHeight="1">
      <c r="A154" s="321" t="e">
        <f>#REF!</f>
        <v>#REF!</v>
      </c>
      <c r="B154" s="315" t="e">
        <f>#REF!</f>
        <v>#REF!</v>
      </c>
      <c r="C154" s="1341"/>
      <c r="D154" s="1341"/>
      <c r="E154" s="1341"/>
      <c r="F154" s="1341"/>
      <c r="G154" s="1341"/>
      <c r="H154" s="186"/>
      <c r="AE154" s="319"/>
      <c r="AF154" s="319"/>
      <c r="AH154" s="319"/>
      <c r="AI154" s="319"/>
    </row>
    <row r="155" spans="1:35" s="269" customFormat="1" ht="30" hidden="1" customHeight="1">
      <c r="A155" s="322" t="e">
        <f>#REF!</f>
        <v>#REF!</v>
      </c>
      <c r="B155" s="315" t="e">
        <f>#REF!</f>
        <v>#REF!</v>
      </c>
      <c r="C155" s="1341"/>
      <c r="D155" s="1341"/>
      <c r="E155" s="1341"/>
      <c r="F155" s="1341"/>
      <c r="G155" s="1341"/>
      <c r="H155" s="186"/>
      <c r="AE155" s="319"/>
      <c r="AF155" s="319"/>
      <c r="AH155" s="319"/>
      <c r="AI155" s="319"/>
    </row>
    <row r="156" spans="1:35" s="269" customFormat="1" hidden="1">
      <c r="A156" s="316" t="e">
        <f>#REF!</f>
        <v>#REF!</v>
      </c>
      <c r="B156" s="317" t="e">
        <f>#REF!</f>
        <v>#REF!</v>
      </c>
      <c r="C156" s="1341" t="e">
        <f>#REF!</f>
        <v>#REF!</v>
      </c>
      <c r="D156" s="1341"/>
      <c r="E156" s="1341"/>
      <c r="F156" s="1341"/>
      <c r="G156" s="1341"/>
      <c r="H156" s="186"/>
      <c r="AE156" s="319"/>
      <c r="AF156" s="319"/>
      <c r="AH156" s="318"/>
      <c r="AI156" s="319"/>
    </row>
    <row r="157" spans="1:35" s="269" customFormat="1" hidden="1">
      <c r="A157" s="316" t="e">
        <f>#REF!</f>
        <v>#REF!</v>
      </c>
      <c r="B157" s="317" t="e">
        <f>#REF!</f>
        <v>#REF!</v>
      </c>
      <c r="C157" s="1341" t="e">
        <f>#REF!</f>
        <v>#REF!</v>
      </c>
      <c r="D157" s="1341"/>
      <c r="E157" s="1341"/>
      <c r="F157" s="1341"/>
      <c r="G157" s="1341"/>
      <c r="H157" s="186"/>
      <c r="AE157" s="319"/>
      <c r="AF157" s="319"/>
      <c r="AH157" s="318"/>
      <c r="AI157" s="319"/>
    </row>
    <row r="158" spans="1:35" s="269" customFormat="1" hidden="1">
      <c r="A158" s="316" t="e">
        <f>#REF!</f>
        <v>#REF!</v>
      </c>
      <c r="B158" s="317" t="e">
        <f>#REF!</f>
        <v>#REF!</v>
      </c>
      <c r="C158" s="1341" t="e">
        <f>#REF!</f>
        <v>#REF!</v>
      </c>
      <c r="D158" s="1341"/>
      <c r="E158" s="1341"/>
      <c r="F158" s="1341"/>
      <c r="G158" s="1341"/>
      <c r="H158" s="186"/>
      <c r="AE158" s="319"/>
      <c r="AF158" s="319"/>
      <c r="AH158" s="318"/>
      <c r="AI158" s="319"/>
    </row>
    <row r="159" spans="1:35" s="269" customFormat="1" ht="20.100000000000001" hidden="1" customHeight="1">
      <c r="A159" s="325"/>
      <c r="B159" s="315" t="e">
        <f>#REF!</f>
        <v>#REF!</v>
      </c>
      <c r="C159" s="1341" t="e">
        <f>#REF!</f>
        <v>#REF!</v>
      </c>
      <c r="D159" s="1341"/>
      <c r="E159" s="1341"/>
      <c r="F159" s="1341"/>
      <c r="G159" s="1341"/>
      <c r="H159" s="186"/>
      <c r="AE159" s="319"/>
      <c r="AF159" s="319"/>
      <c r="AH159" s="319"/>
      <c r="AI159" s="319"/>
    </row>
    <row r="160" spans="1:35" s="269" customFormat="1" ht="20.100000000000001" hidden="1" customHeight="1">
      <c r="A160" s="324"/>
      <c r="B160" s="315" t="e">
        <f>#REF!</f>
        <v>#REF!</v>
      </c>
      <c r="C160" s="1341" t="e">
        <f>#REF!</f>
        <v>#REF!</v>
      </c>
      <c r="D160" s="1341"/>
      <c r="E160" s="1341"/>
      <c r="F160" s="1341"/>
      <c r="G160" s="1341"/>
      <c r="H160" s="186"/>
      <c r="AE160" s="319"/>
      <c r="AF160" s="319"/>
      <c r="AH160" s="319"/>
      <c r="AI160" s="319"/>
    </row>
    <row r="161" spans="1:35" s="269" customFormat="1" ht="20.100000000000001" hidden="1" customHeight="1">
      <c r="A161" s="314" t="e">
        <f>#REF!</f>
        <v>#REF!</v>
      </c>
      <c r="B161" s="315" t="e">
        <f>#REF!</f>
        <v>#REF!</v>
      </c>
      <c r="C161" s="1341"/>
      <c r="D161" s="1341"/>
      <c r="E161" s="1341"/>
      <c r="F161" s="1341"/>
      <c r="G161" s="1341"/>
      <c r="H161" s="186"/>
      <c r="AE161" s="319"/>
      <c r="AF161" s="319"/>
      <c r="AH161" s="319"/>
      <c r="AI161" s="319"/>
    </row>
    <row r="162" spans="1:35" s="269" customFormat="1" ht="30" hidden="1" customHeight="1">
      <c r="A162" s="321" t="e">
        <f>#REF!</f>
        <v>#REF!</v>
      </c>
      <c r="B162" s="315" t="e">
        <f>#REF!</f>
        <v>#REF!</v>
      </c>
      <c r="C162" s="1341"/>
      <c r="D162" s="1341"/>
      <c r="E162" s="1341"/>
      <c r="F162" s="1341"/>
      <c r="G162" s="1341"/>
      <c r="H162" s="186"/>
      <c r="AE162" s="319"/>
      <c r="AF162" s="319"/>
      <c r="AH162" s="319"/>
      <c r="AI162" s="319"/>
    </row>
    <row r="163" spans="1:35" s="269" customFormat="1" ht="20.100000000000001" hidden="1" customHeight="1">
      <c r="A163" s="316" t="e">
        <f>#REF!</f>
        <v>#REF!</v>
      </c>
      <c r="B163" s="317" t="e">
        <f>#REF!</f>
        <v>#REF!</v>
      </c>
      <c r="C163" s="1341" t="e">
        <f>#REF!</f>
        <v>#REF!</v>
      </c>
      <c r="D163" s="1341"/>
      <c r="E163" s="1341"/>
      <c r="F163" s="1341"/>
      <c r="G163" s="1341"/>
      <c r="H163" s="186"/>
      <c r="AE163" s="319"/>
      <c r="AF163" s="319"/>
      <c r="AH163" s="318"/>
      <c r="AI163" s="319"/>
    </row>
    <row r="164" spans="1:35" s="269" customFormat="1" ht="20.100000000000001" hidden="1" customHeight="1">
      <c r="A164" s="316" t="e">
        <f>#REF!</f>
        <v>#REF!</v>
      </c>
      <c r="B164" s="317" t="e">
        <f>#REF!</f>
        <v>#REF!</v>
      </c>
      <c r="C164" s="1341" t="e">
        <f>#REF!</f>
        <v>#REF!</v>
      </c>
      <c r="D164" s="1341"/>
      <c r="E164" s="1341"/>
      <c r="F164" s="1341"/>
      <c r="G164" s="1341"/>
      <c r="H164" s="186"/>
      <c r="AE164" s="319"/>
      <c r="AF164" s="319"/>
      <c r="AH164" s="318"/>
      <c r="AI164" s="319"/>
    </row>
    <row r="165" spans="1:35" s="269" customFormat="1" ht="20.100000000000001" hidden="1" customHeight="1">
      <c r="A165" s="316" t="e">
        <f>#REF!</f>
        <v>#REF!</v>
      </c>
      <c r="B165" s="317" t="e">
        <f>#REF!</f>
        <v>#REF!</v>
      </c>
      <c r="C165" s="1341" t="e">
        <f>#REF!</f>
        <v>#REF!</v>
      </c>
      <c r="D165" s="1341"/>
      <c r="E165" s="1341"/>
      <c r="F165" s="1341"/>
      <c r="G165" s="1341"/>
      <c r="H165" s="186"/>
      <c r="AE165" s="319"/>
      <c r="AF165" s="319"/>
      <c r="AH165" s="318"/>
      <c r="AI165" s="319"/>
    </row>
    <row r="166" spans="1:35" s="269" customFormat="1" ht="20.100000000000001" hidden="1" customHeight="1">
      <c r="A166" s="316" t="e">
        <f>#REF!</f>
        <v>#REF!</v>
      </c>
      <c r="B166" s="317" t="e">
        <f>#REF!</f>
        <v>#REF!</v>
      </c>
      <c r="C166" s="1341" t="e">
        <f>#REF!</f>
        <v>#REF!</v>
      </c>
      <c r="D166" s="1341"/>
      <c r="E166" s="1341"/>
      <c r="F166" s="1341"/>
      <c r="G166" s="1341"/>
      <c r="H166" s="186"/>
      <c r="AE166" s="319"/>
      <c r="AF166" s="319"/>
      <c r="AH166" s="318"/>
      <c r="AI166" s="319"/>
    </row>
    <row r="167" spans="1:35" s="269" customFormat="1" ht="20.100000000000001" hidden="1" customHeight="1">
      <c r="A167" s="316" t="e">
        <f>#REF!</f>
        <v>#REF!</v>
      </c>
      <c r="B167" s="317" t="e">
        <f>#REF!</f>
        <v>#REF!</v>
      </c>
      <c r="C167" s="1341" t="e">
        <f>#REF!</f>
        <v>#REF!</v>
      </c>
      <c r="D167" s="1341"/>
      <c r="E167" s="1341"/>
      <c r="F167" s="1341"/>
      <c r="G167" s="1341"/>
      <c r="H167" s="186"/>
      <c r="AE167" s="319"/>
      <c r="AF167" s="319"/>
      <c r="AH167" s="318"/>
      <c r="AI167" s="319"/>
    </row>
    <row r="168" spans="1:35" s="269" customFormat="1" ht="20.100000000000001" hidden="1" customHeight="1">
      <c r="A168" s="320"/>
      <c r="B168" s="315" t="e">
        <f>#REF!</f>
        <v>#REF!</v>
      </c>
      <c r="C168" s="1341" t="e">
        <f>#REF!</f>
        <v>#REF!</v>
      </c>
      <c r="D168" s="1341"/>
      <c r="E168" s="1341"/>
      <c r="F168" s="1341"/>
      <c r="G168" s="1341"/>
      <c r="H168" s="186"/>
      <c r="AE168" s="319"/>
      <c r="AF168" s="319"/>
      <c r="AH168" s="319"/>
      <c r="AI168" s="319"/>
    </row>
    <row r="169" spans="1:35" s="269" customFormat="1" ht="20.100000000000001" hidden="1" customHeight="1">
      <c r="A169" s="321" t="e">
        <f>#REF!</f>
        <v>#REF!</v>
      </c>
      <c r="B169" s="315" t="e">
        <f>#REF!</f>
        <v>#REF!</v>
      </c>
      <c r="C169" s="1341"/>
      <c r="D169" s="1341"/>
      <c r="E169" s="1341"/>
      <c r="F169" s="1341"/>
      <c r="G169" s="1341"/>
      <c r="H169" s="186"/>
      <c r="AE169" s="319"/>
      <c r="AF169" s="319"/>
      <c r="AH169" s="319"/>
      <c r="AI169" s="319"/>
    </row>
    <row r="170" spans="1:35" s="269" customFormat="1" ht="20.100000000000001" hidden="1" customHeight="1">
      <c r="A170" s="316" t="e">
        <f>#REF!</f>
        <v>#REF!</v>
      </c>
      <c r="B170" s="326" t="e">
        <f>#REF!</f>
        <v>#REF!</v>
      </c>
      <c r="C170" s="1341" t="e">
        <f>#REF!</f>
        <v>#REF!</v>
      </c>
      <c r="D170" s="1341"/>
      <c r="E170" s="1341"/>
      <c r="F170" s="1341"/>
      <c r="G170" s="1341"/>
      <c r="H170" s="186"/>
      <c r="AE170" s="319"/>
      <c r="AF170" s="319"/>
      <c r="AH170" s="318"/>
      <c r="AI170" s="319"/>
    </row>
    <row r="171" spans="1:35" s="269" customFormat="1" ht="20.100000000000001" hidden="1" customHeight="1">
      <c r="A171" s="316" t="e">
        <f>#REF!</f>
        <v>#REF!</v>
      </c>
      <c r="B171" s="326" t="e">
        <f>#REF!</f>
        <v>#REF!</v>
      </c>
      <c r="C171" s="1341" t="e">
        <f>#REF!</f>
        <v>#REF!</v>
      </c>
      <c r="D171" s="1341"/>
      <c r="E171" s="1341"/>
      <c r="F171" s="1341"/>
      <c r="G171" s="1341"/>
      <c r="H171" s="186"/>
      <c r="AE171" s="319"/>
      <c r="AF171" s="319"/>
      <c r="AH171" s="318"/>
      <c r="AI171" s="319"/>
    </row>
    <row r="172" spans="1:35" s="269" customFormat="1" ht="20.100000000000001" hidden="1" customHeight="1">
      <c r="A172" s="316" t="e">
        <f>#REF!</f>
        <v>#REF!</v>
      </c>
      <c r="B172" s="326" t="e">
        <f>#REF!</f>
        <v>#REF!</v>
      </c>
      <c r="C172" s="1341" t="e">
        <f>#REF!</f>
        <v>#REF!</v>
      </c>
      <c r="D172" s="1341"/>
      <c r="E172" s="1341"/>
      <c r="F172" s="1341"/>
      <c r="G172" s="1341"/>
      <c r="H172" s="186"/>
      <c r="AE172" s="319"/>
      <c r="AF172" s="319"/>
      <c r="AH172" s="318"/>
      <c r="AI172" s="319"/>
    </row>
    <row r="173" spans="1:35" s="269" customFormat="1" ht="20.100000000000001" hidden="1" customHeight="1">
      <c r="A173" s="316" t="e">
        <f>#REF!</f>
        <v>#REF!</v>
      </c>
      <c r="B173" s="326" t="e">
        <f>#REF!</f>
        <v>#REF!</v>
      </c>
      <c r="C173" s="1341" t="e">
        <f>#REF!</f>
        <v>#REF!</v>
      </c>
      <c r="D173" s="1341"/>
      <c r="E173" s="1341"/>
      <c r="F173" s="1341"/>
      <c r="G173" s="1341"/>
      <c r="H173" s="186"/>
      <c r="AE173" s="319"/>
      <c r="AF173" s="319"/>
      <c r="AH173" s="318"/>
      <c r="AI173" s="319"/>
    </row>
    <row r="174" spans="1:35" s="269" customFormat="1" ht="20.100000000000001" hidden="1" customHeight="1">
      <c r="A174" s="316" t="e">
        <f>#REF!</f>
        <v>#REF!</v>
      </c>
      <c r="B174" s="326" t="e">
        <f>#REF!</f>
        <v>#REF!</v>
      </c>
      <c r="C174" s="1341" t="e">
        <f>#REF!</f>
        <v>#REF!</v>
      </c>
      <c r="D174" s="1341"/>
      <c r="E174" s="1341"/>
      <c r="F174" s="1341"/>
      <c r="G174" s="1341"/>
      <c r="H174" s="186"/>
      <c r="AE174" s="319"/>
      <c r="AF174" s="319"/>
      <c r="AH174" s="318"/>
      <c r="AI174" s="319"/>
    </row>
    <row r="175" spans="1:35" s="269" customFormat="1" ht="20.100000000000001" hidden="1" customHeight="1">
      <c r="A175" s="316" t="e">
        <f>#REF!</f>
        <v>#REF!</v>
      </c>
      <c r="B175" s="326" t="e">
        <f>#REF!</f>
        <v>#REF!</v>
      </c>
      <c r="C175" s="1341" t="e">
        <f>#REF!</f>
        <v>#REF!</v>
      </c>
      <c r="D175" s="1341"/>
      <c r="E175" s="1341"/>
      <c r="F175" s="1341"/>
      <c r="G175" s="1341"/>
      <c r="H175" s="186"/>
      <c r="AE175" s="319"/>
      <c r="AF175" s="319"/>
      <c r="AH175" s="318"/>
      <c r="AI175" s="319"/>
    </row>
    <row r="176" spans="1:35" s="269" customFormat="1" ht="20.100000000000001" hidden="1" customHeight="1">
      <c r="A176" s="327"/>
      <c r="B176" s="315" t="e">
        <f>#REF!</f>
        <v>#REF!</v>
      </c>
      <c r="C176" s="1341" t="e">
        <f>#REF!</f>
        <v>#REF!</v>
      </c>
      <c r="D176" s="1341"/>
      <c r="E176" s="1341"/>
      <c r="F176" s="1341"/>
      <c r="G176" s="1341"/>
      <c r="H176" s="186"/>
      <c r="AE176" s="319"/>
      <c r="AF176" s="319"/>
      <c r="AH176" s="319"/>
      <c r="AI176" s="319"/>
    </row>
    <row r="177" spans="1:35" s="269" customFormat="1" ht="35.25" hidden="1" customHeight="1">
      <c r="A177" s="321" t="e">
        <f>#REF!</f>
        <v>#REF!</v>
      </c>
      <c r="B177" s="315" t="e">
        <f>#REF!</f>
        <v>#REF!</v>
      </c>
      <c r="C177" s="1341"/>
      <c r="D177" s="1341"/>
      <c r="E177" s="1341"/>
      <c r="F177" s="1341"/>
      <c r="G177" s="1341"/>
      <c r="H177" s="186"/>
      <c r="AE177" s="319"/>
      <c r="AF177" s="319"/>
      <c r="AH177" s="319"/>
      <c r="AI177" s="319"/>
    </row>
    <row r="178" spans="1:35" s="269" customFormat="1" ht="19.5" hidden="1" customHeight="1">
      <c r="A178" s="316" t="e">
        <f>#REF!</f>
        <v>#REF!</v>
      </c>
      <c r="B178" s="326" t="e">
        <f>#REF!</f>
        <v>#REF!</v>
      </c>
      <c r="C178" s="1341" t="e">
        <f>#REF!</f>
        <v>#REF!</v>
      </c>
      <c r="D178" s="1341"/>
      <c r="E178" s="1341"/>
      <c r="F178" s="1341"/>
      <c r="G178" s="1341"/>
      <c r="H178" s="186"/>
      <c r="AE178" s="319"/>
      <c r="AF178" s="319"/>
      <c r="AH178" s="318"/>
      <c r="AI178" s="319"/>
    </row>
    <row r="179" spans="1:35" s="269" customFormat="1" ht="19.5" hidden="1" customHeight="1">
      <c r="A179" s="316" t="e">
        <f>#REF!</f>
        <v>#REF!</v>
      </c>
      <c r="B179" s="326" t="e">
        <f>#REF!</f>
        <v>#REF!</v>
      </c>
      <c r="C179" s="1341" t="e">
        <f>#REF!</f>
        <v>#REF!</v>
      </c>
      <c r="D179" s="1341"/>
      <c r="E179" s="1341"/>
      <c r="F179" s="1341"/>
      <c r="G179" s="1341"/>
      <c r="H179" s="186"/>
      <c r="AE179" s="319"/>
      <c r="AF179" s="319"/>
      <c r="AH179" s="318"/>
      <c r="AI179" s="319"/>
    </row>
    <row r="180" spans="1:35" s="269" customFormat="1" ht="19.5" hidden="1" customHeight="1">
      <c r="A180" s="316" t="e">
        <f>#REF!</f>
        <v>#REF!</v>
      </c>
      <c r="B180" s="326" t="e">
        <f>#REF!</f>
        <v>#REF!</v>
      </c>
      <c r="C180" s="1341" t="e">
        <f>#REF!</f>
        <v>#REF!</v>
      </c>
      <c r="D180" s="1341"/>
      <c r="E180" s="1341"/>
      <c r="F180" s="1341"/>
      <c r="G180" s="1341"/>
      <c r="H180" s="186"/>
      <c r="AE180" s="319"/>
      <c r="AF180" s="319"/>
      <c r="AH180" s="318"/>
      <c r="AI180" s="319"/>
    </row>
    <row r="181" spans="1:35" s="269" customFormat="1" ht="19.5" hidden="1" customHeight="1">
      <c r="A181" s="316" t="e">
        <f>#REF!</f>
        <v>#REF!</v>
      </c>
      <c r="B181" s="326" t="e">
        <f>#REF!</f>
        <v>#REF!</v>
      </c>
      <c r="C181" s="1341" t="e">
        <f>#REF!</f>
        <v>#REF!</v>
      </c>
      <c r="D181" s="1341"/>
      <c r="E181" s="1341"/>
      <c r="F181" s="1341"/>
      <c r="G181" s="1341"/>
      <c r="H181" s="186"/>
      <c r="AE181" s="319"/>
      <c r="AF181" s="319"/>
      <c r="AH181" s="318"/>
      <c r="AI181" s="319"/>
    </row>
    <row r="182" spans="1:35" s="269" customFormat="1" ht="33" hidden="1" customHeight="1">
      <c r="A182" s="316" t="e">
        <f>#REF!</f>
        <v>#REF!</v>
      </c>
      <c r="B182" s="326" t="e">
        <f>#REF!</f>
        <v>#REF!</v>
      </c>
      <c r="C182" s="1341" t="e">
        <f>#REF!</f>
        <v>#REF!</v>
      </c>
      <c r="D182" s="1341"/>
      <c r="E182" s="1341"/>
      <c r="F182" s="1341"/>
      <c r="G182" s="1341"/>
      <c r="H182" s="186"/>
      <c r="AE182" s="319"/>
      <c r="AF182" s="319"/>
      <c r="AH182" s="318"/>
      <c r="AI182" s="319"/>
    </row>
    <row r="183" spans="1:35" s="269" customFormat="1" ht="19.5" hidden="1" customHeight="1">
      <c r="A183" s="316" t="e">
        <f>#REF!</f>
        <v>#REF!</v>
      </c>
      <c r="B183" s="326" t="e">
        <f>#REF!</f>
        <v>#REF!</v>
      </c>
      <c r="C183" s="1341" t="e">
        <f>#REF!</f>
        <v>#REF!</v>
      </c>
      <c r="D183" s="1341"/>
      <c r="E183" s="1341"/>
      <c r="F183" s="1341"/>
      <c r="G183" s="1341"/>
      <c r="H183" s="186"/>
      <c r="AE183" s="319"/>
      <c r="AF183" s="319"/>
      <c r="AH183" s="318"/>
      <c r="AI183" s="319"/>
    </row>
    <row r="184" spans="1:35" s="269" customFormat="1" ht="19.5" hidden="1" customHeight="1">
      <c r="A184" s="316" t="e">
        <f>#REF!</f>
        <v>#REF!</v>
      </c>
      <c r="B184" s="326" t="e">
        <f>#REF!</f>
        <v>#REF!</v>
      </c>
      <c r="C184" s="1341" t="e">
        <f>#REF!</f>
        <v>#REF!</v>
      </c>
      <c r="D184" s="1341"/>
      <c r="E184" s="1341"/>
      <c r="F184" s="1341"/>
      <c r="G184" s="1341"/>
      <c r="H184" s="186"/>
      <c r="AE184" s="319"/>
      <c r="AF184" s="319"/>
      <c r="AH184" s="318"/>
      <c r="AI184" s="319"/>
    </row>
    <row r="185" spans="1:35" s="269" customFormat="1" ht="19.5" hidden="1" customHeight="1">
      <c r="A185" s="316" t="e">
        <f>#REF!</f>
        <v>#REF!</v>
      </c>
      <c r="B185" s="326" t="e">
        <f>#REF!</f>
        <v>#REF!</v>
      </c>
      <c r="C185" s="1341" t="e">
        <f>#REF!</f>
        <v>#REF!</v>
      </c>
      <c r="D185" s="1341"/>
      <c r="E185" s="1341"/>
      <c r="F185" s="1341"/>
      <c r="G185" s="1341"/>
      <c r="H185" s="186"/>
      <c r="AE185" s="319"/>
      <c r="AF185" s="319"/>
      <c r="AH185" s="318"/>
      <c r="AI185" s="319"/>
    </row>
    <row r="186" spans="1:35" s="269" customFormat="1" ht="19.5" hidden="1" customHeight="1">
      <c r="A186" s="316" t="e">
        <f>#REF!</f>
        <v>#REF!</v>
      </c>
      <c r="B186" s="326" t="e">
        <f>#REF!</f>
        <v>#REF!</v>
      </c>
      <c r="C186" s="1341" t="e">
        <f>#REF!</f>
        <v>#REF!</v>
      </c>
      <c r="D186" s="1341"/>
      <c r="E186" s="1341"/>
      <c r="F186" s="1341"/>
      <c r="G186" s="1341"/>
      <c r="H186" s="186"/>
      <c r="AE186" s="319"/>
      <c r="AF186" s="319"/>
      <c r="AH186" s="318"/>
      <c r="AI186" s="319"/>
    </row>
    <row r="187" spans="1:35" s="269" customFormat="1" ht="19.5" hidden="1" customHeight="1">
      <c r="A187" s="327"/>
      <c r="B187" s="315" t="e">
        <f>#REF!</f>
        <v>#REF!</v>
      </c>
      <c r="C187" s="1341" t="e">
        <f>#REF!</f>
        <v>#REF!</v>
      </c>
      <c r="D187" s="1341"/>
      <c r="E187" s="1341"/>
      <c r="F187" s="1341"/>
      <c r="G187" s="1341"/>
      <c r="H187" s="186"/>
      <c r="AE187" s="319"/>
      <c r="AF187" s="319"/>
      <c r="AH187" s="319"/>
      <c r="AI187" s="319"/>
    </row>
    <row r="188" spans="1:35" s="269" customFormat="1" ht="19.5" hidden="1" customHeight="1">
      <c r="A188" s="321" t="e">
        <f>#REF!</f>
        <v>#REF!</v>
      </c>
      <c r="B188" s="315" t="e">
        <f>#REF!</f>
        <v>#REF!</v>
      </c>
      <c r="C188" s="1341"/>
      <c r="D188" s="1341"/>
      <c r="E188" s="1341"/>
      <c r="F188" s="1341"/>
      <c r="G188" s="1341"/>
      <c r="H188" s="186"/>
      <c r="AE188" s="319"/>
      <c r="AF188" s="319"/>
      <c r="AH188" s="319"/>
      <c r="AI188" s="319"/>
    </row>
    <row r="189" spans="1:35" s="269" customFormat="1" ht="19.5" hidden="1" customHeight="1">
      <c r="A189" s="316" t="e">
        <f>#REF!</f>
        <v>#REF!</v>
      </c>
      <c r="B189" s="317" t="e">
        <f>#REF!</f>
        <v>#REF!</v>
      </c>
      <c r="C189" s="1341" t="e">
        <f>#REF!</f>
        <v>#REF!</v>
      </c>
      <c r="D189" s="1341"/>
      <c r="E189" s="1341"/>
      <c r="F189" s="1341"/>
      <c r="G189" s="1341"/>
      <c r="H189" s="186"/>
      <c r="AE189" s="319"/>
      <c r="AF189" s="319"/>
      <c r="AH189" s="318"/>
      <c r="AI189" s="319"/>
    </row>
    <row r="190" spans="1:35" s="269" customFormat="1" ht="19.5" hidden="1" customHeight="1">
      <c r="A190" s="316" t="e">
        <f>#REF!</f>
        <v>#REF!</v>
      </c>
      <c r="B190" s="317" t="e">
        <f>#REF!</f>
        <v>#REF!</v>
      </c>
      <c r="C190" s="1341" t="e">
        <f>#REF!</f>
        <v>#REF!</v>
      </c>
      <c r="D190" s="1341"/>
      <c r="E190" s="1341"/>
      <c r="F190" s="1341"/>
      <c r="G190" s="1341"/>
      <c r="H190" s="186"/>
      <c r="AE190" s="319"/>
      <c r="AF190" s="319"/>
      <c r="AH190" s="318"/>
      <c r="AI190" s="319"/>
    </row>
    <row r="191" spans="1:35" s="269" customFormat="1" ht="19.5" hidden="1" customHeight="1">
      <c r="A191" s="316" t="e">
        <f>#REF!</f>
        <v>#REF!</v>
      </c>
      <c r="B191" s="317" t="e">
        <f>#REF!</f>
        <v>#REF!</v>
      </c>
      <c r="C191" s="1341" t="e">
        <f>#REF!</f>
        <v>#REF!</v>
      </c>
      <c r="D191" s="1341"/>
      <c r="E191" s="1341"/>
      <c r="F191" s="1341"/>
      <c r="G191" s="1341"/>
      <c r="H191" s="186"/>
      <c r="AE191" s="319"/>
      <c r="AF191" s="319"/>
      <c r="AH191" s="318"/>
      <c r="AI191" s="319"/>
    </row>
    <row r="192" spans="1:35" s="269" customFormat="1" ht="19.5" hidden="1" customHeight="1">
      <c r="A192" s="327"/>
      <c r="B192" s="315" t="e">
        <f>#REF!</f>
        <v>#REF!</v>
      </c>
      <c r="C192" s="1341" t="e">
        <f>#REF!</f>
        <v>#REF!</v>
      </c>
      <c r="D192" s="1341"/>
      <c r="E192" s="1341"/>
      <c r="F192" s="1341"/>
      <c r="G192" s="1341"/>
      <c r="H192" s="186"/>
      <c r="AE192" s="319"/>
      <c r="AF192" s="319"/>
      <c r="AH192" s="319"/>
      <c r="AI192" s="319"/>
    </row>
    <row r="193" spans="1:35" s="269" customFormat="1" ht="33" hidden="1" customHeight="1">
      <c r="A193" s="321" t="e">
        <f>#REF!</f>
        <v>#REF!</v>
      </c>
      <c r="B193" s="315" t="e">
        <f>#REF!</f>
        <v>#REF!</v>
      </c>
      <c r="C193" s="1341"/>
      <c r="D193" s="1341"/>
      <c r="E193" s="1341"/>
      <c r="F193" s="1341"/>
      <c r="G193" s="1341"/>
      <c r="H193" s="186"/>
      <c r="AE193" s="319"/>
      <c r="AF193" s="319"/>
      <c r="AH193" s="319"/>
      <c r="AI193" s="319"/>
    </row>
    <row r="194" spans="1:35" s="269" customFormat="1" ht="19.5" hidden="1" customHeight="1">
      <c r="A194" s="327" t="e">
        <f>#REF!</f>
        <v>#REF!</v>
      </c>
      <c r="B194" s="317" t="e">
        <f>#REF!</f>
        <v>#REF!</v>
      </c>
      <c r="C194" s="1341" t="e">
        <f>#REF!</f>
        <v>#REF!</v>
      </c>
      <c r="D194" s="1341"/>
      <c r="E194" s="1341"/>
      <c r="F194" s="1341"/>
      <c r="G194" s="1341"/>
      <c r="H194" s="186"/>
      <c r="AE194" s="319"/>
      <c r="AF194" s="319"/>
      <c r="AH194" s="318"/>
      <c r="AI194" s="319"/>
    </row>
    <row r="195" spans="1:35" s="269" customFormat="1" ht="19.5" hidden="1" customHeight="1">
      <c r="A195" s="327" t="e">
        <f>#REF!</f>
        <v>#REF!</v>
      </c>
      <c r="B195" s="317" t="e">
        <f>#REF!</f>
        <v>#REF!</v>
      </c>
      <c r="C195" s="1341" t="e">
        <f>#REF!</f>
        <v>#REF!</v>
      </c>
      <c r="D195" s="1341"/>
      <c r="E195" s="1341"/>
      <c r="F195" s="1341"/>
      <c r="G195" s="1341"/>
      <c r="H195" s="186"/>
      <c r="AE195" s="319"/>
      <c r="AF195" s="319"/>
      <c r="AH195" s="318"/>
      <c r="AI195" s="319"/>
    </row>
    <row r="196" spans="1:35" s="269" customFormat="1" ht="19.5" hidden="1" customHeight="1">
      <c r="A196" s="327" t="e">
        <f>#REF!</f>
        <v>#REF!</v>
      </c>
      <c r="B196" s="317" t="e">
        <f>#REF!</f>
        <v>#REF!</v>
      </c>
      <c r="C196" s="1341" t="e">
        <f>#REF!</f>
        <v>#REF!</v>
      </c>
      <c r="D196" s="1341"/>
      <c r="E196" s="1341"/>
      <c r="F196" s="1341"/>
      <c r="G196" s="1341"/>
      <c r="H196" s="186"/>
      <c r="AE196" s="319"/>
      <c r="AF196" s="319"/>
      <c r="AH196" s="318"/>
      <c r="AI196" s="319"/>
    </row>
    <row r="197" spans="1:35" s="269" customFormat="1" ht="19.5" hidden="1" customHeight="1">
      <c r="A197" s="327"/>
      <c r="B197" s="315" t="e">
        <f>#REF!</f>
        <v>#REF!</v>
      </c>
      <c r="C197" s="1341" t="e">
        <f>#REF!</f>
        <v>#REF!</v>
      </c>
      <c r="D197" s="1341"/>
      <c r="E197" s="1341"/>
      <c r="F197" s="1341"/>
      <c r="G197" s="1341"/>
      <c r="H197" s="186"/>
      <c r="AE197" s="319"/>
      <c r="AF197" s="319"/>
      <c r="AH197" s="319"/>
      <c r="AI197" s="319"/>
    </row>
    <row r="198" spans="1:35" s="269" customFormat="1" ht="19.5" hidden="1" customHeight="1">
      <c r="A198" s="321" t="e">
        <f>#REF!</f>
        <v>#REF!</v>
      </c>
      <c r="B198" s="315" t="e">
        <f>#REF!</f>
        <v>#REF!</v>
      </c>
      <c r="C198" s="1341"/>
      <c r="D198" s="1341"/>
      <c r="E198" s="1341"/>
      <c r="F198" s="1341"/>
      <c r="G198" s="1341"/>
      <c r="H198" s="186"/>
      <c r="AE198" s="319"/>
      <c r="AF198" s="319"/>
      <c r="AH198" s="319"/>
      <c r="AI198" s="319"/>
    </row>
    <row r="199" spans="1:35" s="269" customFormat="1" ht="19.5" hidden="1" customHeight="1">
      <c r="A199" s="316" t="e">
        <f>#REF!</f>
        <v>#REF!</v>
      </c>
      <c r="B199" s="317" t="e">
        <f>#REF!</f>
        <v>#REF!</v>
      </c>
      <c r="C199" s="1341" t="e">
        <f>#REF!</f>
        <v>#REF!</v>
      </c>
      <c r="D199" s="1341"/>
      <c r="E199" s="1341"/>
      <c r="F199" s="1341"/>
      <c r="G199" s="1341"/>
      <c r="H199" s="186"/>
      <c r="AE199" s="319"/>
      <c r="AF199" s="319"/>
      <c r="AH199" s="318"/>
      <c r="AI199" s="319"/>
    </row>
    <row r="200" spans="1:35" s="269" customFormat="1" ht="19.5" hidden="1" customHeight="1">
      <c r="A200" s="316" t="e">
        <f>#REF!</f>
        <v>#REF!</v>
      </c>
      <c r="B200" s="317" t="e">
        <f>#REF!</f>
        <v>#REF!</v>
      </c>
      <c r="C200" s="1341" t="e">
        <f>#REF!</f>
        <v>#REF!</v>
      </c>
      <c r="D200" s="1341"/>
      <c r="E200" s="1341"/>
      <c r="F200" s="1341"/>
      <c r="G200" s="1341"/>
      <c r="H200" s="186"/>
      <c r="AE200" s="319"/>
      <c r="AF200" s="319"/>
      <c r="AH200" s="318"/>
      <c r="AI200" s="319"/>
    </row>
    <row r="201" spans="1:35" s="269" customFormat="1" ht="19.5" hidden="1" customHeight="1">
      <c r="A201" s="327"/>
      <c r="B201" s="315" t="e">
        <f>#REF!</f>
        <v>#REF!</v>
      </c>
      <c r="C201" s="1341" t="e">
        <f>#REF!</f>
        <v>#REF!</v>
      </c>
      <c r="D201" s="1341"/>
      <c r="E201" s="1341"/>
      <c r="F201" s="1341"/>
      <c r="G201" s="1341"/>
      <c r="H201" s="186"/>
      <c r="AE201" s="319"/>
      <c r="AF201" s="319"/>
      <c r="AH201" s="319"/>
      <c r="AI201" s="319"/>
    </row>
    <row r="202" spans="1:35" s="269" customFormat="1" ht="33" hidden="1" customHeight="1">
      <c r="A202" s="321" t="e">
        <f>#REF!</f>
        <v>#REF!</v>
      </c>
      <c r="B202" s="315" t="e">
        <f>#REF!</f>
        <v>#REF!</v>
      </c>
      <c r="C202" s="1341"/>
      <c r="D202" s="1341"/>
      <c r="E202" s="1341"/>
      <c r="F202" s="1341"/>
      <c r="G202" s="1341"/>
      <c r="H202" s="186"/>
      <c r="AE202" s="319"/>
      <c r="AF202" s="319"/>
      <c r="AH202" s="319"/>
      <c r="AI202" s="319"/>
    </row>
    <row r="203" spans="1:35" s="269" customFormat="1" ht="19.5" hidden="1" customHeight="1">
      <c r="A203" s="316" t="e">
        <f>#REF!</f>
        <v>#REF!</v>
      </c>
      <c r="B203" s="317" t="e">
        <f>#REF!</f>
        <v>#REF!</v>
      </c>
      <c r="C203" s="1341" t="e">
        <f>#REF!</f>
        <v>#REF!</v>
      </c>
      <c r="D203" s="1341"/>
      <c r="E203" s="1341"/>
      <c r="F203" s="1341"/>
      <c r="G203" s="1341"/>
      <c r="H203" s="186"/>
      <c r="AE203" s="319"/>
      <c r="AF203" s="319"/>
      <c r="AH203" s="318"/>
      <c r="AI203" s="319"/>
    </row>
    <row r="204" spans="1:35" s="269" customFormat="1" ht="19.5" hidden="1" customHeight="1">
      <c r="A204" s="316" t="e">
        <f>#REF!</f>
        <v>#REF!</v>
      </c>
      <c r="B204" s="317" t="e">
        <f>#REF!</f>
        <v>#REF!</v>
      </c>
      <c r="C204" s="1341" t="e">
        <f>#REF!</f>
        <v>#REF!</v>
      </c>
      <c r="D204" s="1341"/>
      <c r="E204" s="1341"/>
      <c r="F204" s="1341"/>
      <c r="G204" s="1341"/>
      <c r="H204" s="186"/>
      <c r="AE204" s="319"/>
      <c r="AF204" s="319"/>
      <c r="AH204" s="318"/>
      <c r="AI204" s="319"/>
    </row>
    <row r="205" spans="1:35" s="269" customFormat="1" ht="19.5" hidden="1" customHeight="1">
      <c r="A205" s="316" t="e">
        <f>#REF!</f>
        <v>#REF!</v>
      </c>
      <c r="B205" s="317" t="e">
        <f>#REF!</f>
        <v>#REF!</v>
      </c>
      <c r="C205" s="1341" t="e">
        <f>#REF!</f>
        <v>#REF!</v>
      </c>
      <c r="D205" s="1341"/>
      <c r="E205" s="1341"/>
      <c r="F205" s="1341"/>
      <c r="G205" s="1341"/>
      <c r="H205" s="186"/>
      <c r="AE205" s="319"/>
      <c r="AF205" s="319"/>
      <c r="AH205" s="318"/>
      <c r="AI205" s="319"/>
    </row>
    <row r="206" spans="1:35" s="269" customFormat="1" ht="19.5" hidden="1" customHeight="1">
      <c r="A206" s="316" t="e">
        <f>#REF!</f>
        <v>#REF!</v>
      </c>
      <c r="B206" s="317" t="e">
        <f>#REF!</f>
        <v>#REF!</v>
      </c>
      <c r="C206" s="1341" t="e">
        <f>#REF!</f>
        <v>#REF!</v>
      </c>
      <c r="D206" s="1341"/>
      <c r="E206" s="1341"/>
      <c r="F206" s="1341"/>
      <c r="G206" s="1341"/>
      <c r="H206" s="186"/>
      <c r="AE206" s="319"/>
      <c r="AF206" s="319"/>
      <c r="AH206" s="318"/>
      <c r="AI206" s="319"/>
    </row>
    <row r="207" spans="1:35" s="269" customFormat="1" ht="19.5" hidden="1" customHeight="1">
      <c r="A207" s="316" t="e">
        <f>#REF!</f>
        <v>#REF!</v>
      </c>
      <c r="B207" s="317" t="e">
        <f>#REF!</f>
        <v>#REF!</v>
      </c>
      <c r="C207" s="1341" t="e">
        <f>#REF!</f>
        <v>#REF!</v>
      </c>
      <c r="D207" s="1341"/>
      <c r="E207" s="1341"/>
      <c r="F207" s="1341"/>
      <c r="G207" s="1341"/>
      <c r="H207" s="186"/>
      <c r="AE207" s="319"/>
      <c r="AF207" s="319"/>
      <c r="AH207" s="318"/>
      <c r="AI207" s="319"/>
    </row>
    <row r="208" spans="1:35" s="269" customFormat="1" ht="19.5" hidden="1" customHeight="1">
      <c r="A208" s="316" t="e">
        <f>#REF!</f>
        <v>#REF!</v>
      </c>
      <c r="B208" s="317" t="e">
        <f>#REF!</f>
        <v>#REF!</v>
      </c>
      <c r="C208" s="1341" t="e">
        <f>#REF!</f>
        <v>#REF!</v>
      </c>
      <c r="D208" s="1341"/>
      <c r="E208" s="1341"/>
      <c r="F208" s="1341"/>
      <c r="G208" s="1341"/>
      <c r="H208" s="186"/>
      <c r="AE208" s="319"/>
      <c r="AF208" s="319"/>
      <c r="AH208" s="318"/>
      <c r="AI208" s="319"/>
    </row>
    <row r="209" spans="1:35" s="269" customFormat="1" ht="19.5" hidden="1" customHeight="1">
      <c r="A209" s="327"/>
      <c r="B209" s="315" t="e">
        <f>#REF!</f>
        <v>#REF!</v>
      </c>
      <c r="C209" s="1341" t="e">
        <f>#REF!</f>
        <v>#REF!</v>
      </c>
      <c r="D209" s="1341"/>
      <c r="E209" s="1341"/>
      <c r="F209" s="1341"/>
      <c r="G209" s="1341"/>
      <c r="H209" s="186"/>
      <c r="AE209" s="319"/>
      <c r="AF209" s="319"/>
      <c r="AH209" s="319"/>
      <c r="AI209" s="319"/>
    </row>
    <row r="210" spans="1:35" s="269" customFormat="1" ht="33" hidden="1" customHeight="1">
      <c r="A210" s="321" t="e">
        <f>#REF!</f>
        <v>#REF!</v>
      </c>
      <c r="B210" s="315" t="e">
        <f>#REF!</f>
        <v>#REF!</v>
      </c>
      <c r="C210" s="1341"/>
      <c r="D210" s="1341"/>
      <c r="E210" s="1341"/>
      <c r="F210" s="1341"/>
      <c r="G210" s="1341"/>
      <c r="H210" s="186"/>
      <c r="AE210" s="319"/>
      <c r="AF210" s="319"/>
      <c r="AH210" s="319"/>
      <c r="AI210" s="319"/>
    </row>
    <row r="211" spans="1:35" s="269" customFormat="1" ht="33" hidden="1" customHeight="1">
      <c r="A211" s="316" t="e">
        <f>#REF!</f>
        <v>#REF!</v>
      </c>
      <c r="B211" s="317" t="e">
        <f>#REF!</f>
        <v>#REF!</v>
      </c>
      <c r="C211" s="1341" t="e">
        <f>#REF!</f>
        <v>#REF!</v>
      </c>
      <c r="D211" s="1341"/>
      <c r="E211" s="1341"/>
      <c r="F211" s="1341"/>
      <c r="G211" s="1341"/>
      <c r="H211" s="186"/>
      <c r="AE211" s="319"/>
      <c r="AF211" s="319"/>
      <c r="AH211" s="318"/>
      <c r="AI211" s="319"/>
    </row>
    <row r="212" spans="1:35" s="269" customFormat="1" ht="19.5" hidden="1" customHeight="1">
      <c r="A212" s="316" t="e">
        <f>#REF!</f>
        <v>#REF!</v>
      </c>
      <c r="B212" s="317" t="e">
        <f>#REF!</f>
        <v>#REF!</v>
      </c>
      <c r="C212" s="1341" t="e">
        <f>#REF!</f>
        <v>#REF!</v>
      </c>
      <c r="D212" s="1341"/>
      <c r="E212" s="1341"/>
      <c r="F212" s="1341"/>
      <c r="G212" s="1341"/>
      <c r="H212" s="186"/>
      <c r="AE212" s="319"/>
      <c r="AF212" s="319"/>
      <c r="AH212" s="318"/>
      <c r="AI212" s="319"/>
    </row>
    <row r="213" spans="1:35" s="269" customFormat="1" ht="19.5" hidden="1" customHeight="1">
      <c r="A213" s="316" t="e">
        <f>#REF!</f>
        <v>#REF!</v>
      </c>
      <c r="B213" s="317" t="e">
        <f>#REF!</f>
        <v>#REF!</v>
      </c>
      <c r="C213" s="1341" t="e">
        <f>#REF!</f>
        <v>#REF!</v>
      </c>
      <c r="D213" s="1341"/>
      <c r="E213" s="1341"/>
      <c r="F213" s="1341"/>
      <c r="G213" s="1341"/>
      <c r="H213" s="186"/>
      <c r="AE213" s="319"/>
      <c r="AF213" s="319"/>
      <c r="AH213" s="318"/>
      <c r="AI213" s="319"/>
    </row>
    <row r="214" spans="1:35" s="269" customFormat="1" ht="19.5" hidden="1" customHeight="1">
      <c r="A214" s="327" t="e">
        <f>#REF!</f>
        <v>#REF!</v>
      </c>
      <c r="B214" s="315" t="e">
        <f>#REF!</f>
        <v>#REF!</v>
      </c>
      <c r="C214" s="1341" t="e">
        <f>#REF!</f>
        <v>#REF!</v>
      </c>
      <c r="D214" s="1341"/>
      <c r="E214" s="1341"/>
      <c r="F214" s="1341"/>
      <c r="G214" s="1341"/>
      <c r="H214" s="186"/>
      <c r="AE214" s="319"/>
      <c r="AF214" s="319"/>
      <c r="AH214" s="319"/>
      <c r="AI214" s="319"/>
    </row>
    <row r="215" spans="1:35" s="269" customFormat="1" ht="33" hidden="1" customHeight="1">
      <c r="A215" s="321" t="e">
        <f>#REF!</f>
        <v>#REF!</v>
      </c>
      <c r="B215" s="315" t="e">
        <f>#REF!</f>
        <v>#REF!</v>
      </c>
      <c r="C215" s="1341"/>
      <c r="D215" s="1341"/>
      <c r="E215" s="1341"/>
      <c r="F215" s="1341"/>
      <c r="G215" s="1341"/>
      <c r="H215" s="186"/>
      <c r="AE215" s="319"/>
      <c r="AF215" s="319"/>
      <c r="AH215" s="319"/>
      <c r="AI215" s="319"/>
    </row>
    <row r="216" spans="1:35" s="269" customFormat="1" ht="19.5" hidden="1" customHeight="1">
      <c r="A216" s="316" t="e">
        <f>#REF!</f>
        <v>#REF!</v>
      </c>
      <c r="B216" s="317" t="e">
        <f>#REF!</f>
        <v>#REF!</v>
      </c>
      <c r="C216" s="1341" t="e">
        <f>#REF!</f>
        <v>#REF!</v>
      </c>
      <c r="D216" s="1341"/>
      <c r="E216" s="1341"/>
      <c r="F216" s="1341"/>
      <c r="G216" s="1341"/>
      <c r="H216" s="186"/>
      <c r="AE216" s="319"/>
      <c r="AF216" s="319"/>
      <c r="AH216" s="318"/>
      <c r="AI216" s="319"/>
    </row>
    <row r="217" spans="1:35" s="269" customFormat="1" ht="19.5" hidden="1" customHeight="1">
      <c r="A217" s="316" t="e">
        <f>#REF!</f>
        <v>#REF!</v>
      </c>
      <c r="B217" s="317" t="e">
        <f>#REF!</f>
        <v>#REF!</v>
      </c>
      <c r="C217" s="1341" t="e">
        <f>#REF!</f>
        <v>#REF!</v>
      </c>
      <c r="D217" s="1341"/>
      <c r="E217" s="1341"/>
      <c r="F217" s="1341"/>
      <c r="G217" s="1341"/>
      <c r="H217" s="186"/>
      <c r="AE217" s="319"/>
      <c r="AF217" s="319"/>
      <c r="AH217" s="318"/>
      <c r="AI217" s="319"/>
    </row>
    <row r="218" spans="1:35" s="269" customFormat="1" ht="32.25" hidden="1" customHeight="1">
      <c r="A218" s="316" t="e">
        <f>#REF!</f>
        <v>#REF!</v>
      </c>
      <c r="B218" s="317" t="e">
        <f>#REF!</f>
        <v>#REF!</v>
      </c>
      <c r="C218" s="1341" t="e">
        <f>#REF!</f>
        <v>#REF!</v>
      </c>
      <c r="D218" s="1341"/>
      <c r="E218" s="1341"/>
      <c r="F218" s="1341"/>
      <c r="G218" s="1341"/>
      <c r="H218" s="186"/>
      <c r="AE218" s="319"/>
      <c r="AF218" s="319"/>
      <c r="AH218" s="318"/>
      <c r="AI218" s="319"/>
    </row>
    <row r="219" spans="1:35" s="269" customFormat="1" ht="19.5" hidden="1" customHeight="1">
      <c r="A219" s="316" t="e">
        <f>#REF!</f>
        <v>#REF!</v>
      </c>
      <c r="B219" s="317" t="e">
        <f>#REF!</f>
        <v>#REF!</v>
      </c>
      <c r="C219" s="1341" t="e">
        <f>#REF!</f>
        <v>#REF!</v>
      </c>
      <c r="D219" s="1341"/>
      <c r="E219" s="1341"/>
      <c r="F219" s="1341"/>
      <c r="G219" s="1341"/>
      <c r="H219" s="186"/>
      <c r="AE219" s="319"/>
      <c r="AF219" s="319"/>
      <c r="AH219" s="318"/>
      <c r="AI219" s="319"/>
    </row>
    <row r="220" spans="1:35" s="269" customFormat="1" ht="19.5" hidden="1" customHeight="1">
      <c r="A220" s="320"/>
      <c r="B220" s="315" t="e">
        <f>#REF!</f>
        <v>#REF!</v>
      </c>
      <c r="C220" s="1341" t="e">
        <f>#REF!</f>
        <v>#REF!</v>
      </c>
      <c r="D220" s="1341"/>
      <c r="E220" s="1341"/>
      <c r="F220" s="1341"/>
      <c r="G220" s="1341"/>
      <c r="H220" s="188"/>
      <c r="AE220" s="319"/>
      <c r="AF220" s="319"/>
      <c r="AH220" s="319"/>
      <c r="AI220" s="319"/>
    </row>
    <row r="221" spans="1:35" s="269" customFormat="1" hidden="1">
      <c r="A221" s="323"/>
      <c r="B221" s="315" t="e">
        <f>#REF!</f>
        <v>#REF!</v>
      </c>
      <c r="C221" s="1341" t="e">
        <f>#REF!</f>
        <v>#REF!</v>
      </c>
      <c r="D221" s="1341"/>
      <c r="E221" s="1341"/>
      <c r="F221" s="1341"/>
      <c r="G221" s="1341"/>
      <c r="H221" s="188"/>
      <c r="AE221" s="319"/>
      <c r="AF221" s="319"/>
      <c r="AH221" s="319"/>
      <c r="AI221" s="319"/>
    </row>
    <row r="222" spans="1:35" s="269" customFormat="1" ht="19.5" hidden="1" customHeight="1">
      <c r="A222" s="324"/>
      <c r="B222" s="315" t="e">
        <f>#REF!</f>
        <v>#REF!</v>
      </c>
      <c r="C222" s="1341" t="e">
        <f>#REF!</f>
        <v>#REF!</v>
      </c>
      <c r="D222" s="1341"/>
      <c r="E222" s="1341"/>
      <c r="F222" s="1341"/>
      <c r="G222" s="1341"/>
      <c r="H222" s="188"/>
      <c r="AE222" s="319"/>
      <c r="AF222" s="319"/>
      <c r="AH222" s="319"/>
      <c r="AI222" s="319"/>
    </row>
    <row r="223" spans="1:35" s="184" customFormat="1">
      <c r="A223" s="230"/>
      <c r="B223" s="223"/>
      <c r="C223" s="1344"/>
      <c r="D223" s="1344"/>
      <c r="E223" s="1344"/>
      <c r="F223" s="1344"/>
      <c r="G223" s="1344"/>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C5511DF2-7367-4292-8F90-6EDA131DE06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B53AB765-D844-4672-9326-008E7DD94E4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3"/>
  <headerFooter alignWithMargins="0">
    <oddFooter>&amp;R&amp;"Book Antiqua,Bold"&amp;10Schedule-7/ Page &amp;P of &amp;N</oddFooter>
  </headerFooter>
  <colBreaks count="1" manualBreakCount="1">
    <brk id="7" max="1048575" man="1"/>
  </colBreaks>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B7" zoomScaleNormal="100" zoomScaleSheetLayoutView="100" workbookViewId="0">
      <selection activeCell="G18" sqref="G18"/>
    </sheetView>
  </sheetViews>
  <sheetFormatPr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5.875" style="499" customWidth="1"/>
    <col min="8" max="8" width="15.625" style="653" hidden="1" customWidth="1"/>
    <col min="9" max="9" width="20" style="654" hidden="1" customWidth="1"/>
    <col min="10" max="10" width="41.5" style="654" hidden="1" customWidth="1"/>
    <col min="11" max="11" width="21.25" style="654" hidden="1" customWidth="1"/>
    <col min="12" max="13" width="14.25" style="654" customWidth="1"/>
    <col min="14" max="16" width="9" style="655" customWidth="1"/>
    <col min="17" max="19" width="9" style="575"/>
    <col min="20" max="21" width="9" style="576"/>
    <col min="22" max="16384" width="9" style="495"/>
  </cols>
  <sheetData>
    <row r="1" spans="1:21" s="494" customFormat="1" ht="39.950000000000003" customHeight="1">
      <c r="A1" s="1379" t="s">
        <v>26</v>
      </c>
      <c r="B1" s="1379"/>
      <c r="C1" s="1379"/>
      <c r="D1" s="1379"/>
      <c r="E1" s="1379"/>
      <c r="F1" s="1379"/>
      <c r="G1" s="1379"/>
      <c r="H1" s="650"/>
      <c r="I1" s="651"/>
      <c r="J1" s="651"/>
      <c r="K1" s="651"/>
      <c r="L1" s="651"/>
      <c r="M1" s="651"/>
      <c r="N1" s="651"/>
      <c r="O1" s="651"/>
      <c r="P1" s="651"/>
      <c r="Q1" s="573"/>
      <c r="R1" s="573"/>
      <c r="S1" s="573"/>
      <c r="T1" s="574"/>
      <c r="U1" s="574"/>
    </row>
    <row r="2" spans="1:21" ht="18" customHeight="1">
      <c r="A2" s="81" t="str">
        <f>Cover!B3</f>
        <v>Specification No.: CC/NT/W-GIS/DOM/A04/24/10629</v>
      </c>
      <c r="B2" s="81"/>
      <c r="C2" s="82"/>
      <c r="D2" s="83"/>
      <c r="E2" s="83"/>
      <c r="F2" s="83"/>
      <c r="G2" s="85" t="s">
        <v>27</v>
      </c>
    </row>
    <row r="3" spans="1:21" ht="18" customHeight="1">
      <c r="A3" s="67"/>
      <c r="B3" s="67"/>
      <c r="C3" s="88"/>
      <c r="D3" s="89"/>
      <c r="E3" s="89"/>
      <c r="F3" s="89"/>
      <c r="G3" s="34"/>
    </row>
    <row r="4" spans="1:21" ht="18.95" customHeight="1">
      <c r="A4" s="1358" t="s">
        <v>28</v>
      </c>
      <c r="B4" s="1358"/>
      <c r="C4" s="1358"/>
      <c r="D4" s="1358"/>
      <c r="E4" s="1358"/>
      <c r="F4" s="1358"/>
      <c r="G4" s="1358"/>
    </row>
    <row r="5" spans="1:21" ht="21" customHeight="1">
      <c r="A5" s="63" t="s">
        <v>396</v>
      </c>
      <c r="B5" s="63"/>
      <c r="C5" s="189"/>
      <c r="D5" s="189"/>
      <c r="E5" s="189"/>
      <c r="F5" s="189"/>
      <c r="G5" s="189"/>
    </row>
    <row r="6" spans="1:21" ht="21" customHeight="1">
      <c r="A6" s="62" t="s">
        <v>398</v>
      </c>
      <c r="B6" s="62"/>
      <c r="C6" s="189"/>
      <c r="D6" s="189"/>
      <c r="E6" s="189"/>
      <c r="F6" s="189"/>
      <c r="G6" s="189"/>
    </row>
    <row r="7" spans="1:21" ht="21" customHeight="1">
      <c r="A7" s="62" t="s">
        <v>400</v>
      </c>
      <c r="B7" s="62"/>
      <c r="C7" s="189"/>
      <c r="D7" s="189"/>
      <c r="E7" s="189"/>
      <c r="F7" s="189"/>
      <c r="G7" s="189"/>
    </row>
    <row r="8" spans="1:21" ht="21" customHeight="1">
      <c r="A8" s="62" t="s">
        <v>401</v>
      </c>
      <c r="B8" s="62"/>
      <c r="C8" s="189"/>
      <c r="D8" s="189"/>
      <c r="E8" s="189"/>
      <c r="F8" s="189"/>
      <c r="G8" s="189"/>
    </row>
    <row r="9" spans="1:21" ht="21" customHeight="1">
      <c r="A9" s="62" t="s">
        <v>29</v>
      </c>
      <c r="B9" s="62"/>
      <c r="C9" s="189"/>
      <c r="D9" s="189"/>
      <c r="E9" s="189"/>
      <c r="F9" s="189"/>
      <c r="G9" s="189"/>
    </row>
    <row r="10" spans="1:21" ht="21" customHeight="1">
      <c r="A10" s="62" t="s">
        <v>402</v>
      </c>
      <c r="B10" s="62"/>
      <c r="C10" s="189"/>
      <c r="D10" s="189"/>
      <c r="E10" s="189"/>
      <c r="F10" s="189"/>
      <c r="G10" s="189"/>
    </row>
    <row r="11" spans="1:21" ht="21" customHeight="1">
      <c r="A11" s="189"/>
      <c r="B11" s="189"/>
      <c r="C11" s="189"/>
      <c r="D11" s="189"/>
      <c r="E11" s="189"/>
      <c r="F11" s="189"/>
      <c r="G11" s="189"/>
    </row>
    <row r="12" spans="1:21" ht="117.75" customHeight="1">
      <c r="A12" s="496" t="s">
        <v>30</v>
      </c>
      <c r="B12" s="496"/>
      <c r="C12" s="1380" t="str">
        <f>Cover!$B$2</f>
        <v>400kV GIS Substation Package SS-135 for (a) Extension of 400/220/132kV Pandiabili GIS Substation under ERBS-I, (b) Extension of 400/220/132kV Rangpo GIS Substation under ERBS-II and (c) Bay Extension of Misa GIS S/s under NERES-XXVIII</v>
      </c>
      <c r="D12" s="1380"/>
      <c r="E12" s="1380"/>
      <c r="F12" s="1380"/>
      <c r="G12" s="1380"/>
    </row>
    <row r="13" spans="1:21" ht="21" customHeight="1">
      <c r="A13" s="497" t="s">
        <v>31</v>
      </c>
      <c r="B13" s="497"/>
      <c r="C13" s="498"/>
      <c r="D13" s="497"/>
      <c r="E13" s="497"/>
      <c r="F13" s="497"/>
      <c r="G13" s="497"/>
    </row>
    <row r="14" spans="1:21" ht="55.5" customHeight="1">
      <c r="A14" s="1381" t="s">
        <v>32</v>
      </c>
      <c r="B14" s="1381"/>
      <c r="C14" s="1381"/>
      <c r="D14" s="1381"/>
      <c r="E14" s="1381"/>
      <c r="F14" s="1381"/>
      <c r="G14" s="1381"/>
      <c r="I14" s="872" t="s">
        <v>33</v>
      </c>
      <c r="J14" s="656" t="s">
        <v>34</v>
      </c>
    </row>
    <row r="15" spans="1:21" ht="69.95" customHeight="1">
      <c r="B15" s="500">
        <v>1</v>
      </c>
      <c r="C15" s="1365" t="s">
        <v>548</v>
      </c>
      <c r="D15" s="1366"/>
      <c r="E15" s="1366"/>
      <c r="F15" s="1367"/>
      <c r="G15" s="501"/>
      <c r="H15" s="657">
        <f>'Sch-1'!N397+'Sch-2'!J398+'Sch-3 '!P266+'Sch-4'!P22+'Sch-4b'!P30+'Sch-7'!M20</f>
        <v>23</v>
      </c>
      <c r="I15" s="658">
        <f>IF(H15=0,0,G15/H15)</f>
        <v>0</v>
      </c>
    </row>
    <row r="16" spans="1:21" ht="69.95" customHeight="1">
      <c r="B16" s="500">
        <v>2</v>
      </c>
      <c r="C16" s="1365" t="s">
        <v>549</v>
      </c>
      <c r="D16" s="1366"/>
      <c r="E16" s="1366"/>
      <c r="F16" s="1367"/>
      <c r="G16" s="502">
        <v>0.1</v>
      </c>
      <c r="H16" s="657">
        <f>'Sch-1'!N397+'Sch-2'!J398+'Sch-3 '!P266+'Sch-4'!P22+'Sch-4b'!P30+'Sch-7'!M20</f>
        <v>23</v>
      </c>
      <c r="I16" s="659">
        <f>G16</f>
        <v>0.1</v>
      </c>
    </row>
    <row r="17" spans="1:21" s="503" customFormat="1" ht="54.95" customHeight="1">
      <c r="B17" s="504">
        <v>3</v>
      </c>
      <c r="C17" s="1368" t="s">
        <v>35</v>
      </c>
      <c r="D17" s="1369"/>
      <c r="E17" s="1369"/>
      <c r="F17" s="1370"/>
      <c r="G17" s="505"/>
      <c r="H17" s="652"/>
      <c r="I17" s="660"/>
      <c r="J17" s="660"/>
      <c r="K17" s="660"/>
      <c r="L17" s="660"/>
      <c r="M17" s="660"/>
      <c r="N17" s="661"/>
      <c r="O17" s="661"/>
      <c r="P17" s="661"/>
      <c r="Q17" s="577"/>
      <c r="R17" s="577"/>
      <c r="S17" s="577"/>
      <c r="T17" s="578"/>
      <c r="U17" s="578"/>
    </row>
    <row r="18" spans="1:21" s="503" customFormat="1" ht="21" customHeight="1">
      <c r="B18" s="506"/>
      <c r="C18" s="791" t="s">
        <v>498</v>
      </c>
      <c r="D18" s="508"/>
      <c r="E18" s="509"/>
      <c r="F18" s="510" t="s">
        <v>36</v>
      </c>
      <c r="G18" s="511"/>
      <c r="H18" s="662">
        <f>'Sch-1'!N397</f>
        <v>8</v>
      </c>
      <c r="I18" s="663">
        <f t="shared" ref="I18:I23" si="0">IF(H18=0,0,G18/H18)</f>
        <v>0</v>
      </c>
      <c r="J18" s="664" t="s">
        <v>501</v>
      </c>
      <c r="K18" s="871">
        <f>I15+I16+I18+I25</f>
        <v>0.1</v>
      </c>
      <c r="L18" s="660"/>
      <c r="M18" s="660"/>
      <c r="N18" s="661"/>
      <c r="O18" s="661"/>
      <c r="P18" s="661"/>
      <c r="Q18" s="577"/>
      <c r="R18" s="577"/>
      <c r="S18" s="577"/>
      <c r="T18" s="578"/>
      <c r="U18" s="578"/>
    </row>
    <row r="19" spans="1:21" s="503" customFormat="1" ht="21" customHeight="1">
      <c r="B19" s="506"/>
      <c r="C19" s="507" t="s">
        <v>37</v>
      </c>
      <c r="D19" s="508"/>
      <c r="E19" s="509"/>
      <c r="F19" s="510" t="s">
        <v>36</v>
      </c>
      <c r="G19" s="511"/>
      <c r="H19" s="662">
        <f>'Sch-2'!J398</f>
        <v>8</v>
      </c>
      <c r="I19" s="663">
        <f t="shared" si="0"/>
        <v>0</v>
      </c>
      <c r="J19" s="664" t="s">
        <v>37</v>
      </c>
      <c r="K19" s="871">
        <f>I15+I16+I19+I26</f>
        <v>0.1</v>
      </c>
      <c r="L19" s="660"/>
      <c r="M19" s="660"/>
      <c r="N19" s="661"/>
      <c r="O19" s="661"/>
      <c r="P19" s="661"/>
      <c r="Q19" s="577"/>
      <c r="R19" s="577"/>
      <c r="S19" s="577"/>
      <c r="T19" s="578"/>
      <c r="U19" s="578"/>
    </row>
    <row r="20" spans="1:21" s="503" customFormat="1" ht="21" customHeight="1">
      <c r="B20" s="506"/>
      <c r="C20" s="507" t="s">
        <v>38</v>
      </c>
      <c r="D20" s="508"/>
      <c r="E20" s="509"/>
      <c r="F20" s="510" t="s">
        <v>36</v>
      </c>
      <c r="G20" s="511"/>
      <c r="H20" s="662">
        <f>'Sch-3 '!P266</f>
        <v>7</v>
      </c>
      <c r="I20" s="663">
        <f t="shared" si="0"/>
        <v>0</v>
      </c>
      <c r="J20" s="664" t="s">
        <v>38</v>
      </c>
      <c r="K20" s="871">
        <f>I15+I16+I20+I27</f>
        <v>0.1</v>
      </c>
      <c r="L20" s="660"/>
      <c r="M20" s="660"/>
      <c r="N20" s="661"/>
      <c r="O20" s="661"/>
      <c r="P20" s="661"/>
      <c r="Q20" s="577"/>
      <c r="R20" s="577"/>
      <c r="S20" s="577"/>
      <c r="T20" s="578"/>
      <c r="U20" s="578"/>
    </row>
    <row r="21" spans="1:21" s="503" customFormat="1" ht="21" customHeight="1">
      <c r="B21" s="506"/>
      <c r="C21" s="791" t="s">
        <v>547</v>
      </c>
      <c r="D21" s="508"/>
      <c r="E21" s="509"/>
      <c r="F21" s="510" t="s">
        <v>36</v>
      </c>
      <c r="G21" s="875"/>
      <c r="H21" s="662">
        <f>'Sch-4'!P22</f>
        <v>0</v>
      </c>
      <c r="I21" s="663">
        <f t="shared" si="0"/>
        <v>0</v>
      </c>
      <c r="J21" s="664" t="s">
        <v>547</v>
      </c>
      <c r="K21" s="871">
        <f>I15+I16+I21+I28</f>
        <v>0.1</v>
      </c>
      <c r="L21" s="660"/>
      <c r="M21" s="660"/>
      <c r="N21" s="661"/>
      <c r="O21" s="661"/>
      <c r="P21" s="661"/>
      <c r="Q21" s="577"/>
      <c r="R21" s="577"/>
      <c r="S21" s="577"/>
      <c r="T21" s="578"/>
      <c r="U21" s="578"/>
    </row>
    <row r="22" spans="1:21" s="503" customFormat="1" ht="21" hidden="1" customHeight="1">
      <c r="B22" s="506"/>
      <c r="C22" s="791" t="s">
        <v>550</v>
      </c>
      <c r="D22" s="508"/>
      <c r="E22" s="509"/>
      <c r="F22" s="510" t="s">
        <v>36</v>
      </c>
      <c r="G22" s="511"/>
      <c r="H22" s="662">
        <f>'Sch-4b'!P30</f>
        <v>0</v>
      </c>
      <c r="I22" s="663">
        <f t="shared" si="0"/>
        <v>0</v>
      </c>
      <c r="J22" s="664" t="s">
        <v>551</v>
      </c>
      <c r="K22" s="871">
        <f>I15+I16+I22+I29</f>
        <v>0.1</v>
      </c>
      <c r="L22" s="660"/>
      <c r="M22" s="660"/>
      <c r="N22" s="661"/>
      <c r="O22" s="661"/>
      <c r="P22" s="661"/>
      <c r="Q22" s="577"/>
      <c r="R22" s="577"/>
      <c r="S22" s="577"/>
      <c r="T22" s="578"/>
      <c r="U22" s="578"/>
    </row>
    <row r="23" spans="1:21" s="503" customFormat="1" ht="23.25" customHeight="1">
      <c r="B23" s="512"/>
      <c r="C23" s="513" t="s">
        <v>65</v>
      </c>
      <c r="D23" s="514"/>
      <c r="E23" s="509"/>
      <c r="F23" s="515" t="s">
        <v>36</v>
      </c>
      <c r="G23" s="875"/>
      <c r="H23" s="662">
        <f>'Sch-7'!M20</f>
        <v>0</v>
      </c>
      <c r="I23" s="663">
        <f t="shared" si="0"/>
        <v>0</v>
      </c>
      <c r="J23" s="664" t="s">
        <v>65</v>
      </c>
      <c r="K23" s="871">
        <f>I15+I16+I23+I30</f>
        <v>0.1</v>
      </c>
      <c r="L23" s="660"/>
      <c r="M23" s="660"/>
      <c r="N23" s="661"/>
      <c r="O23" s="661"/>
      <c r="P23" s="661"/>
      <c r="Q23" s="577"/>
      <c r="R23" s="577"/>
      <c r="S23" s="577"/>
      <c r="T23" s="578"/>
      <c r="U23" s="578"/>
    </row>
    <row r="24" spans="1:21" s="503" customFormat="1" ht="54.95" customHeight="1">
      <c r="B24" s="504">
        <v>4</v>
      </c>
      <c r="C24" s="1371" t="s">
        <v>39</v>
      </c>
      <c r="D24" s="1372"/>
      <c r="E24" s="1372"/>
      <c r="F24" s="1373"/>
      <c r="G24" s="505"/>
      <c r="H24" s="652"/>
      <c r="I24" s="660"/>
      <c r="J24" s="660"/>
      <c r="K24" s="660"/>
      <c r="L24" s="660"/>
      <c r="M24" s="660"/>
      <c r="N24" s="661"/>
      <c r="O24" s="661"/>
      <c r="P24" s="661"/>
      <c r="Q24" s="577"/>
      <c r="R24" s="577"/>
      <c r="S24" s="577"/>
      <c r="T24" s="578"/>
      <c r="U24" s="578"/>
    </row>
    <row r="25" spans="1:21" s="503" customFormat="1" ht="21" customHeight="1">
      <c r="A25" s="516"/>
      <c r="B25" s="506"/>
      <c r="C25" s="791" t="s">
        <v>499</v>
      </c>
      <c r="D25" s="508"/>
      <c r="E25" s="517"/>
      <c r="F25" s="510" t="s">
        <v>40</v>
      </c>
      <c r="G25" s="518"/>
      <c r="H25" s="662">
        <f>'Sch-1'!N397</f>
        <v>8</v>
      </c>
      <c r="I25" s="665">
        <f t="shared" ref="I25:I30" si="1">G25</f>
        <v>0</v>
      </c>
      <c r="J25" s="660"/>
      <c r="K25" s="660"/>
      <c r="L25" s="660"/>
      <c r="M25" s="660"/>
      <c r="N25" s="661"/>
      <c r="O25" s="661"/>
      <c r="P25" s="661"/>
      <c r="Q25" s="577"/>
      <c r="R25" s="577"/>
      <c r="S25" s="577"/>
      <c r="T25" s="578"/>
      <c r="U25" s="578"/>
    </row>
    <row r="26" spans="1:21" s="503" customFormat="1" ht="21" customHeight="1">
      <c r="A26" s="516"/>
      <c r="B26" s="506"/>
      <c r="C26" s="507" t="s">
        <v>37</v>
      </c>
      <c r="D26" s="508"/>
      <c r="E26" s="517"/>
      <c r="F26" s="510" t="s">
        <v>40</v>
      </c>
      <c r="G26" s="518"/>
      <c r="H26" s="662">
        <f>'Sch-2'!J398</f>
        <v>8</v>
      </c>
      <c r="I26" s="665">
        <f t="shared" si="1"/>
        <v>0</v>
      </c>
      <c r="J26" s="660"/>
      <c r="K26" s="660"/>
      <c r="L26" s="660"/>
      <c r="M26" s="660"/>
      <c r="N26" s="661"/>
      <c r="O26" s="661"/>
      <c r="P26" s="661"/>
      <c r="Q26" s="577"/>
      <c r="R26" s="577"/>
      <c r="S26" s="577"/>
      <c r="T26" s="578"/>
      <c r="U26" s="578"/>
    </row>
    <row r="27" spans="1:21" s="503" customFormat="1" ht="21" customHeight="1">
      <c r="A27" s="516"/>
      <c r="B27" s="506"/>
      <c r="C27" s="507" t="s">
        <v>38</v>
      </c>
      <c r="D27" s="508"/>
      <c r="E27" s="517"/>
      <c r="F27" s="510" t="s">
        <v>40</v>
      </c>
      <c r="G27" s="518"/>
      <c r="H27" s="662">
        <f>'Sch-3 '!P266</f>
        <v>7</v>
      </c>
      <c r="I27" s="665">
        <f t="shared" si="1"/>
        <v>0</v>
      </c>
      <c r="J27" s="660"/>
      <c r="K27" s="660"/>
      <c r="L27" s="660"/>
      <c r="M27" s="660"/>
      <c r="N27" s="661"/>
      <c r="O27" s="661"/>
      <c r="P27" s="661"/>
      <c r="Q27" s="577"/>
      <c r="R27" s="577"/>
      <c r="S27" s="577"/>
      <c r="T27" s="578"/>
      <c r="U27" s="578"/>
    </row>
    <row r="28" spans="1:21" s="503" customFormat="1" ht="21" customHeight="1">
      <c r="A28" s="516"/>
      <c r="B28" s="506"/>
      <c r="C28" s="791" t="s">
        <v>547</v>
      </c>
      <c r="D28" s="508"/>
      <c r="E28" s="517"/>
      <c r="F28" s="510" t="s">
        <v>40</v>
      </c>
      <c r="G28" s="875"/>
      <c r="H28" s="662">
        <f>'Sch-4'!P22</f>
        <v>0</v>
      </c>
      <c r="I28" s="665">
        <f t="shared" si="1"/>
        <v>0</v>
      </c>
      <c r="J28" s="660"/>
      <c r="K28" s="660"/>
      <c r="L28" s="660"/>
      <c r="M28" s="660"/>
      <c r="N28" s="661"/>
      <c r="O28" s="661"/>
      <c r="P28" s="661"/>
      <c r="Q28" s="577"/>
      <c r="R28" s="577"/>
      <c r="S28" s="577"/>
      <c r="T28" s="578"/>
      <c r="U28" s="578"/>
    </row>
    <row r="29" spans="1:21" s="503" customFormat="1" ht="21" hidden="1" customHeight="1">
      <c r="A29" s="516"/>
      <c r="B29" s="506"/>
      <c r="C29" s="791" t="s">
        <v>550</v>
      </c>
      <c r="D29" s="508"/>
      <c r="E29" s="517"/>
      <c r="F29" s="510" t="s">
        <v>40</v>
      </c>
      <c r="G29" s="518"/>
      <c r="H29" s="662">
        <f>'Sch-4b'!P30</f>
        <v>0</v>
      </c>
      <c r="I29" s="665">
        <f t="shared" si="1"/>
        <v>0</v>
      </c>
      <c r="J29" s="660"/>
      <c r="K29" s="660"/>
      <c r="L29" s="660"/>
      <c r="M29" s="660"/>
      <c r="N29" s="661"/>
      <c r="O29" s="661"/>
      <c r="P29" s="661"/>
      <c r="Q29" s="577"/>
      <c r="R29" s="577"/>
      <c r="S29" s="577"/>
      <c r="T29" s="578"/>
      <c r="U29" s="578"/>
    </row>
    <row r="30" spans="1:21" s="503" customFormat="1" ht="21" customHeight="1">
      <c r="A30" s="516"/>
      <c r="B30" s="512"/>
      <c r="C30" s="513" t="s">
        <v>65</v>
      </c>
      <c r="D30" s="514"/>
      <c r="E30" s="519"/>
      <c r="F30" s="515" t="s">
        <v>40</v>
      </c>
      <c r="G30" s="875"/>
      <c r="H30" s="662">
        <f>'Sch-7'!M20</f>
        <v>0</v>
      </c>
      <c r="I30" s="665">
        <f t="shared" si="1"/>
        <v>0</v>
      </c>
      <c r="J30" s="660"/>
      <c r="K30" s="660"/>
      <c r="L30" s="660"/>
      <c r="M30" s="660"/>
      <c r="N30" s="661"/>
      <c r="O30" s="661"/>
      <c r="P30" s="661"/>
      <c r="Q30" s="577"/>
      <c r="R30" s="577"/>
      <c r="S30" s="577"/>
      <c r="T30" s="578"/>
      <c r="U30" s="578"/>
    </row>
    <row r="31" spans="1:21" s="503" customFormat="1">
      <c r="A31" s="516"/>
      <c r="B31" s="520"/>
      <c r="C31" s="1374" t="s">
        <v>472</v>
      </c>
      <c r="D31" s="1375"/>
      <c r="E31" s="1375"/>
      <c r="F31" s="1375"/>
      <c r="G31" s="1375"/>
      <c r="H31" s="652"/>
      <c r="I31" s="660"/>
      <c r="J31" s="660"/>
      <c r="K31" s="660"/>
      <c r="L31" s="660"/>
      <c r="M31" s="660"/>
      <c r="N31" s="661"/>
      <c r="O31" s="661"/>
      <c r="P31" s="661"/>
      <c r="Q31" s="577"/>
      <c r="R31" s="577"/>
      <c r="S31" s="577"/>
      <c r="T31" s="578"/>
      <c r="U31" s="578"/>
    </row>
    <row r="32" spans="1:21" s="503" customFormat="1" ht="48.75" hidden="1" customHeight="1">
      <c r="A32" s="516"/>
      <c r="B32" s="579">
        <v>5</v>
      </c>
      <c r="C32" s="1376" t="s">
        <v>471</v>
      </c>
      <c r="D32" s="1376"/>
      <c r="E32" s="1376"/>
      <c r="F32" s="1376"/>
      <c r="G32" s="1376"/>
      <c r="H32" s="652"/>
      <c r="I32" s="660"/>
      <c r="J32" s="660"/>
      <c r="K32" s="660"/>
      <c r="L32" s="660"/>
      <c r="M32" s="660"/>
      <c r="N32" s="661"/>
      <c r="O32" s="661"/>
      <c r="P32" s="661"/>
      <c r="Q32" s="577"/>
      <c r="R32" s="577"/>
      <c r="S32" s="577"/>
      <c r="T32" s="578"/>
      <c r="U32" s="578"/>
    </row>
    <row r="33" spans="1:21" s="503" customFormat="1" ht="48.75" hidden="1" customHeight="1">
      <c r="A33" s="516"/>
      <c r="B33" s="1377"/>
      <c r="C33" s="1377"/>
      <c r="D33" s="1377"/>
      <c r="E33" s="1377"/>
      <c r="F33" s="1377"/>
      <c r="G33" s="1377"/>
      <c r="H33" s="652"/>
      <c r="I33" s="660"/>
      <c r="J33" s="660"/>
      <c r="K33" s="660"/>
      <c r="L33" s="660"/>
      <c r="M33" s="660"/>
      <c r="N33" s="661"/>
      <c r="O33" s="661"/>
      <c r="P33" s="661"/>
      <c r="Q33" s="577"/>
      <c r="R33" s="577"/>
      <c r="S33" s="577"/>
      <c r="T33" s="578"/>
      <c r="U33" s="578"/>
    </row>
    <row r="34" spans="1:21" s="503" customFormat="1" ht="48.75" hidden="1" customHeight="1">
      <c r="A34" s="516"/>
      <c r="B34" s="521"/>
      <c r="C34" s="1376" t="s">
        <v>0</v>
      </c>
      <c r="D34" s="1378"/>
      <c r="E34" s="1378"/>
      <c r="F34" s="1378"/>
      <c r="G34" s="1378"/>
      <c r="H34" s="652"/>
      <c r="I34" s="660"/>
      <c r="J34" s="660"/>
      <c r="K34" s="660"/>
      <c r="L34" s="660"/>
      <c r="M34" s="660"/>
      <c r="N34" s="661"/>
      <c r="O34" s="661"/>
      <c r="P34" s="661"/>
      <c r="Q34" s="577"/>
      <c r="R34" s="577"/>
      <c r="S34" s="577"/>
      <c r="T34" s="578"/>
      <c r="U34" s="578"/>
    </row>
    <row r="35" spans="1:21" s="503" customFormat="1" ht="33" customHeight="1">
      <c r="A35" s="497" t="s">
        <v>41</v>
      </c>
      <c r="B35" s="521"/>
      <c r="C35" s="522"/>
      <c r="E35" s="523"/>
      <c r="F35" s="523"/>
      <c r="G35" s="524"/>
      <c r="H35" s="652"/>
      <c r="I35" s="660"/>
      <c r="J35" s="660"/>
      <c r="K35" s="660"/>
      <c r="L35" s="660"/>
      <c r="M35" s="660"/>
      <c r="N35" s="661"/>
      <c r="O35" s="661"/>
      <c r="P35" s="661"/>
      <c r="Q35" s="577"/>
      <c r="R35" s="577"/>
      <c r="S35" s="577"/>
      <c r="T35" s="578"/>
      <c r="U35" s="578"/>
    </row>
    <row r="36" spans="1:21" s="503" customFormat="1" ht="33" customHeight="1">
      <c r="A36" s="34" t="s">
        <v>83</v>
      </c>
      <c r="B36" s="521"/>
      <c r="C36" s="522"/>
      <c r="E36" s="523"/>
      <c r="F36" s="523"/>
      <c r="G36" s="524"/>
      <c r="H36" s="652"/>
      <c r="I36" s="660"/>
      <c r="J36" s="660"/>
      <c r="K36" s="660"/>
      <c r="L36" s="660"/>
      <c r="M36" s="660"/>
      <c r="N36" s="661"/>
      <c r="O36" s="661"/>
      <c r="P36" s="661"/>
      <c r="Q36" s="577"/>
      <c r="R36" s="577"/>
      <c r="S36" s="577"/>
      <c r="T36" s="578"/>
      <c r="U36" s="578"/>
    </row>
    <row r="37" spans="1:21" s="503" customFormat="1" ht="33" customHeight="1">
      <c r="B37" s="34"/>
      <c r="D37" s="289"/>
      <c r="E37" s="88"/>
      <c r="F37" s="88"/>
      <c r="G37" s="88"/>
      <c r="H37" s="652"/>
      <c r="I37" s="660"/>
      <c r="J37" s="660"/>
      <c r="K37" s="660"/>
      <c r="L37" s="660"/>
      <c r="M37" s="660"/>
      <c r="N37" s="661"/>
      <c r="O37" s="661"/>
      <c r="P37" s="661"/>
      <c r="Q37" s="577"/>
      <c r="R37" s="577"/>
      <c r="S37" s="577"/>
      <c r="T37" s="578"/>
      <c r="U37" s="578"/>
    </row>
    <row r="38" spans="1:21" ht="33" customHeight="1">
      <c r="A38" s="525"/>
      <c r="B38" s="525"/>
      <c r="C38" s="526"/>
      <c r="D38" s="88"/>
      <c r="E38" s="34"/>
      <c r="F38" s="34"/>
      <c r="G38" s="102" t="s">
        <v>84</v>
      </c>
    </row>
    <row r="39" spans="1:21" ht="33" customHeight="1">
      <c r="A39" s="525"/>
      <c r="B39" s="525"/>
      <c r="C39" s="526"/>
      <c r="D39" s="88"/>
      <c r="E39" s="34"/>
      <c r="F39" s="34"/>
      <c r="G39" s="102" t="str">
        <f>"For and on behalf of " &amp; 'Sch-1'!C8</f>
        <v xml:space="preserve">For and on behalf of …….. …….. …….. …….. …….. …….. </v>
      </c>
    </row>
    <row r="40" spans="1:21" ht="33" customHeight="1">
      <c r="A40" s="527"/>
      <c r="B40" s="527"/>
      <c r="C40" s="527"/>
      <c r="D40" s="528"/>
      <c r="E40" s="529"/>
      <c r="F40" s="529"/>
      <c r="G40" s="495"/>
    </row>
    <row r="41" spans="1:21" ht="33" customHeight="1">
      <c r="A41" s="530" t="s">
        <v>254</v>
      </c>
      <c r="B41" s="530"/>
      <c r="C41" s="528" t="str">
        <f>IF('Sch-1'!B405=0,"", 'Sch-1'!B405)</f>
        <v>--</v>
      </c>
      <c r="D41" s="528"/>
      <c r="E41" s="529" t="s">
        <v>85</v>
      </c>
      <c r="F41" s="1364" t="str">
        <f>'Sch-1'!M406</f>
        <v/>
      </c>
      <c r="G41" s="1364"/>
    </row>
    <row r="42" spans="1:21" ht="33" customHeight="1">
      <c r="A42" s="530" t="s">
        <v>255</v>
      </c>
      <c r="B42" s="530"/>
      <c r="C42" s="528" t="str">
        <f>IF('Sch-1'!B406=0,"", 'Sch-1'!B406)</f>
        <v/>
      </c>
      <c r="D42" s="531"/>
      <c r="E42" s="529" t="s">
        <v>86</v>
      </c>
      <c r="F42" s="1364" t="str">
        <f>'Sch-1'!M407</f>
        <v/>
      </c>
      <c r="G42" s="1364"/>
    </row>
    <row r="43" spans="1:21" ht="33" customHeight="1">
      <c r="A43" s="525"/>
      <c r="B43" s="525"/>
      <c r="C43" s="525"/>
      <c r="D43" s="525"/>
      <c r="E43" s="529"/>
      <c r="F43" s="529"/>
      <c r="G43" s="495"/>
    </row>
  </sheetData>
  <sheetProtection password="CC69" sheet="1" formatColumns="0" formatRows="0" selectLockedCells="1"/>
  <customSheetViews>
    <customSheetView guid="{C5511DF2-7367-4292-8F90-6EDA131DE06A}" showPageBreaks="1" zeroValues="0" printArea="1" hiddenRows="1" hiddenColumns="1" view="pageBreakPreview" topLeftCell="B1">
      <selection activeCell="G16" sqref="G16"/>
      <pageMargins left="0.72" right="0.49" top="0.62" bottom="0.52" header="0.32" footer="0.27"/>
      <pageSetup scale="96" orientation="portrait" r:id="rId1"/>
      <headerFooter alignWithMargins="0">
        <oddFooter>&amp;R&amp;"Book Antiqua,Bold"&amp;10Letter of Discount  / Page &amp;P of &amp;N</oddFooter>
      </headerFooter>
    </customSheetView>
    <customSheetView guid="{B53AB765-D844-4672-9326-008E7DD94E4F}" showPageBreaks="1" zeroValues="0" printArea="1" hiddenRows="1" hiddenColumns="1" view="pageBreakPreview" topLeftCell="B1">
      <selection activeCell="G16" sqref="G16"/>
      <pageMargins left="0.72" right="0.49" top="0.62" bottom="0.52" header="0.32" footer="0.27"/>
      <pageSetup scale="96" orientation="portrait" r:id="rId2"/>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19"/>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0"/>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6" sqref="G16"/>
      <pageMargins left="0.72" right="0.49" top="0.62" bottom="0.52" header="0.32" footer="0.27"/>
      <pageSetup scale="96" orientation="portrait" r:id="rId22"/>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3"/>
  <headerFooter alignWithMargins="0">
    <oddFooter>&amp;R&amp;"Book Antiqua,Bold"&amp;10Letter of Discount  / Page &amp;P of &amp;N</oddFooter>
  </headerFooter>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130" zoomScaleNormal="100" zoomScaleSheetLayoutView="13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9"/>
      <c r="B1" s="1140"/>
      <c r="C1" s="1141"/>
      <c r="D1" s="1141"/>
      <c r="E1" s="1142"/>
      <c r="F1" s="286"/>
      <c r="G1" s="1122"/>
      <c r="H1" s="16"/>
    </row>
    <row r="2" spans="1:8" ht="73.5" customHeight="1">
      <c r="A2" s="1157" t="s">
        <v>311</v>
      </c>
      <c r="B2" s="1145" t="str">
        <f>Basic!B1</f>
        <v>400kV GIS Substation Package SS-135 for (a) Extension of 400/220/132kV Pandiabili GIS Substation under ERBS-I, (b) Extension of 400/220/132kV Rangpo GIS Substation under ERBS-II and (c) Bay Extension of Misa GIS S/s under NERES-XXVIII</v>
      </c>
      <c r="C2" s="1146"/>
      <c r="D2" s="1146"/>
      <c r="E2" s="1147"/>
      <c r="F2" s="1160" t="str">
        <f>Basic!B3</f>
        <v xml:space="preserve">400kV GIS Substation Package SS-135 </v>
      </c>
      <c r="G2" s="15"/>
      <c r="H2" s="16"/>
    </row>
    <row r="3" spans="1:8" ht="23.25" customHeight="1">
      <c r="A3" s="1158"/>
      <c r="B3" s="1148" t="str">
        <f>Basic!B5</f>
        <v>Specification No.: CC/NT/W-GIS/DOM/A04/24/10629</v>
      </c>
      <c r="C3" s="1149"/>
      <c r="D3" s="1149"/>
      <c r="E3" s="1150"/>
      <c r="F3" s="1161"/>
      <c r="G3" s="15"/>
      <c r="H3" s="16"/>
    </row>
    <row r="4" spans="1:8" ht="39.950000000000003" customHeight="1">
      <c r="A4" s="1158"/>
      <c r="B4" s="284">
        <v>1</v>
      </c>
      <c r="C4" s="1143" t="s">
        <v>571</v>
      </c>
      <c r="D4" s="1143"/>
      <c r="E4" s="1144"/>
      <c r="F4" s="1161"/>
      <c r="G4" s="15"/>
      <c r="H4" s="16"/>
    </row>
    <row r="5" spans="1:8" ht="30" customHeight="1">
      <c r="A5" s="1158"/>
      <c r="B5" s="284">
        <v>2</v>
      </c>
      <c r="C5" s="1143" t="s">
        <v>572</v>
      </c>
      <c r="D5" s="1143"/>
      <c r="E5" s="1144"/>
      <c r="F5" s="1161"/>
      <c r="G5" s="15"/>
      <c r="H5" s="16"/>
    </row>
    <row r="6" spans="1:8" s="25" customFormat="1" ht="30" customHeight="1">
      <c r="A6" s="1158"/>
      <c r="B6" s="284">
        <v>3</v>
      </c>
      <c r="C6" s="1143" t="s">
        <v>269</v>
      </c>
      <c r="D6" s="1143"/>
      <c r="E6" s="1144"/>
      <c r="F6" s="1161"/>
      <c r="G6" s="15"/>
      <c r="H6" s="15"/>
    </row>
    <row r="7" spans="1:8" ht="52.5" hidden="1" customHeight="1">
      <c r="A7" s="1158"/>
      <c r="B7" s="284">
        <v>4</v>
      </c>
      <c r="C7" s="1143" t="s">
        <v>458</v>
      </c>
      <c r="D7" s="1143"/>
      <c r="E7" s="1144"/>
      <c r="F7" s="1161"/>
      <c r="G7" s="15"/>
      <c r="H7" s="16"/>
    </row>
    <row r="8" spans="1:8" ht="9.75" customHeight="1">
      <c r="A8" s="1158"/>
      <c r="B8" s="19"/>
      <c r="C8" s="18"/>
      <c r="D8" s="18"/>
      <c r="E8" s="20"/>
      <c r="F8" s="1161"/>
      <c r="G8" s="15"/>
      <c r="H8" s="16"/>
    </row>
    <row r="9" spans="1:8" ht="23.25" customHeight="1">
      <c r="A9" s="1158"/>
      <c r="B9" s="1167"/>
      <c r="C9" s="1168"/>
      <c r="D9" s="1168"/>
      <c r="E9" s="1169"/>
      <c r="F9" s="1161"/>
      <c r="G9" s="15"/>
      <c r="H9" s="16"/>
    </row>
    <row r="10" spans="1:8" ht="10.5" customHeight="1">
      <c r="A10" s="1158"/>
      <c r="B10" s="21"/>
      <c r="C10" s="22"/>
      <c r="D10" s="22"/>
      <c r="E10" s="23"/>
      <c r="F10" s="1161"/>
      <c r="G10" s="15"/>
      <c r="H10" s="16"/>
    </row>
    <row r="11" spans="1:8" ht="24" customHeight="1">
      <c r="A11" s="1158"/>
      <c r="B11" s="1165" t="s">
        <v>392</v>
      </c>
      <c r="C11" s="1166"/>
      <c r="D11" s="1166"/>
      <c r="E11" s="24"/>
      <c r="F11" s="1161"/>
    </row>
    <row r="12" spans="1:8" ht="28.5" customHeight="1">
      <c r="A12" s="1159"/>
      <c r="B12" s="1151" t="s">
        <v>393</v>
      </c>
      <c r="C12" s="1152"/>
      <c r="D12" s="1152"/>
      <c r="E12" s="26"/>
      <c r="F12" s="1162"/>
      <c r="G12" s="15"/>
      <c r="H12" s="16"/>
    </row>
    <row r="13" spans="1:8" ht="24" customHeight="1">
      <c r="A13" s="1156"/>
      <c r="B13" s="1153" t="s">
        <v>394</v>
      </c>
      <c r="C13" s="1154"/>
      <c r="D13" s="1154"/>
      <c r="E13" s="24"/>
      <c r="F13" s="1155"/>
      <c r="G13" s="27"/>
      <c r="H13" s="27"/>
    </row>
    <row r="14" spans="1:8" ht="15.95" customHeight="1">
      <c r="A14" s="1156"/>
      <c r="B14" s="1163" t="s">
        <v>395</v>
      </c>
      <c r="C14" s="1164"/>
      <c r="D14" s="1164"/>
      <c r="E14" s="28"/>
      <c r="F14" s="1155"/>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password="CC69" sheet="1" formatColumns="0" formatRows="0" selectLockedCells="1"/>
  <customSheetViews>
    <customSheetView guid="{C5511DF2-7367-4292-8F90-6EDA131DE06A}"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B53AB765-D844-4672-9326-008E7DD94E4F}" scale="130" showPageBreaks="1" showGridLines="0" fitToPage="1" printArea="1" hiddenRows="1" view="pageBreakPreview" topLeftCell="A4">
      <selection activeCell="B3" sqref="B3:E3"/>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6"/>
  <headerFooter alignWithMargins="0"/>
  <drawing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1.95" customHeight="1">
      <c r="A2" s="1382" t="s">
        <v>42</v>
      </c>
      <c r="B2" s="1382"/>
      <c r="C2" s="1382"/>
      <c r="D2" s="1382"/>
      <c r="E2" s="289"/>
    </row>
    <row r="3" spans="1:6">
      <c r="A3" s="532"/>
      <c r="B3" s="533"/>
      <c r="C3" s="533"/>
      <c r="D3" s="533"/>
      <c r="E3" s="533"/>
    </row>
    <row r="4" spans="1:6" ht="30">
      <c r="A4" s="534" t="s">
        <v>43</v>
      </c>
      <c r="B4" s="535" t="s">
        <v>44</v>
      </c>
      <c r="C4" s="534" t="s">
        <v>73</v>
      </c>
      <c r="D4" s="534" t="s">
        <v>45</v>
      </c>
      <c r="E4" s="534" t="s">
        <v>46</v>
      </c>
    </row>
    <row r="5" spans="1:6" ht="18" customHeight="1">
      <c r="A5" s="536" t="s">
        <v>47</v>
      </c>
      <c r="B5" s="536" t="s">
        <v>48</v>
      </c>
      <c r="C5" s="536" t="s">
        <v>49</v>
      </c>
      <c r="D5" s="536" t="s">
        <v>50</v>
      </c>
      <c r="E5" s="536" t="s">
        <v>51</v>
      </c>
    </row>
    <row r="6" spans="1:6" ht="45" customHeight="1">
      <c r="A6" s="537">
        <v>1</v>
      </c>
      <c r="B6" s="538"/>
      <c r="C6" s="539"/>
      <c r="D6" s="540"/>
      <c r="E6" s="541">
        <f t="shared" ref="E6:E15" si="0">C6*D6</f>
        <v>0</v>
      </c>
    </row>
    <row r="7" spans="1:6" ht="45" customHeight="1">
      <c r="A7" s="537">
        <v>2</v>
      </c>
      <c r="B7" s="538"/>
      <c r="C7" s="539"/>
      <c r="D7" s="540"/>
      <c r="E7" s="541">
        <f t="shared" si="0"/>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52</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C5511DF2-7367-4292-8F90-6EDA131DE06A}" state="hidden">
      <selection activeCell="C8" sqref="C8"/>
      <pageMargins left="0.75" right="0.75" top="0.65" bottom="1" header="0.5" footer="0.5"/>
      <pageSetup orientation="portrait" r:id="rId1"/>
      <headerFooter alignWithMargins="0"/>
    </customSheetView>
    <customSheetView guid="{B53AB765-D844-4672-9326-008E7DD94E4F}" state="hidden">
      <selection activeCell="C8" sqref="C8"/>
      <pageMargins left="0.75" right="0.75" top="0.65" bottom="1" header="0.5" footer="0.5"/>
      <pageSetup orientation="portrait" r:id="rId2"/>
      <headerFooter alignWithMargins="0"/>
    </customSheetView>
    <customSheetView guid="{A41EE4DE-0D82-4A56-8210-F78316511D11}" state="hidden">
      <selection activeCell="C8" sqref="C8"/>
      <pageMargins left="0.75" right="0.75" top="0.65" bottom="1" header="0.5" footer="0.5"/>
      <pageSetup orientation="portrait" r:id="rId3"/>
      <headerFooter alignWithMargins="0"/>
    </customSheetView>
    <customSheetView guid="{1E0C44A1-9358-4FBD-8C2C-4DB661DA1476}" state="hidden">
      <selection activeCell="C8" sqref="C8"/>
      <pageMargins left="0.75" right="0.75" top="0.65" bottom="1" header="0.5" footer="0.5"/>
      <pageSetup orientation="portrait" r:id="rId4"/>
      <headerFooter alignWithMargins="0"/>
    </customSheetView>
    <customSheetView guid="{498493C3-769C-4143-9114-C68CD1D40B11}" state="hidden">
      <selection activeCell="C8" sqref="C8"/>
      <pageMargins left="0.75" right="0.75" top="0.65" bottom="1" header="0.5" footer="0.5"/>
      <pageSetup orientation="portrait" r:id="rId5"/>
      <headerFooter alignWithMargins="0"/>
    </customSheetView>
    <customSheetView guid="{C431BC99-7569-44AB-83F6-AB73BDED3783}" state="hidden">
      <selection activeCell="C8" sqref="C8"/>
      <pageMargins left="0.75" right="0.75" top="0.65" bottom="1" header="0.5" footer="0.5"/>
      <pageSetup orientation="portrait" r:id="rId6"/>
      <headerFooter alignWithMargins="0"/>
    </customSheetView>
    <customSheetView guid="{E97134B6-5E8D-4951-8DA0-73D065532361}" state="hidden">
      <selection activeCell="C8" sqref="C8"/>
      <pageMargins left="0.75" right="0.75" top="0.65" bottom="1" header="0.5" footer="0.5"/>
      <pageSetup orientation="portrait" r:id="rId7"/>
      <headerFooter alignWithMargins="0"/>
    </customSheetView>
    <customSheetView guid="{D0757F9E-DF41-4B40-A5E5-F4F8FDD8D61D}" state="hidden">
      <selection activeCell="C8" sqref="C8"/>
      <pageMargins left="0.75" right="0.75" top="0.65" bottom="1" header="0.5" footer="0.5"/>
      <pageSetup orientation="portrait" r:id="rId8"/>
      <headerFooter alignWithMargins="0"/>
    </customSheetView>
    <customSheetView guid="{EE46BCD1-F715-4FA9-A5FC-1B125AD601E0}">
      <selection activeCell="B6" sqref="B6:D15"/>
      <pageMargins left="0.75" right="0.75" top="0.65" bottom="1" header="0.5" footer="0.5"/>
      <pageSetup orientation="portrait" r:id="rId9"/>
      <headerFooter alignWithMargins="0"/>
    </customSheetView>
    <customSheetView guid="{4AA1107B-A795-4744-B566-827168772C7A}">
      <selection activeCell="B6" sqref="B6:D15"/>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9">
      <selection activeCell="B6" sqref="B6:D15"/>
      <pageMargins left="0.75" right="0.75" top="0.65" bottom="1" header="0.5" footer="0.5"/>
      <pageSetup orientation="portrait" r:id="rId15"/>
      <headerFooter alignWithMargins="0"/>
    </customSheetView>
    <customSheetView guid="{7487ED9F-BBED-4B2A-9631-22F1A430946B}">
      <selection activeCell="B6" sqref="B6:D15"/>
      <pageMargins left="0.75" right="0.75" top="0.65" bottom="1" header="0.5" footer="0.5"/>
      <pageSetup orientation="portrait" r:id="rId16"/>
      <headerFooter alignWithMargins="0"/>
    </customSheetView>
    <customSheetView guid="{B3CE7B10-A914-4559-A6DA-AED8C22AFD6D}" state="hidden">
      <selection activeCell="C8" sqref="C8"/>
      <pageMargins left="0.75" right="0.75" top="0.65" bottom="1" header="0.5" footer="0.5"/>
      <pageSetup orientation="portrait" r:id="rId17"/>
      <headerFooter alignWithMargins="0"/>
    </customSheetView>
    <customSheetView guid="{D53177B2-31EC-4222-B97A-A37DCFD9E45B}" state="hidden">
      <selection activeCell="C8" sqref="C8"/>
      <pageMargins left="0.75" right="0.75" top="0.65" bottom="1" header="0.5" footer="0.5"/>
      <pageSetup orientation="portrait" r:id="rId18"/>
      <headerFooter alignWithMargins="0"/>
    </customSheetView>
    <customSheetView guid="{223BC0FC-814D-40F0-9795-CE82A16FF3A5}" state="hidden">
      <selection activeCell="C8" sqref="C8"/>
      <pageMargins left="0.75" right="0.75" top="0.65" bottom="1" header="0.5" footer="0.5"/>
      <pageSetup orientation="portrait" r:id="rId19"/>
      <headerFooter alignWithMargins="0"/>
    </customSheetView>
    <customSheetView guid="{B835C05C-B615-4DCB-982D-4519616B3CD8}" state="hidden">
      <selection activeCell="C8" sqref="C8"/>
      <pageMargins left="0.75" right="0.75" top="0.65" bottom="1" header="0.5" footer="0.5"/>
      <pageSetup orientation="portrait" r:id="rId20"/>
      <headerFooter alignWithMargins="0"/>
    </customSheetView>
    <customSheetView guid="{A34CC49F-E309-4C23-B4F6-1E3B307C10D1}" state="hidden">
      <selection activeCell="C8" sqref="C8"/>
      <pageMargins left="0.75" right="0.75" top="0.65" bottom="1" header="0.5" footer="0.5"/>
      <pageSetup orientation="portrait" r:id="rId21"/>
      <headerFooter alignWithMargins="0"/>
    </customSheetView>
    <customSheetView guid="{8909CFDD-4F29-4C72-886E-908773EE94A2}" state="hidden">
      <selection activeCell="C8" sqref="C8"/>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1.95" customHeight="1">
      <c r="A2" s="1382" t="s">
        <v>53</v>
      </c>
      <c r="B2" s="1382"/>
      <c r="C2" s="1382"/>
      <c r="D2" s="1383"/>
      <c r="E2"/>
    </row>
    <row r="3" spans="1:6">
      <c r="A3" s="532"/>
      <c r="B3" s="533"/>
      <c r="C3" s="533"/>
      <c r="D3" s="533"/>
      <c r="E3" s="533"/>
    </row>
    <row r="4" spans="1:6" ht="36" customHeight="1">
      <c r="A4" s="534" t="s">
        <v>43</v>
      </c>
      <c r="B4" s="535" t="s">
        <v>44</v>
      </c>
      <c r="C4" s="534" t="s">
        <v>54</v>
      </c>
      <c r="D4" s="534" t="s">
        <v>55</v>
      </c>
      <c r="E4" s="534" t="s">
        <v>56</v>
      </c>
    </row>
    <row r="5" spans="1:6" ht="18" customHeight="1">
      <c r="A5" s="536" t="s">
        <v>47</v>
      </c>
      <c r="B5" s="536" t="s">
        <v>48</v>
      </c>
      <c r="C5" s="536" t="s">
        <v>49</v>
      </c>
      <c r="D5" s="536" t="s">
        <v>50</v>
      </c>
      <c r="E5" s="536" t="s">
        <v>51</v>
      </c>
    </row>
    <row r="6" spans="1:6" ht="45" customHeight="1">
      <c r="A6" s="537">
        <v>1</v>
      </c>
      <c r="B6" s="538"/>
      <c r="C6" s="539"/>
      <c r="D6" s="540"/>
      <c r="E6" s="541">
        <f>C6*D6</f>
        <v>0</v>
      </c>
    </row>
    <row r="7" spans="1:6" ht="45" customHeight="1">
      <c r="A7" s="537">
        <v>2</v>
      </c>
      <c r="B7" s="538"/>
      <c r="C7" s="539"/>
      <c r="D7" s="540"/>
      <c r="E7" s="541">
        <f t="shared" ref="E7:E15" si="0">C7*D7</f>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52</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C5511DF2-7367-4292-8F90-6EDA131DE06A}" state="hidden">
      <selection activeCell="B6" sqref="B6"/>
      <pageMargins left="0.75" right="0.75" top="0.65" bottom="1" header="0.5" footer="0.5"/>
      <pageSetup orientation="portrait" r:id="rId1"/>
      <headerFooter alignWithMargins="0"/>
    </customSheetView>
    <customSheetView guid="{B53AB765-D844-4672-9326-008E7DD94E4F}" state="hidden">
      <selection activeCell="B6" sqref="B6"/>
      <pageMargins left="0.75" right="0.75" top="0.65" bottom="1" header="0.5" footer="0.5"/>
      <pageSetup orientation="portrait" r:id="rId2"/>
      <headerFooter alignWithMargins="0"/>
    </customSheetView>
    <customSheetView guid="{A41EE4DE-0D82-4A56-8210-F78316511D11}" state="hidden">
      <selection activeCell="B6" sqref="B6"/>
      <pageMargins left="0.75" right="0.75" top="0.65" bottom="1" header="0.5" footer="0.5"/>
      <pageSetup orientation="portrait" r:id="rId3"/>
      <headerFooter alignWithMargins="0"/>
    </customSheetView>
    <customSheetView guid="{1E0C44A1-9358-4FBD-8C2C-4DB661DA1476}" state="hidden">
      <selection activeCell="B6" sqref="B6"/>
      <pageMargins left="0.75" right="0.75" top="0.65" bottom="1" header="0.5" footer="0.5"/>
      <pageSetup orientation="portrait" r:id="rId4"/>
      <headerFooter alignWithMargins="0"/>
    </customSheetView>
    <customSheetView guid="{498493C3-769C-4143-9114-C68CD1D40B11}" state="hidden">
      <selection activeCell="B6" sqref="B6"/>
      <pageMargins left="0.75" right="0.75" top="0.65" bottom="1" header="0.5" footer="0.5"/>
      <pageSetup orientation="portrait" r:id="rId5"/>
      <headerFooter alignWithMargins="0"/>
    </customSheetView>
    <customSheetView guid="{C431BC99-7569-44AB-83F6-AB73BDED3783}" state="hidden">
      <selection activeCell="B6" sqref="B6"/>
      <pageMargins left="0.75" right="0.75" top="0.65" bottom="1" header="0.5" footer="0.5"/>
      <pageSetup orientation="portrait" r:id="rId6"/>
      <headerFooter alignWithMargins="0"/>
    </customSheetView>
    <customSheetView guid="{E97134B6-5E8D-4951-8DA0-73D065532361}" state="hidden">
      <selection activeCell="B6" sqref="B6"/>
      <pageMargins left="0.75" right="0.75" top="0.65" bottom="1" header="0.5" footer="0.5"/>
      <pageSetup orientation="portrait" r:id="rId7"/>
      <headerFooter alignWithMargins="0"/>
    </customSheetView>
    <customSheetView guid="{D0757F9E-DF41-4B40-A5E5-F4F8FDD8D61D}" state="hidden">
      <selection activeCell="B6" sqref="B6"/>
      <pageMargins left="0.75" right="0.75" top="0.65" bottom="1" header="0.5" footer="0.5"/>
      <pageSetup orientation="portrait" r:id="rId8"/>
      <headerFooter alignWithMargins="0"/>
    </customSheetView>
    <customSheetView guid="{EE46BCD1-F715-4FA9-A5FC-1B125AD601E0}">
      <selection activeCell="G8" sqref="G8"/>
      <pageMargins left="0.75" right="0.75" top="0.65" bottom="1" header="0.5" footer="0.5"/>
      <pageSetup orientation="portrait" r:id="rId9"/>
      <headerFooter alignWithMargins="0"/>
    </customSheetView>
    <customSheetView guid="{4AA1107B-A795-4744-B566-827168772C7A}" topLeftCell="A10">
      <selection activeCell="G8" sqref="G8"/>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10">
      <selection activeCell="G8" sqref="G8"/>
      <pageMargins left="0.75" right="0.75" top="0.65" bottom="1" header="0.5" footer="0.5"/>
      <pageSetup orientation="portrait" r:id="rId15"/>
      <headerFooter alignWithMargins="0"/>
    </customSheetView>
    <customSheetView guid="{7487ED9F-BBED-4B2A-9631-22F1A430946B}" topLeftCell="A10">
      <selection activeCell="G8" sqref="G8"/>
      <pageMargins left="0.75" right="0.75" top="0.65" bottom="1" header="0.5" footer="0.5"/>
      <pageSetup orientation="portrait" r:id="rId16"/>
      <headerFooter alignWithMargins="0"/>
    </customSheetView>
    <customSheetView guid="{B3CE7B10-A914-4559-A6DA-AED8C22AFD6D}" state="hidden">
      <selection activeCell="B6" sqref="B6"/>
      <pageMargins left="0.75" right="0.75" top="0.65" bottom="1" header="0.5" footer="0.5"/>
      <pageSetup orientation="portrait" r:id="rId17"/>
      <headerFooter alignWithMargins="0"/>
    </customSheetView>
    <customSheetView guid="{D53177B2-31EC-4222-B97A-A37DCFD9E45B}" state="hidden">
      <selection activeCell="B6" sqref="B6"/>
      <pageMargins left="0.75" right="0.75" top="0.65" bottom="1" header="0.5" footer="0.5"/>
      <pageSetup orientation="portrait" r:id="rId18"/>
      <headerFooter alignWithMargins="0"/>
    </customSheetView>
    <customSheetView guid="{223BC0FC-814D-40F0-9795-CE82A16FF3A5}" state="hidden">
      <selection activeCell="B6" sqref="B6"/>
      <pageMargins left="0.75" right="0.75" top="0.65" bottom="1" header="0.5" footer="0.5"/>
      <pageSetup orientation="portrait" r:id="rId19"/>
      <headerFooter alignWithMargins="0"/>
    </customSheetView>
    <customSheetView guid="{B835C05C-B615-4DCB-982D-4519616B3CD8}" state="hidden">
      <selection activeCell="B6" sqref="B6"/>
      <pageMargins left="0.75" right="0.75" top="0.65" bottom="1" header="0.5" footer="0.5"/>
      <pageSetup orientation="portrait" r:id="rId20"/>
      <headerFooter alignWithMargins="0"/>
    </customSheetView>
    <customSheetView guid="{A34CC49F-E309-4C23-B4F6-1E3B307C10D1}" state="hidden">
      <selection activeCell="B6" sqref="B6"/>
      <pageMargins left="0.75" right="0.75" top="0.65" bottom="1" header="0.5" footer="0.5"/>
      <pageSetup orientation="portrait" r:id="rId21"/>
      <headerFooter alignWithMargins="0"/>
    </customSheetView>
    <customSheetView guid="{8909CFDD-4F29-4C72-886E-908773EE94A2}" state="hidden">
      <selection activeCell="B6" sqref="B6"/>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544" customWidth="1"/>
    <col min="2" max="4" width="20.625" style="545" customWidth="1"/>
    <col min="5" max="5" width="9.625" style="545" customWidth="1"/>
    <col min="6" max="6" width="12.625" style="545" customWidth="1"/>
    <col min="7" max="16384" width="9" style="289"/>
  </cols>
  <sheetData>
    <row r="1" spans="1:7">
      <c r="A1" s="532"/>
      <c r="B1" s="533"/>
      <c r="C1" s="533"/>
      <c r="D1" s="533"/>
      <c r="E1" s="533"/>
      <c r="F1" s="533"/>
    </row>
    <row r="2" spans="1:7" ht="21.95" customHeight="1">
      <c r="A2" s="1382" t="s">
        <v>57</v>
      </c>
      <c r="B2" s="1382"/>
      <c r="C2" s="1382"/>
      <c r="D2" s="1382"/>
      <c r="E2" s="1383"/>
      <c r="F2" s="289"/>
    </row>
    <row r="3" spans="1:7">
      <c r="A3" s="532"/>
      <c r="B3" s="533"/>
      <c r="C3" s="533"/>
      <c r="D3" s="533"/>
      <c r="E3" s="533"/>
      <c r="F3" s="533"/>
    </row>
    <row r="4" spans="1:7" ht="53.25" customHeight="1">
      <c r="A4" s="534" t="s">
        <v>43</v>
      </c>
      <c r="B4" s="535" t="s">
        <v>44</v>
      </c>
      <c r="C4" s="534" t="s">
        <v>58</v>
      </c>
      <c r="D4" s="534" t="s">
        <v>59</v>
      </c>
      <c r="E4" s="534" t="s">
        <v>60</v>
      </c>
      <c r="F4" s="534" t="s">
        <v>61</v>
      </c>
    </row>
    <row r="5" spans="1:7" ht="18" customHeight="1">
      <c r="A5" s="536" t="s">
        <v>47</v>
      </c>
      <c r="B5" s="536" t="s">
        <v>48</v>
      </c>
      <c r="C5" s="536" t="s">
        <v>49</v>
      </c>
      <c r="D5" s="536" t="s">
        <v>50</v>
      </c>
      <c r="E5" s="546" t="s">
        <v>62</v>
      </c>
      <c r="F5" s="536" t="s">
        <v>63</v>
      </c>
    </row>
    <row r="6" spans="1:7" ht="45" customHeight="1">
      <c r="A6" s="537">
        <v>1</v>
      </c>
      <c r="B6" s="538"/>
      <c r="C6" s="539"/>
      <c r="D6" s="539"/>
      <c r="E6" s="540"/>
      <c r="F6" s="541">
        <f>C6*E6</f>
        <v>0</v>
      </c>
    </row>
    <row r="7" spans="1:7" ht="45" customHeight="1">
      <c r="A7" s="537">
        <v>2</v>
      </c>
      <c r="B7" s="538"/>
      <c r="C7" s="539"/>
      <c r="D7" s="539"/>
      <c r="E7" s="540"/>
      <c r="F7" s="541">
        <f t="shared" ref="F7:F15" si="0">C7*E7</f>
        <v>0</v>
      </c>
    </row>
    <row r="8" spans="1:7" ht="45" customHeight="1">
      <c r="A8" s="537">
        <v>3</v>
      </c>
      <c r="B8" s="538"/>
      <c r="C8" s="539"/>
      <c r="D8" s="539"/>
      <c r="E8" s="540"/>
      <c r="F8" s="541">
        <f t="shared" si="0"/>
        <v>0</v>
      </c>
    </row>
    <row r="9" spans="1:7" ht="45" customHeight="1">
      <c r="A9" s="537">
        <v>4</v>
      </c>
      <c r="B9" s="538"/>
      <c r="C9" s="539"/>
      <c r="D9" s="539"/>
      <c r="E9" s="540"/>
      <c r="F9" s="541">
        <f t="shared" si="0"/>
        <v>0</v>
      </c>
    </row>
    <row r="10" spans="1:7" ht="45" customHeight="1">
      <c r="A10" s="537">
        <v>5</v>
      </c>
      <c r="B10" s="538"/>
      <c r="C10" s="539"/>
      <c r="D10" s="539"/>
      <c r="E10" s="540"/>
      <c r="F10" s="541">
        <f t="shared" si="0"/>
        <v>0</v>
      </c>
    </row>
    <row r="11" spans="1:7" ht="45" customHeight="1">
      <c r="A11" s="537">
        <v>6</v>
      </c>
      <c r="B11" s="538"/>
      <c r="C11" s="539"/>
      <c r="D11" s="539"/>
      <c r="E11" s="540"/>
      <c r="F11" s="541">
        <f t="shared" si="0"/>
        <v>0</v>
      </c>
    </row>
    <row r="12" spans="1:7" ht="45" customHeight="1">
      <c r="A12" s="537">
        <v>7</v>
      </c>
      <c r="B12" s="538"/>
      <c r="C12" s="539"/>
      <c r="D12" s="539"/>
      <c r="E12" s="540"/>
      <c r="F12" s="541">
        <f t="shared" si="0"/>
        <v>0</v>
      </c>
    </row>
    <row r="13" spans="1:7" ht="45" customHeight="1">
      <c r="A13" s="537">
        <v>8</v>
      </c>
      <c r="B13" s="538"/>
      <c r="C13" s="539"/>
      <c r="D13" s="539"/>
      <c r="E13" s="540"/>
      <c r="F13" s="541">
        <f t="shared" si="0"/>
        <v>0</v>
      </c>
    </row>
    <row r="14" spans="1:7" ht="45" customHeight="1">
      <c r="A14" s="537">
        <v>9</v>
      </c>
      <c r="B14" s="538"/>
      <c r="C14" s="539"/>
      <c r="D14" s="539"/>
      <c r="E14" s="540"/>
      <c r="F14" s="541">
        <f t="shared" si="0"/>
        <v>0</v>
      </c>
    </row>
    <row r="15" spans="1:7" ht="45" customHeight="1">
      <c r="A15" s="537">
        <v>10</v>
      </c>
      <c r="B15" s="538"/>
      <c r="C15" s="539"/>
      <c r="D15" s="539"/>
      <c r="E15" s="540"/>
      <c r="F15" s="541">
        <f t="shared" si="0"/>
        <v>0</v>
      </c>
    </row>
    <row r="16" spans="1:7" ht="45" customHeight="1">
      <c r="A16" s="542"/>
      <c r="B16" s="543" t="s">
        <v>52</v>
      </c>
      <c r="C16" s="543"/>
      <c r="D16" s="543"/>
      <c r="E16" s="543"/>
      <c r="F16" s="543">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C5511DF2-7367-4292-8F90-6EDA131DE06A}" state="hidden">
      <selection activeCell="E8" sqref="E8"/>
      <pageMargins left="0.75" right="0.62" top="0.65" bottom="1" header="0.5" footer="0.5"/>
      <pageSetup orientation="portrait" r:id="rId1"/>
      <headerFooter alignWithMargins="0"/>
    </customSheetView>
    <customSheetView guid="{B53AB765-D844-4672-9326-008E7DD94E4F}" state="hidden">
      <selection activeCell="E8" sqref="E8"/>
      <pageMargins left="0.75" right="0.62" top="0.65" bottom="1" header="0.5" footer="0.5"/>
      <pageSetup orientation="portrait" r:id="rId2"/>
      <headerFooter alignWithMargins="0"/>
    </customSheetView>
    <customSheetView guid="{A41EE4DE-0D82-4A56-8210-F78316511D11}" state="hidden">
      <selection activeCell="E8" sqref="E8"/>
      <pageMargins left="0.75" right="0.62" top="0.65" bottom="1" header="0.5" footer="0.5"/>
      <pageSetup orientation="portrait" r:id="rId3"/>
      <headerFooter alignWithMargins="0"/>
    </customSheetView>
    <customSheetView guid="{1E0C44A1-9358-4FBD-8C2C-4DB661DA1476}" state="hidden">
      <selection activeCell="E8" sqref="E8"/>
      <pageMargins left="0.75" right="0.62" top="0.65" bottom="1" header="0.5" footer="0.5"/>
      <pageSetup orientation="portrait" r:id="rId4"/>
      <headerFooter alignWithMargins="0"/>
    </customSheetView>
    <customSheetView guid="{498493C3-769C-4143-9114-C68CD1D40B11}" state="hidden">
      <selection activeCell="E8" sqref="E8"/>
      <pageMargins left="0.75" right="0.62" top="0.65" bottom="1" header="0.5" footer="0.5"/>
      <pageSetup orientation="portrait" r:id="rId5"/>
      <headerFooter alignWithMargins="0"/>
    </customSheetView>
    <customSheetView guid="{C431BC99-7569-44AB-83F6-AB73BDED3783}" state="hidden">
      <selection activeCell="E8" sqref="E8"/>
      <pageMargins left="0.75" right="0.62" top="0.65" bottom="1" header="0.5" footer="0.5"/>
      <pageSetup orientation="portrait" r:id="rId6"/>
      <headerFooter alignWithMargins="0"/>
    </customSheetView>
    <customSheetView guid="{E97134B6-5E8D-4951-8DA0-73D065532361}" state="hidden">
      <selection activeCell="E8" sqref="E8"/>
      <pageMargins left="0.75" right="0.62" top="0.65" bottom="1" header="0.5" footer="0.5"/>
      <pageSetup orientation="portrait" r:id="rId7"/>
      <headerFooter alignWithMargins="0"/>
    </customSheetView>
    <customSheetView guid="{D0757F9E-DF41-4B40-A5E5-F4F8FDD8D61D}" state="hidden">
      <selection activeCell="E8" sqref="E8"/>
      <pageMargins left="0.75" right="0.62" top="0.65" bottom="1" header="0.5" footer="0.5"/>
      <pageSetup orientation="portrait" r:id="rId8"/>
      <headerFooter alignWithMargins="0"/>
    </customSheetView>
    <customSheetView guid="{EE46BCD1-F715-4FA9-A5FC-1B125AD601E0}">
      <selection activeCell="E8" sqref="E8"/>
      <pageMargins left="0.75" right="0.62" top="0.65" bottom="1" header="0.5" footer="0.5"/>
      <pageSetup orientation="portrait" r:id="rId9"/>
      <headerFooter alignWithMargins="0"/>
    </customSheetView>
    <customSheetView guid="{4AA1107B-A795-4744-B566-827168772C7A}">
      <selection activeCell="E8" sqref="E8"/>
      <pageMargins left="0.75" right="0.62" top="0.65" bottom="1" header="0.5" footer="0.5"/>
      <pageSetup orientation="portrait" r:id="rId10"/>
      <headerFooter alignWithMargins="0"/>
    </customSheetView>
    <customSheetView guid="{B23AD343-29DA-4CE0-BD10-47BF44F3782F}">
      <selection activeCell="G8" sqref="G8"/>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27A45B7A-04F2-4516-B80B-5ED0825D4ED3}" scale="70">
      <selection activeCell="C6" sqref="C6"/>
      <pageMargins left="0.75" right="0.62" top="0.65" bottom="1" header="0.5" footer="0.5"/>
      <pageSetup orientation="portrait" r:id="rId13"/>
      <headerFooter alignWithMargins="0"/>
    </customSheetView>
    <customSheetView guid="{E9F4E142-7D26-464D-BECA-4F3806DB1FE1}">
      <selection activeCell="G8" sqref="G8"/>
      <pageMargins left="0.75" right="0.62" top="0.65" bottom="1" header="0.5" footer="0.5"/>
      <pageSetup orientation="portrait" r:id="rId14"/>
      <headerFooter alignWithMargins="0"/>
    </customSheetView>
    <customSheetView guid="{A7DBDDEF-9245-44C6-9EBF-032DB6E1C0A2}" topLeftCell="A9">
      <selection activeCell="B9" sqref="B9"/>
      <pageMargins left="0.75" right="0.62" top="0.65" bottom="1" header="0.5" footer="0.5"/>
      <pageSetup orientation="portrait" r:id="rId15"/>
      <headerFooter alignWithMargins="0"/>
    </customSheetView>
    <customSheetView guid="{7487ED9F-BBED-4B2A-9631-22F1A430946B}">
      <selection activeCell="E8" sqref="E8"/>
      <pageMargins left="0.75" right="0.62" top="0.65" bottom="1" header="0.5" footer="0.5"/>
      <pageSetup orientation="portrait" r:id="rId16"/>
      <headerFooter alignWithMargins="0"/>
    </customSheetView>
    <customSheetView guid="{B3CE7B10-A914-4559-A6DA-AED8C22AFD6D}" state="hidden">
      <selection activeCell="E8" sqref="E8"/>
      <pageMargins left="0.75" right="0.62" top="0.65" bottom="1" header="0.5" footer="0.5"/>
      <pageSetup orientation="portrait" r:id="rId17"/>
      <headerFooter alignWithMargins="0"/>
    </customSheetView>
    <customSheetView guid="{D53177B2-31EC-4222-B97A-A37DCFD9E45B}" state="hidden">
      <selection activeCell="E8" sqref="E8"/>
      <pageMargins left="0.75" right="0.62" top="0.65" bottom="1" header="0.5" footer="0.5"/>
      <pageSetup orientation="portrait" r:id="rId18"/>
      <headerFooter alignWithMargins="0"/>
    </customSheetView>
    <customSheetView guid="{223BC0FC-814D-40F0-9795-CE82A16FF3A5}" state="hidden">
      <selection activeCell="E8" sqref="E8"/>
      <pageMargins left="0.75" right="0.62" top="0.65" bottom="1" header="0.5" footer="0.5"/>
      <pageSetup orientation="portrait" r:id="rId19"/>
      <headerFooter alignWithMargins="0"/>
    </customSheetView>
    <customSheetView guid="{B835C05C-B615-4DCB-982D-4519616B3CD8}" state="hidden">
      <selection activeCell="E8" sqref="E8"/>
      <pageMargins left="0.75" right="0.62" top="0.65" bottom="1" header="0.5" footer="0.5"/>
      <pageSetup orientation="portrait" r:id="rId20"/>
      <headerFooter alignWithMargins="0"/>
    </customSheetView>
    <customSheetView guid="{A34CC49F-E309-4C23-B4F6-1E3B307C10D1}" state="hidden">
      <selection activeCell="E8" sqref="E8"/>
      <pageMargins left="0.75" right="0.62" top="0.65" bottom="1" header="0.5" footer="0.5"/>
      <pageSetup orientation="portrait" r:id="rId21"/>
      <headerFooter alignWithMargins="0"/>
    </customSheetView>
    <customSheetView guid="{8909CFDD-4F29-4C72-886E-908773EE94A2}" state="hidden">
      <selection activeCell="E8" sqref="E8"/>
      <pageMargins left="0.75" right="0.62" top="0.65" bottom="1" header="0.5" footer="0.5"/>
      <pageSetup orientation="portrait" r:id="rId22"/>
      <headerFooter alignWithMargins="0"/>
    </customSheetView>
  </customSheetViews>
  <mergeCells count="1">
    <mergeCell ref="A2:E2"/>
  </mergeCells>
  <phoneticPr fontId="30" type="noConversion"/>
  <pageMargins left="0.75" right="0.62" top="0.65" bottom="1" header="0.5" footer="0.5"/>
  <pageSetup orientation="portrait" r:id="rId23"/>
  <headerFooter alignWithMargins="0"/>
  <drawing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9.375" style="437" customWidth="1"/>
    <col min="2" max="2" width="9.375" style="439" customWidth="1"/>
    <col min="3" max="3" width="12.875" style="437" customWidth="1"/>
    <col min="4" max="4" width="18.125" style="437" customWidth="1"/>
    <col min="5" max="5" width="18.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CC/NT/W-GIS/DOM/A04/24/10629</v>
      </c>
      <c r="B1" s="429"/>
      <c r="C1" s="430"/>
      <c r="D1" s="430"/>
      <c r="E1" s="430"/>
      <c r="F1" s="431" t="s">
        <v>308</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97</v>
      </c>
      <c r="AI1" s="435">
        <v>1</v>
      </c>
      <c r="AJ1" s="434" t="s">
        <v>101</v>
      </c>
    </row>
    <row r="2" spans="1:36">
      <c r="B2" s="437"/>
      <c r="Z2" s="436">
        <f>'Names of Bidder'!L6</f>
        <v>0</v>
      </c>
      <c r="AE2" s="435">
        <v>2</v>
      </c>
      <c r="AF2" s="435" t="s">
        <v>98</v>
      </c>
      <c r="AI2" s="435">
        <v>2</v>
      </c>
      <c r="AJ2" s="434" t="s">
        <v>102</v>
      </c>
    </row>
    <row r="3" spans="1:36">
      <c r="A3" s="1402" t="s">
        <v>252</v>
      </c>
      <c r="B3" s="1402"/>
      <c r="C3" s="1402"/>
      <c r="D3" s="1402"/>
      <c r="E3" s="1402"/>
      <c r="F3" s="1402"/>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99</v>
      </c>
      <c r="AI3" s="435">
        <v>3</v>
      </c>
      <c r="AJ3" s="434" t="s">
        <v>103</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100</v>
      </c>
      <c r="AI4" s="435">
        <v>4</v>
      </c>
      <c r="AJ4" s="434" t="s">
        <v>104</v>
      </c>
    </row>
    <row r="5" spans="1:36">
      <c r="A5" s="439" t="s">
        <v>87</v>
      </c>
      <c r="C5" s="1403"/>
      <c r="D5" s="1403"/>
      <c r="E5" s="1403"/>
      <c r="F5" s="1403"/>
      <c r="AE5" s="435">
        <v>5</v>
      </c>
      <c r="AF5" s="435" t="s">
        <v>100</v>
      </c>
      <c r="AI5" s="435">
        <v>5</v>
      </c>
      <c r="AJ5" s="434" t="s">
        <v>105</v>
      </c>
    </row>
    <row r="6" spans="1:36">
      <c r="A6" s="439" t="s">
        <v>75</v>
      </c>
      <c r="B6" s="1404" t="str">
        <f>'Sch-1'!B405</f>
        <v>--</v>
      </c>
      <c r="C6" s="1404"/>
      <c r="AE6" s="435">
        <v>6</v>
      </c>
      <c r="AF6" s="435" t="s">
        <v>100</v>
      </c>
      <c r="AG6" s="441" t="e">
        <f>DAY(B6)</f>
        <v>#VALUE!</v>
      </c>
      <c r="AI6" s="435">
        <v>6</v>
      </c>
      <c r="AJ6" s="434" t="s">
        <v>106</v>
      </c>
    </row>
    <row r="7" spans="1:36">
      <c r="A7" s="439"/>
      <c r="B7" s="440"/>
      <c r="C7" s="440"/>
      <c r="AE7" s="435">
        <v>7</v>
      </c>
      <c r="AF7" s="435" t="s">
        <v>100</v>
      </c>
      <c r="AG7" s="441" t="e">
        <f>MONTH(B6)</f>
        <v>#VALUE!</v>
      </c>
      <c r="AI7" s="435">
        <v>7</v>
      </c>
      <c r="AJ7" s="434" t="s">
        <v>107</v>
      </c>
    </row>
    <row r="8" spans="1:36">
      <c r="A8" s="442" t="s">
        <v>396</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100</v>
      </c>
      <c r="AG8" s="441" t="e">
        <f>LOOKUP(AG7,AI1:AI12,AJ1:AJ12)</f>
        <v>#VALUE!</v>
      </c>
      <c r="AI8" s="435">
        <v>8</v>
      </c>
      <c r="AJ8" s="434" t="s">
        <v>108</v>
      </c>
    </row>
    <row r="9" spans="1:36">
      <c r="A9" s="445" t="str">
        <f>'Sch-1'!M7</f>
        <v>Contracts Services, 3rd Floor</v>
      </c>
      <c r="B9" s="445"/>
      <c r="F9" s="446"/>
      <c r="AE9" s="435">
        <v>9</v>
      </c>
      <c r="AF9" s="435" t="s">
        <v>100</v>
      </c>
      <c r="AG9" s="441" t="e">
        <f>YEAR(B6)</f>
        <v>#VALUE!</v>
      </c>
      <c r="AI9" s="435">
        <v>9</v>
      </c>
      <c r="AJ9" s="434" t="s">
        <v>109</v>
      </c>
    </row>
    <row r="10" spans="1:36">
      <c r="A10" s="445" t="str">
        <f>'Sch-1'!M8</f>
        <v>Power Grid Corporation of India Ltd.,</v>
      </c>
      <c r="B10" s="445"/>
      <c r="F10" s="446"/>
      <c r="AE10" s="435">
        <v>10</v>
      </c>
      <c r="AF10" s="435" t="s">
        <v>100</v>
      </c>
      <c r="AI10" s="435">
        <v>10</v>
      </c>
      <c r="AJ10" s="434" t="s">
        <v>110</v>
      </c>
    </row>
    <row r="11" spans="1:36">
      <c r="A11" s="445" t="str">
        <f>'Sch-1'!M9</f>
        <v>"Saudamini", Plot No.-2</v>
      </c>
      <c r="B11" s="445"/>
      <c r="F11" s="446"/>
      <c r="AE11" s="435">
        <v>11</v>
      </c>
      <c r="AF11" s="435" t="s">
        <v>100</v>
      </c>
      <c r="AI11" s="435">
        <v>11</v>
      </c>
      <c r="AJ11" s="434" t="s">
        <v>111</v>
      </c>
    </row>
    <row r="12" spans="1:36">
      <c r="A12" s="445" t="str">
        <f>'Sch-1'!M10</f>
        <v xml:space="preserve">Sector-29, </v>
      </c>
      <c r="B12" s="445"/>
      <c r="F12" s="446"/>
      <c r="AE12" s="435">
        <v>12</v>
      </c>
      <c r="AF12" s="435" t="s">
        <v>100</v>
      </c>
      <c r="AI12" s="435">
        <v>12</v>
      </c>
      <c r="AJ12" s="434" t="s">
        <v>112</v>
      </c>
    </row>
    <row r="13" spans="1:36">
      <c r="A13" s="445" t="str">
        <f>'Sch-1'!M11</f>
        <v>Gurgaon (Haryana) - 122001</v>
      </c>
      <c r="B13" s="445"/>
      <c r="F13" s="446"/>
      <c r="AE13" s="435">
        <v>13</v>
      </c>
      <c r="AF13" s="435" t="s">
        <v>100</v>
      </c>
    </row>
    <row r="14" spans="1:36" ht="22.5" customHeight="1">
      <c r="A14" s="439"/>
      <c r="F14" s="446"/>
      <c r="AE14" s="435">
        <v>14</v>
      </c>
      <c r="AF14" s="435" t="s">
        <v>100</v>
      </c>
    </row>
    <row r="15" spans="1:36" ht="87.75" customHeight="1">
      <c r="A15" s="1106" t="s">
        <v>88</v>
      </c>
      <c r="B15" s="1400" t="str">
        <f>Cover!B2</f>
        <v>400kV GIS Substation Package SS-135 for (a) Extension of 400/220/132kV Pandiabili GIS Substation under ERBS-I, (b) Extension of 400/220/132kV Rangpo GIS Substation under ERBS-II and (c) Bay Extension of Misa GIS S/s under NERES-XXVIII</v>
      </c>
      <c r="C15" s="1400"/>
      <c r="D15" s="1400"/>
      <c r="E15" s="1400"/>
      <c r="F15" s="1400"/>
      <c r="AE15" s="435">
        <v>15</v>
      </c>
      <c r="AF15" s="435" t="s">
        <v>100</v>
      </c>
    </row>
    <row r="16" spans="1:36" ht="27.75" customHeight="1">
      <c r="A16" s="437" t="s">
        <v>76</v>
      </c>
      <c r="B16" s="437"/>
      <c r="C16" s="446"/>
      <c r="D16" s="446"/>
      <c r="E16" s="446"/>
      <c r="F16" s="446"/>
      <c r="AE16" s="435">
        <v>16</v>
      </c>
      <c r="AF16" s="435" t="s">
        <v>100</v>
      </c>
    </row>
    <row r="17" spans="1:41" ht="152.25" customHeight="1">
      <c r="A17" s="448">
        <v>1</v>
      </c>
      <c r="B17" s="1387"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23.31 (Rs. Twenty Three Only) or such other sums as may be determined in accordance with the terms and conditions of the Bidding Documents.</v>
      </c>
      <c r="C17" s="1387"/>
      <c r="D17" s="1387"/>
      <c r="E17" s="1387"/>
      <c r="F17" s="1387"/>
      <c r="Z17" s="449" t="s">
        <v>96</v>
      </c>
      <c r="AA17" s="793" t="s">
        <v>502</v>
      </c>
      <c r="AB17" s="450">
        <f>'Sch-6 After Discount'!D28</f>
        <v>23.31</v>
      </c>
      <c r="AC17" s="451" t="str">
        <f>" (" &amp; 'N to W'!A4 &amp; ")"</f>
        <v xml:space="preserve"> (Rs. Twenty Three Only)</v>
      </c>
      <c r="AE17" s="435">
        <v>17</v>
      </c>
      <c r="AF17" s="435" t="s">
        <v>100</v>
      </c>
    </row>
    <row r="18" spans="1:41" ht="39" customHeight="1">
      <c r="B18" s="1405" t="s">
        <v>77</v>
      </c>
      <c r="C18" s="1405"/>
      <c r="D18" s="1405"/>
      <c r="E18" s="1405"/>
      <c r="F18" s="1405"/>
      <c r="AE18" s="435">
        <v>18</v>
      </c>
      <c r="AF18" s="435" t="s">
        <v>100</v>
      </c>
    </row>
    <row r="19" spans="1:41" s="437" customFormat="1" ht="27.75" customHeight="1">
      <c r="A19" s="452">
        <v>2</v>
      </c>
      <c r="B19" s="1401" t="s">
        <v>78</v>
      </c>
      <c r="C19" s="1401"/>
      <c r="D19" s="1401"/>
      <c r="E19" s="1401"/>
      <c r="F19" s="1401"/>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100</v>
      </c>
      <c r="AG19" s="453"/>
      <c r="AH19" s="453"/>
      <c r="AI19" s="453"/>
      <c r="AJ19" s="453"/>
      <c r="AK19" s="453"/>
      <c r="AL19" s="453"/>
      <c r="AM19" s="453"/>
      <c r="AN19" s="453"/>
      <c r="AO19" s="453"/>
    </row>
    <row r="20" spans="1:41" ht="39.75" customHeight="1">
      <c r="A20" s="448">
        <v>2.1</v>
      </c>
      <c r="B20" s="1387" t="s">
        <v>79</v>
      </c>
      <c r="C20" s="1387"/>
      <c r="D20" s="1387"/>
      <c r="E20" s="1387"/>
      <c r="F20" s="1387"/>
      <c r="AE20" s="435">
        <v>20</v>
      </c>
      <c r="AF20" s="435" t="s">
        <v>100</v>
      </c>
    </row>
    <row r="21" spans="1:41" ht="36.75" customHeight="1">
      <c r="B21" s="1384" t="s">
        <v>437</v>
      </c>
      <c r="C21" s="1384"/>
      <c r="D21" s="1387" t="s">
        <v>80</v>
      </c>
      <c r="E21" s="1387"/>
      <c r="F21" s="1387"/>
      <c r="AE21" s="435">
        <v>21</v>
      </c>
      <c r="AF21" s="435" t="s">
        <v>97</v>
      </c>
    </row>
    <row r="22" spans="1:41" ht="33" customHeight="1">
      <c r="B22" s="1384" t="s">
        <v>438</v>
      </c>
      <c r="C22" s="1384"/>
      <c r="D22" s="794" t="s">
        <v>503</v>
      </c>
      <c r="E22" s="447"/>
      <c r="F22" s="447"/>
      <c r="AE22" s="435">
        <v>22</v>
      </c>
      <c r="AF22" s="435" t="s">
        <v>100</v>
      </c>
    </row>
    <row r="23" spans="1:41" ht="27.95" customHeight="1">
      <c r="B23" s="1384" t="s">
        <v>439</v>
      </c>
      <c r="C23" s="1384"/>
      <c r="D23" s="447" t="s">
        <v>95</v>
      </c>
      <c r="E23" s="447"/>
      <c r="F23" s="447"/>
      <c r="H23" s="453"/>
      <c r="AE23" s="435">
        <v>23</v>
      </c>
      <c r="AF23" s="435" t="s">
        <v>100</v>
      </c>
    </row>
    <row r="24" spans="1:41" ht="27.95" customHeight="1">
      <c r="B24" s="1385" t="s">
        <v>559</v>
      </c>
      <c r="C24" s="1384"/>
      <c r="D24" s="447" t="s">
        <v>81</v>
      </c>
      <c r="E24" s="447"/>
      <c r="F24" s="447"/>
      <c r="AE24" s="435">
        <v>24</v>
      </c>
      <c r="AF24" s="435" t="s">
        <v>100</v>
      </c>
    </row>
    <row r="25" spans="1:41" ht="27.95" hidden="1" customHeight="1">
      <c r="B25" s="1385" t="s">
        <v>538</v>
      </c>
      <c r="C25" s="1384"/>
      <c r="D25" s="794" t="s">
        <v>539</v>
      </c>
      <c r="E25" s="447"/>
      <c r="F25" s="447"/>
    </row>
    <row r="26" spans="1:41" ht="27.95" customHeight="1">
      <c r="B26" s="1384" t="s">
        <v>440</v>
      </c>
      <c r="C26" s="1384"/>
      <c r="D26" s="447" t="s">
        <v>443</v>
      </c>
      <c r="E26" s="447"/>
      <c r="F26" s="447"/>
      <c r="AE26" s="435">
        <v>25</v>
      </c>
      <c r="AF26" s="435" t="s">
        <v>100</v>
      </c>
    </row>
    <row r="27" spans="1:41" ht="27.95" customHeight="1">
      <c r="B27" s="1384" t="s">
        <v>441</v>
      </c>
      <c r="C27" s="1384"/>
      <c r="D27" s="447" t="s">
        <v>444</v>
      </c>
      <c r="E27" s="447"/>
      <c r="F27" s="447"/>
      <c r="AE27" s="435">
        <v>26</v>
      </c>
      <c r="AF27" s="435" t="s">
        <v>100</v>
      </c>
    </row>
    <row r="28" spans="1:41" ht="27.95" customHeight="1">
      <c r="B28" s="1384" t="s">
        <v>442</v>
      </c>
      <c r="C28" s="1384"/>
      <c r="D28" s="447" t="s">
        <v>82</v>
      </c>
      <c r="E28" s="447"/>
      <c r="F28" s="447"/>
      <c r="AE28" s="435">
        <v>27</v>
      </c>
      <c r="AF28" s="435" t="s">
        <v>100</v>
      </c>
    </row>
    <row r="29" spans="1:41" ht="114.75" customHeight="1">
      <c r="A29" s="454">
        <v>2.2000000000000002</v>
      </c>
      <c r="B29" s="1387" t="s">
        <v>89</v>
      </c>
      <c r="C29" s="1387"/>
      <c r="D29" s="1387"/>
      <c r="E29" s="1387"/>
      <c r="F29" s="1387"/>
      <c r="AE29" s="435">
        <v>28</v>
      </c>
      <c r="AF29" s="435" t="s">
        <v>100</v>
      </c>
    </row>
    <row r="30" spans="1:41" ht="85.5" customHeight="1">
      <c r="A30" s="454">
        <v>2.2999999999999998</v>
      </c>
      <c r="B30" s="1387" t="s">
        <v>90</v>
      </c>
      <c r="C30" s="1387"/>
      <c r="D30" s="1387"/>
      <c r="E30" s="1387"/>
      <c r="F30" s="1387"/>
      <c r="AE30" s="435">
        <v>29</v>
      </c>
      <c r="AF30" s="435" t="s">
        <v>100</v>
      </c>
    </row>
    <row r="31" spans="1:41" ht="146.25" customHeight="1">
      <c r="A31" s="454">
        <v>2.4</v>
      </c>
      <c r="B31" s="1387" t="s">
        <v>91</v>
      </c>
      <c r="C31" s="1387"/>
      <c r="D31" s="1387"/>
      <c r="E31" s="1387"/>
      <c r="F31" s="1387"/>
      <c r="AE31" s="435">
        <v>30</v>
      </c>
      <c r="AF31" s="435" t="s">
        <v>100</v>
      </c>
    </row>
    <row r="32" spans="1:41" ht="93" customHeight="1">
      <c r="A32" s="454">
        <v>2.5</v>
      </c>
      <c r="B32" s="1387" t="s">
        <v>92</v>
      </c>
      <c r="C32" s="1387"/>
      <c r="D32" s="1387"/>
      <c r="E32" s="1387"/>
      <c r="F32" s="1387"/>
      <c r="AE32" s="435">
        <v>31</v>
      </c>
      <c r="AF32" s="435" t="s">
        <v>97</v>
      </c>
    </row>
    <row r="33" spans="1:29" ht="98.25" customHeight="1">
      <c r="A33" s="448">
        <v>3</v>
      </c>
      <c r="B33" s="1387" t="s">
        <v>113</v>
      </c>
      <c r="C33" s="1387"/>
      <c r="D33" s="1387"/>
      <c r="E33" s="1387"/>
      <c r="F33" s="1387"/>
    </row>
    <row r="34" spans="1:29" ht="98.25" customHeight="1">
      <c r="A34" s="448">
        <v>3.1</v>
      </c>
      <c r="B34" s="1388" t="s">
        <v>504</v>
      </c>
      <c r="C34" s="1388"/>
      <c r="D34" s="1388"/>
      <c r="E34" s="1388"/>
      <c r="F34" s="1388"/>
    </row>
    <row r="35" spans="1:29" ht="144" customHeight="1">
      <c r="A35" s="454">
        <v>3.2</v>
      </c>
      <c r="B35" s="1386" t="s">
        <v>540</v>
      </c>
      <c r="C35" s="1387"/>
      <c r="D35" s="1387"/>
      <c r="E35" s="1387"/>
      <c r="F35" s="1387"/>
    </row>
    <row r="36" spans="1:29" ht="15.75" customHeight="1">
      <c r="A36" s="454"/>
      <c r="B36" s="1387"/>
      <c r="C36" s="1387"/>
      <c r="D36" s="1387"/>
      <c r="E36" s="1387"/>
      <c r="F36" s="1387"/>
    </row>
    <row r="37" spans="1:29" ht="58.5" customHeight="1">
      <c r="A37" s="454">
        <v>3.3</v>
      </c>
      <c r="B37" s="1386" t="s">
        <v>505</v>
      </c>
      <c r="C37" s="1387"/>
      <c r="D37" s="1387"/>
      <c r="E37" s="1387"/>
      <c r="F37" s="1387"/>
    </row>
    <row r="38" spans="1:29" ht="5.25" customHeight="1">
      <c r="A38" s="454"/>
      <c r="B38" s="1387"/>
      <c r="C38" s="1387"/>
      <c r="D38" s="1387"/>
      <c r="E38" s="1387"/>
      <c r="F38" s="1387"/>
    </row>
    <row r="39" spans="1:29" ht="84" customHeight="1">
      <c r="A39" s="448">
        <v>4</v>
      </c>
      <c r="B39" s="1393" t="s">
        <v>93</v>
      </c>
      <c r="C39" s="1393"/>
      <c r="D39" s="1393"/>
      <c r="E39" s="1393"/>
      <c r="F39" s="1393"/>
      <c r="H39" s="437">
        <f>'Names of Bidder'!K6</f>
        <v>1</v>
      </c>
    </row>
    <row r="40" spans="1:29" ht="117" customHeight="1">
      <c r="A40" s="448">
        <v>5</v>
      </c>
      <c r="B40" s="1387" t="s">
        <v>94</v>
      </c>
      <c r="C40" s="1387"/>
      <c r="D40" s="1387"/>
      <c r="E40" s="1387"/>
      <c r="F40" s="1387"/>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83</v>
      </c>
      <c r="C42" s="328"/>
      <c r="D42" s="370"/>
      <c r="E42" s="370"/>
      <c r="F42" s="370"/>
    </row>
    <row r="43" spans="1:29" ht="30" customHeight="1">
      <c r="B43" s="455"/>
      <c r="C43" s="370"/>
      <c r="D43" s="370"/>
      <c r="E43" s="330"/>
      <c r="F43" s="456" t="s">
        <v>84</v>
      </c>
    </row>
    <row r="44" spans="1:29" ht="30" customHeight="1">
      <c r="B44" s="455"/>
      <c r="C44" s="370"/>
      <c r="D44" s="330"/>
      <c r="E44" s="330"/>
      <c r="F44" s="456" t="str">
        <f>"For and on behalf of " &amp; 'Sch-1'!C8</f>
        <v xml:space="preserve">For and on behalf of …….. …….. …….. …….. …….. ……..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254</v>
      </c>
      <c r="B46" s="1394" t="str">
        <f>'Sch-1'!B405</f>
        <v>--</v>
      </c>
      <c r="C46" s="1394"/>
      <c r="D46" s="433"/>
      <c r="E46" s="458" t="s">
        <v>85</v>
      </c>
      <c r="F46" s="461" t="str">
        <f>'Sch-1'!M406</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255</v>
      </c>
      <c r="B47" s="461" t="str">
        <f>'Sch-1'!B406</f>
        <v/>
      </c>
      <c r="C47" s="462"/>
      <c r="D47" s="433"/>
      <c r="E47" s="458" t="s">
        <v>86</v>
      </c>
      <c r="F47" s="461" t="str">
        <f>'Sch-1'!M407</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391"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91"/>
      <c r="C49" s="1391"/>
      <c r="D49" s="1391"/>
      <c r="E49" s="1391"/>
      <c r="F49" s="1391"/>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70"/>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70"/>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253</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392" t="s">
        <v>271</v>
      </c>
      <c r="B56" s="1392"/>
      <c r="C56" s="1392"/>
      <c r="D56" s="1389"/>
      <c r="E56" s="1390"/>
      <c r="F56" s="1390"/>
      <c r="H56" s="439"/>
      <c r="AD56" s="453"/>
      <c r="AE56" s="435"/>
      <c r="AF56" s="435"/>
      <c r="AG56" s="453"/>
      <c r="AH56" s="453"/>
      <c r="AI56" s="453"/>
      <c r="AJ56" s="453"/>
      <c r="AK56" s="453"/>
      <c r="AL56" s="453"/>
      <c r="AM56" s="453"/>
      <c r="AN56" s="453"/>
      <c r="AO56" s="453"/>
    </row>
    <row r="57" spans="1:41" s="437" customFormat="1" ht="33" customHeight="1">
      <c r="A57" s="1399"/>
      <c r="B57" s="1399"/>
      <c r="C57" s="1399"/>
      <c r="D57" s="391"/>
      <c r="E57" s="391"/>
      <c r="F57" s="391"/>
      <c r="H57" s="439"/>
      <c r="AD57" s="453"/>
      <c r="AE57" s="435"/>
      <c r="AF57" s="435"/>
      <c r="AG57" s="453"/>
      <c r="AH57" s="453"/>
      <c r="AI57" s="453"/>
      <c r="AJ57" s="453"/>
      <c r="AK57" s="453"/>
      <c r="AL57" s="453"/>
      <c r="AM57" s="453"/>
      <c r="AN57" s="453"/>
      <c r="AO57" s="453"/>
    </row>
    <row r="58" spans="1:41" s="437" customFormat="1" ht="33" customHeight="1">
      <c r="A58" s="1398"/>
      <c r="B58" s="1398"/>
      <c r="C58" s="1398"/>
      <c r="D58" s="391"/>
      <c r="E58" s="391"/>
      <c r="F58" s="391"/>
      <c r="H58" s="439"/>
      <c r="AD58" s="453"/>
      <c r="AE58" s="435"/>
      <c r="AF58" s="435"/>
      <c r="AG58" s="453"/>
      <c r="AH58" s="453"/>
      <c r="AI58" s="453"/>
      <c r="AJ58" s="453"/>
      <c r="AK58" s="453"/>
      <c r="AL58" s="453"/>
      <c r="AM58" s="453"/>
      <c r="AN58" s="453"/>
      <c r="AO58" s="453"/>
    </row>
    <row r="59" spans="1:41" s="437" customFormat="1" ht="33" customHeight="1">
      <c r="A59" s="1397" t="s">
        <v>272</v>
      </c>
      <c r="B59" s="1397"/>
      <c r="C59" s="1397"/>
      <c r="D59" s="1389"/>
      <c r="E59" s="1390"/>
      <c r="F59" s="1390"/>
      <c r="H59" s="439"/>
      <c r="AD59" s="453"/>
      <c r="AE59" s="435"/>
      <c r="AF59" s="435"/>
      <c r="AG59" s="453"/>
      <c r="AH59" s="453"/>
      <c r="AI59" s="453"/>
      <c r="AJ59" s="453"/>
      <c r="AK59" s="453"/>
      <c r="AL59" s="453"/>
      <c r="AM59" s="453"/>
      <c r="AN59" s="453"/>
      <c r="AO59" s="453"/>
    </row>
    <row r="60" spans="1:41" s="437" customFormat="1" ht="33" customHeight="1">
      <c r="A60" s="1397" t="s">
        <v>270</v>
      </c>
      <c r="B60" s="1397"/>
      <c r="C60" s="1397"/>
      <c r="D60" s="1389"/>
      <c r="E60" s="1390"/>
      <c r="F60" s="1390"/>
      <c r="H60" s="439"/>
      <c r="AD60" s="453"/>
      <c r="AE60" s="435"/>
      <c r="AF60" s="435"/>
      <c r="AG60" s="453"/>
      <c r="AH60" s="453"/>
      <c r="AI60" s="453"/>
      <c r="AJ60" s="453"/>
      <c r="AK60" s="453"/>
      <c r="AL60" s="453"/>
      <c r="AM60" s="453"/>
      <c r="AN60" s="453"/>
      <c r="AO60" s="453"/>
    </row>
    <row r="61" spans="1:41" s="437" customFormat="1" ht="33" customHeight="1">
      <c r="A61" s="1397" t="s">
        <v>273</v>
      </c>
      <c r="B61" s="1397"/>
      <c r="C61" s="1397"/>
      <c r="D61" s="1389"/>
      <c r="E61" s="1390"/>
      <c r="F61" s="1390"/>
      <c r="H61" s="439"/>
      <c r="AD61" s="453"/>
      <c r="AE61" s="435"/>
      <c r="AF61" s="435"/>
      <c r="AG61" s="453"/>
      <c r="AH61" s="453"/>
      <c r="AI61" s="453"/>
      <c r="AJ61" s="453"/>
      <c r="AK61" s="453"/>
      <c r="AL61" s="453"/>
      <c r="AM61" s="453"/>
      <c r="AN61" s="453"/>
      <c r="AO61" s="453"/>
    </row>
    <row r="62" spans="1:41" s="437" customFormat="1" ht="33" customHeight="1">
      <c r="A62" s="1392" t="s">
        <v>274</v>
      </c>
      <c r="B62" s="1392"/>
      <c r="C62" s="1392"/>
      <c r="D62" s="1389"/>
      <c r="E62" s="1390"/>
      <c r="F62" s="1390"/>
      <c r="H62" s="439"/>
      <c r="AD62" s="453"/>
      <c r="AE62" s="435"/>
      <c r="AF62" s="435"/>
      <c r="AG62" s="453"/>
      <c r="AH62" s="453"/>
      <c r="AI62" s="453"/>
      <c r="AJ62" s="453"/>
      <c r="AK62" s="453"/>
      <c r="AL62" s="453"/>
      <c r="AM62" s="453"/>
      <c r="AN62" s="453"/>
      <c r="AO62" s="453"/>
    </row>
    <row r="63" spans="1:41" s="437" customFormat="1" ht="33" customHeight="1">
      <c r="A63" s="1399"/>
      <c r="B63" s="1399"/>
      <c r="C63" s="1399"/>
      <c r="D63" s="391"/>
      <c r="E63" s="391"/>
      <c r="F63" s="391"/>
      <c r="H63" s="439"/>
      <c r="AD63" s="453"/>
      <c r="AE63" s="435"/>
      <c r="AF63" s="435"/>
      <c r="AG63" s="453"/>
      <c r="AH63" s="453"/>
      <c r="AI63" s="453"/>
      <c r="AJ63" s="453"/>
      <c r="AK63" s="453"/>
      <c r="AL63" s="453"/>
      <c r="AM63" s="453"/>
      <c r="AN63" s="453"/>
      <c r="AO63" s="453"/>
    </row>
    <row r="64" spans="1:41" s="437" customFormat="1" ht="33" customHeight="1">
      <c r="A64" s="1398"/>
      <c r="B64" s="1398"/>
      <c r="C64" s="1398"/>
      <c r="D64" s="391"/>
      <c r="E64" s="391"/>
      <c r="F64" s="391"/>
      <c r="H64" s="439"/>
      <c r="AD64" s="453"/>
      <c r="AE64" s="435"/>
      <c r="AF64" s="435"/>
      <c r="AG64" s="453"/>
      <c r="AH64" s="453"/>
      <c r="AI64" s="453"/>
      <c r="AJ64" s="453"/>
      <c r="AK64" s="453"/>
      <c r="AL64" s="453"/>
      <c r="AM64" s="453"/>
      <c r="AN64" s="453"/>
      <c r="AO64" s="453"/>
    </row>
    <row r="65" spans="1:41" s="437" customFormat="1" ht="60.75" customHeight="1">
      <c r="A65" s="139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6"/>
      <c r="C65" s="1396"/>
      <c r="D65" s="1396"/>
      <c r="E65" s="1396"/>
      <c r="F65" s="1396"/>
      <c r="H65" s="439"/>
      <c r="AD65" s="453"/>
      <c r="AE65" s="435"/>
      <c r="AF65" s="435"/>
      <c r="AG65" s="453"/>
      <c r="AH65" s="453"/>
      <c r="AI65" s="453"/>
      <c r="AJ65" s="453"/>
      <c r="AK65" s="453"/>
      <c r="AL65" s="453"/>
      <c r="AM65" s="453"/>
      <c r="AN65" s="453"/>
      <c r="AO65" s="453"/>
    </row>
    <row r="66" spans="1:41" s="437" customFormat="1" ht="33" customHeight="1">
      <c r="A66" s="1395" t="s">
        <v>141</v>
      </c>
      <c r="B66" s="1395"/>
      <c r="C66" s="1395"/>
      <c r="D66" s="1395"/>
      <c r="E66" s="1395"/>
      <c r="F66" s="1395"/>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password="CC69" sheet="1" formatColumns="0" formatRows="0" selectLockedCells="1"/>
  <customSheetViews>
    <customSheetView guid="{C5511DF2-7367-4292-8F90-6EDA131DE06A}" showPageBreaks="1" showGridLines="0" zeroValues="0" printArea="1" hiddenRows="1" hiddenColumns="1" view="pageBreakPreview">
      <selection activeCell="F52" sqref="F52"/>
      <pageMargins left="0.75" right="0.77" top="0.62" bottom="0.61" header="0.39" footer="0.32"/>
      <pageSetup orientation="portrait" r:id="rId1"/>
      <headerFooter alignWithMargins="0">
        <oddFooter>&amp;R&amp;"Book Antiqua,Bold"&amp;8Bid Form (1st Envelope)  / Page &amp;P of &amp;N</oddFooter>
      </headerFooter>
    </customSheetView>
    <customSheetView guid="{B53AB765-D844-4672-9326-008E7DD94E4F}" showPageBreaks="1" showGridLines="0" zeroValues="0" printArea="1" hiddenRows="1" hiddenColumns="1" view="pageBreakPreview">
      <selection activeCell="F52" sqref="F52"/>
      <pageMargins left="0.75" right="0.77" top="0.62" bottom="0.61" header="0.39" footer="0.32"/>
      <pageSetup orientation="portrait" r:id="rId2"/>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5"/>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selection activeCell="F52" sqref="F52"/>
      <pageMargins left="0.75" right="0.77" top="0.62" bottom="0.61" header="0.39" footer="0.32"/>
      <pageSetup orientation="portrait" r:id="rId25"/>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orientation="portrait" r:id="rId26"/>
  <headerFooter alignWithMargins="0">
    <oddFooter>&amp;R&amp;"Book Antiqua,Bold"&amp;8Bid Form (1st Envelope)  / Page &amp;P of &amp;N</oddFooter>
  </headerFooter>
  <drawing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80" customWidth="1"/>
    <col min="2" max="2" width="46.875" style="580" customWidth="1"/>
    <col min="3" max="3" width="2.25" style="580" customWidth="1"/>
    <col min="4" max="4" width="17.625" style="639" customWidth="1"/>
    <col min="5" max="5" width="4.125" style="639" customWidth="1"/>
    <col min="6" max="6" width="17.625" style="639" customWidth="1"/>
    <col min="7" max="7" width="29.625" style="583" customWidth="1"/>
    <col min="8" max="8" width="15.25" style="583" customWidth="1"/>
    <col min="9" max="9" width="8.875" style="583" bestFit="1" customWidth="1"/>
    <col min="10" max="11" width="8" style="583"/>
    <col min="12" max="12" width="14" style="583" customWidth="1"/>
    <col min="13" max="16384" width="8" style="583"/>
  </cols>
  <sheetData>
    <row r="1" spans="1:8" ht="15.95" customHeight="1">
      <c r="B1" s="1424" t="s">
        <v>218</v>
      </c>
      <c r="C1" s="1425"/>
      <c r="D1" s="1425"/>
      <c r="E1" s="1425"/>
      <c r="F1" s="1425"/>
    </row>
    <row r="2" spans="1:8" ht="15.95" customHeight="1">
      <c r="B2" s="581"/>
      <c r="C2" s="582"/>
      <c r="D2" s="584"/>
      <c r="E2" s="584"/>
      <c r="F2" s="584"/>
    </row>
    <row r="3" spans="1:8" s="585" customFormat="1" ht="15.95" customHeight="1">
      <c r="A3" s="580"/>
      <c r="B3" s="580"/>
      <c r="C3" s="580"/>
      <c r="D3" s="1426" t="s">
        <v>219</v>
      </c>
      <c r="E3" s="1426"/>
      <c r="F3" s="1426"/>
    </row>
    <row r="4" spans="1:8" s="585" customFormat="1" ht="20.25" customHeight="1">
      <c r="A4" s="1427" t="s">
        <v>220</v>
      </c>
      <c r="B4" s="1427"/>
      <c r="C4" s="1427"/>
      <c r="D4" s="1428">
        <f>'Sch-1'!C8:E8</f>
        <v>0</v>
      </c>
      <c r="E4" s="1428"/>
      <c r="F4" s="1428"/>
    </row>
    <row r="5" spans="1:8" s="590" customFormat="1" ht="21" customHeight="1">
      <c r="A5" s="586" t="s">
        <v>378</v>
      </c>
      <c r="B5" s="1420" t="s">
        <v>221</v>
      </c>
      <c r="C5" s="1421"/>
      <c r="D5" s="587" t="s">
        <v>222</v>
      </c>
      <c r="E5" s="1422" t="s">
        <v>223</v>
      </c>
      <c r="F5" s="1423"/>
    </row>
    <row r="6" spans="1:8" s="585" customFormat="1" ht="36" customHeight="1">
      <c r="A6" s="591">
        <v>1</v>
      </c>
      <c r="B6" s="592" t="s">
        <v>245</v>
      </c>
      <c r="C6" s="593"/>
      <c r="D6" s="594">
        <f>'Sch-6'!D14</f>
        <v>8</v>
      </c>
      <c r="E6" s="595" t="s">
        <v>352</v>
      </c>
      <c r="F6" s="596">
        <f>D6</f>
        <v>8</v>
      </c>
      <c r="G6" s="597"/>
    </row>
    <row r="7" spans="1:8" s="585" customFormat="1" ht="34.5" customHeight="1">
      <c r="A7" s="591">
        <v>2</v>
      </c>
      <c r="B7" s="592" t="s">
        <v>246</v>
      </c>
      <c r="C7" s="593"/>
      <c r="D7" s="594">
        <f>'Sch-6'!D16</f>
        <v>8</v>
      </c>
      <c r="E7" s="595"/>
      <c r="F7" s="596">
        <f>D7</f>
        <v>8</v>
      </c>
      <c r="G7" s="597"/>
    </row>
    <row r="8" spans="1:8" s="585" customFormat="1" ht="21" customHeight="1">
      <c r="A8" s="591">
        <v>3</v>
      </c>
      <c r="B8" s="592" t="s">
        <v>247</v>
      </c>
      <c r="C8" s="593"/>
      <c r="D8" s="598">
        <f>'Sch-6'!D18</f>
        <v>7</v>
      </c>
      <c r="E8" s="588"/>
      <c r="F8" s="589">
        <f>D8</f>
        <v>7</v>
      </c>
      <c r="G8" s="597"/>
    </row>
    <row r="9" spans="1:8" s="585" customFormat="1" ht="21" customHeight="1">
      <c r="A9" s="591">
        <v>4</v>
      </c>
      <c r="B9" s="592" t="s">
        <v>248</v>
      </c>
      <c r="C9" s="593"/>
      <c r="D9" s="598" t="s">
        <v>435</v>
      </c>
      <c r="E9" s="595"/>
      <c r="F9" s="589" t="str">
        <f>D9</f>
        <v>Not Applicable</v>
      </c>
    </row>
    <row r="10" spans="1:8" s="585" customFormat="1" ht="21" customHeight="1">
      <c r="A10" s="591">
        <v>5</v>
      </c>
      <c r="B10" s="592" t="s">
        <v>249</v>
      </c>
      <c r="C10" s="593"/>
      <c r="D10" s="599">
        <f>SUM(D6,D7,D8)</f>
        <v>23</v>
      </c>
      <c r="E10" s="595"/>
      <c r="F10" s="600">
        <f>SUM(F6,F7,F8)</f>
        <v>23</v>
      </c>
    </row>
    <row r="11" spans="1:8" s="585" customFormat="1" ht="21" customHeight="1">
      <c r="A11" s="591">
        <v>6</v>
      </c>
      <c r="B11" s="601" t="s">
        <v>224</v>
      </c>
      <c r="C11" s="602" t="s">
        <v>352</v>
      </c>
      <c r="D11" s="594" t="e">
        <f>H11</f>
        <v>#REF!</v>
      </c>
      <c r="E11" s="603" t="s">
        <v>352</v>
      </c>
      <c r="F11" s="596" t="e">
        <f>D11</f>
        <v>#REF!</v>
      </c>
      <c r="H11" s="604" t="e">
        <f>ROUND(('Sch-1'!N399-'Sch-1 dis'!F75)+('Sch-2'!J398-'Sch-2 Dis'!F56)+ ('Sch-3 '!P266-'Sch-3 Dis'!F81),0)</f>
        <v>#REF!</v>
      </c>
    </row>
    <row r="12" spans="1:8" s="585" customFormat="1" ht="21.95" customHeight="1">
      <c r="A12" s="591">
        <v>7</v>
      </c>
      <c r="B12" s="601" t="s">
        <v>250</v>
      </c>
      <c r="C12" s="593"/>
      <c r="D12" s="587" t="e">
        <f>D10-D11</f>
        <v>#REF!</v>
      </c>
      <c r="E12" s="595"/>
      <c r="F12" s="600" t="e">
        <f>F10-F11</f>
        <v>#REF!</v>
      </c>
      <c r="G12" s="605"/>
      <c r="H12" s="604"/>
    </row>
    <row r="13" spans="1:8" s="585" customFormat="1" ht="21.95" customHeight="1">
      <c r="A13" s="591">
        <v>8</v>
      </c>
      <c r="B13" s="592" t="s">
        <v>225</v>
      </c>
      <c r="C13" s="593"/>
      <c r="D13" s="594"/>
      <c r="E13" s="595"/>
      <c r="F13" s="596"/>
    </row>
    <row r="14" spans="1:8" s="585" customFormat="1" ht="21.95" customHeight="1">
      <c r="A14" s="591" t="s">
        <v>352</v>
      </c>
      <c r="B14" s="592" t="s">
        <v>226</v>
      </c>
      <c r="C14" s="606"/>
      <c r="D14" s="607">
        <f>'Sch-5 Dis'!D14:E14</f>
        <v>1.4760000000000002</v>
      </c>
      <c r="E14" s="608"/>
      <c r="F14" s="589">
        <f>F32</f>
        <v>0</v>
      </c>
      <c r="G14" s="597"/>
    </row>
    <row r="15" spans="1:8" s="585" customFormat="1" ht="21.95" customHeight="1">
      <c r="A15" s="591"/>
      <c r="B15" s="592" t="s">
        <v>1</v>
      </c>
      <c r="C15" s="593"/>
      <c r="D15" s="607">
        <f>'Sch-5 Dis'!D16:E16</f>
        <v>1.1340000000000001</v>
      </c>
      <c r="E15" s="609"/>
      <c r="F15" s="589">
        <f>F34</f>
        <v>0</v>
      </c>
      <c r="G15" s="597"/>
    </row>
    <row r="16" spans="1:8" s="585" customFormat="1" ht="21.95" customHeight="1">
      <c r="A16" s="591"/>
      <c r="B16" s="592" t="s">
        <v>2</v>
      </c>
      <c r="C16" s="593"/>
      <c r="D16" s="607" t="e">
        <f>'Sch-5 Dis'!#REF!</f>
        <v>#REF!</v>
      </c>
      <c r="E16" s="609"/>
      <c r="F16" s="589">
        <f>F35</f>
        <v>0</v>
      </c>
      <c r="G16" s="597"/>
    </row>
    <row r="17" spans="1:12" s="585" customFormat="1" ht="21.95" customHeight="1">
      <c r="A17" s="591"/>
      <c r="B17" s="592" t="s">
        <v>3</v>
      </c>
      <c r="C17" s="593"/>
      <c r="D17" s="607" t="e">
        <f>SUM('Sch-5 Dis'!#REF!,'Sch-5 Dis'!#REF!)</f>
        <v>#REF!</v>
      </c>
      <c r="E17" s="609"/>
      <c r="F17" s="589">
        <f>F38</f>
        <v>0</v>
      </c>
      <c r="G17" s="597"/>
    </row>
    <row r="18" spans="1:12" s="585" customFormat="1" ht="21.95" customHeight="1">
      <c r="A18" s="591"/>
      <c r="B18" s="592" t="s">
        <v>4</v>
      </c>
      <c r="C18" s="593"/>
      <c r="D18" s="598" t="s">
        <v>476</v>
      </c>
      <c r="E18" s="588"/>
      <c r="F18" s="589" t="str">
        <f>F36</f>
        <v/>
      </c>
    </row>
    <row r="19" spans="1:12" s="585" customFormat="1" ht="27" customHeight="1">
      <c r="A19" s="591"/>
      <c r="B19" s="592" t="s">
        <v>5</v>
      </c>
      <c r="C19" s="610"/>
      <c r="D19" s="611" t="e">
        <f>SUM(D14,D15,D16,D17,D18)</f>
        <v>#REF!</v>
      </c>
      <c r="E19" s="612"/>
      <c r="F19" s="610">
        <f>SUM(F14:F18)</f>
        <v>0</v>
      </c>
      <c r="G19" s="597"/>
    </row>
    <row r="20" spans="1:12" s="585" customFormat="1" ht="33.75" customHeight="1">
      <c r="A20" s="591">
        <v>8</v>
      </c>
      <c r="B20" s="592" t="s">
        <v>231</v>
      </c>
      <c r="C20" s="593"/>
      <c r="D20" s="587" t="e">
        <f>D10+D19</f>
        <v>#REF!</v>
      </c>
      <c r="E20" s="613" t="s">
        <v>352</v>
      </c>
      <c r="F20" s="614">
        <f>F10+F19</f>
        <v>23</v>
      </c>
      <c r="G20" s="597"/>
    </row>
    <row r="21" spans="1:12" s="585" customFormat="1" ht="51" customHeight="1">
      <c r="A21" s="591">
        <v>9</v>
      </c>
      <c r="B21" s="592" t="s">
        <v>251</v>
      </c>
      <c r="C21" s="593"/>
      <c r="D21" s="594">
        <v>0</v>
      </c>
      <c r="E21" s="595"/>
      <c r="F21" s="596">
        <f>D21</f>
        <v>0</v>
      </c>
    </row>
    <row r="22" spans="1:12" s="585" customFormat="1" ht="23.25" customHeight="1">
      <c r="A22" s="615" t="s">
        <v>352</v>
      </c>
      <c r="B22" s="616" t="s">
        <v>352</v>
      </c>
      <c r="C22" s="616"/>
      <c r="D22" s="617"/>
      <c r="E22" s="618"/>
      <c r="F22" s="619"/>
    </row>
    <row r="23" spans="1:12" s="585" customFormat="1" ht="18.75" customHeight="1">
      <c r="A23" s="620" t="s">
        <v>232</v>
      </c>
      <c r="B23" s="1406" t="s">
        <v>233</v>
      </c>
      <c r="C23" s="1406"/>
      <c r="D23" s="1406"/>
      <c r="E23" s="1406"/>
      <c r="F23" s="1429"/>
    </row>
    <row r="24" spans="1:12" s="585" customFormat="1" ht="18.75" customHeight="1">
      <c r="A24" s="620"/>
      <c r="B24" s="1412" t="str">
        <f>H24&amp;" "&amp;G24&amp;" "&amp;I24&amp;" "&amp;J24&amp;"%"&amp; " as"&amp;" "&amp;K24&amp; " "&amp;L24</f>
        <v>Excise Duty    % as Rs. 1.476</v>
      </c>
      <c r="C24" s="1413"/>
      <c r="D24" s="1413"/>
      <c r="E24" s="1413"/>
      <c r="F24" s="1414"/>
      <c r="G24" s="622" t="s">
        <v>476</v>
      </c>
      <c r="H24" s="623" t="s">
        <v>6</v>
      </c>
      <c r="I24" s="623" t="str">
        <f>IF(J24="","","@")</f>
        <v/>
      </c>
      <c r="J24" s="624" t="s">
        <v>476</v>
      </c>
      <c r="K24" s="625" t="str">
        <f>IF(OR(L24=0,L24=""),"","Rs.")</f>
        <v>Rs.</v>
      </c>
      <c r="L24" s="626">
        <f>IF(D14=0,"",D14)</f>
        <v>1.4760000000000002</v>
      </c>
    </row>
    <row r="25" spans="1:12" s="585" customFormat="1" ht="19.5" customHeight="1">
      <c r="B25" s="1412" t="str">
        <f>H25&amp;" "&amp;G25&amp;" "&amp;I25&amp;" "&amp;J25&amp;"%"&amp; " as"&amp;" "&amp;K25&amp; " "&amp;L25</f>
        <v>CST    % as Rs. 1.134</v>
      </c>
      <c r="C25" s="1413"/>
      <c r="D25" s="1413"/>
      <c r="E25" s="1413"/>
      <c r="F25" s="1414"/>
      <c r="G25" s="622" t="s">
        <v>476</v>
      </c>
      <c r="H25" s="623" t="s">
        <v>7</v>
      </c>
      <c r="I25" s="623" t="str">
        <f>IF(J25="","","@")</f>
        <v/>
      </c>
      <c r="J25" s="624" t="s">
        <v>476</v>
      </c>
      <c r="K25" s="625" t="str">
        <f>IF(OR(L25=0,L25=""),"","Rs.")</f>
        <v>Rs.</v>
      </c>
      <c r="L25" s="626">
        <f>IF(D15=0,"",D15)</f>
        <v>1.1340000000000001</v>
      </c>
    </row>
    <row r="26" spans="1:12" s="585" customFormat="1" ht="19.5" customHeight="1">
      <c r="B26" s="1412" t="e">
        <f>H26&amp;" "&amp;G26&amp;" "&amp;I26&amp;" "&amp;J26&amp;"%"&amp; " as"&amp;" "&amp;K26&amp; " "&amp;L26</f>
        <v>#REF!</v>
      </c>
      <c r="C26" s="1413"/>
      <c r="D26" s="1413"/>
      <c r="E26" s="1413"/>
      <c r="F26" s="1414"/>
      <c r="G26" s="622" t="s">
        <v>476</v>
      </c>
      <c r="H26" s="623" t="s">
        <v>8</v>
      </c>
      <c r="I26" s="623" t="str">
        <f>IF(J26="","","@")</f>
        <v/>
      </c>
      <c r="J26" s="624" t="s">
        <v>476</v>
      </c>
      <c r="K26" s="625" t="e">
        <f>IF(OR(L26=0,L26=""),"","Rs.")</f>
        <v>#REF!</v>
      </c>
      <c r="L26" s="626" t="e">
        <f>IF(D16=0,"",D16)</f>
        <v>#REF!</v>
      </c>
    </row>
    <row r="27" spans="1:12" s="585" customFormat="1" ht="19.5" customHeight="1">
      <c r="B27" s="1412" t="e">
        <f>H27&amp;" "&amp;G27&amp;" "&amp;I27&amp;" "&amp;J27&amp; " as"&amp;" "&amp;K27&amp; " "&amp;L27</f>
        <v>#REF!</v>
      </c>
      <c r="C27" s="1413"/>
      <c r="D27" s="1413"/>
      <c r="E27" s="1413"/>
      <c r="F27" s="1414"/>
      <c r="G27" s="622" t="s">
        <v>476</v>
      </c>
      <c r="H27" s="623" t="s">
        <v>9</v>
      </c>
      <c r="I27" s="623"/>
      <c r="J27" s="627"/>
      <c r="K27" s="625" t="e">
        <f>IF(OR(L27=0,L27=""),"","Rs.")</f>
        <v>#REF!</v>
      </c>
      <c r="L27" s="626" t="e">
        <f>IF(D17=0,"",D17)</f>
        <v>#REF!</v>
      </c>
    </row>
    <row r="28" spans="1:12" s="585" customFormat="1" ht="19.5" customHeight="1">
      <c r="B28" s="1412" t="str">
        <f>H28&amp;" "&amp;G28&amp;" "&amp;I28&amp;" "&amp;J28&amp; " as"&amp;" "&amp;K28&amp; " "&amp;L28</f>
        <v xml:space="preserve">Others     as  </v>
      </c>
      <c r="C28" s="1413"/>
      <c r="D28" s="1413"/>
      <c r="E28" s="1413"/>
      <c r="F28" s="1414"/>
      <c r="G28" s="622" t="s">
        <v>476</v>
      </c>
      <c r="H28" s="621" t="s">
        <v>237</v>
      </c>
      <c r="I28" s="621"/>
      <c r="J28" s="621"/>
      <c r="K28" s="621" t="str">
        <f>IF(OR(L28=0,L28=""),"","Rs.")</f>
        <v/>
      </c>
      <c r="L28" s="628" t="str">
        <f>IF(D18=0,"",D18)</f>
        <v/>
      </c>
    </row>
    <row r="29" spans="1:12" s="585" customFormat="1" ht="19.5" customHeight="1">
      <c r="B29" s="1418"/>
      <c r="C29" s="1418"/>
      <c r="D29" s="1418"/>
      <c r="E29" s="1418"/>
      <c r="F29" s="1419"/>
    </row>
    <row r="30" spans="1:12" ht="59.25" customHeight="1">
      <c r="A30" s="629" t="s">
        <v>238</v>
      </c>
      <c r="B30" s="1415" t="s">
        <v>10</v>
      </c>
      <c r="C30" s="1416"/>
      <c r="D30" s="1416"/>
      <c r="E30" s="1416"/>
      <c r="F30" s="1417"/>
    </row>
    <row r="31" spans="1:12" s="585" customFormat="1" ht="19.5" customHeight="1">
      <c r="A31" s="630" t="s">
        <v>355</v>
      </c>
      <c r="B31" s="1406" t="s">
        <v>239</v>
      </c>
      <c r="C31" s="1406"/>
      <c r="D31" s="1406"/>
      <c r="E31" s="621" t="s">
        <v>235</v>
      </c>
      <c r="F31" s="626">
        <v>0</v>
      </c>
    </row>
    <row r="32" spans="1:12" s="585" customFormat="1" ht="19.5" customHeight="1">
      <c r="A32" s="630" t="s">
        <v>356</v>
      </c>
      <c r="B32" s="623" t="s">
        <v>11</v>
      </c>
      <c r="C32" s="631"/>
      <c r="D32" s="632">
        <v>0.1</v>
      </c>
      <c r="E32" s="621" t="s">
        <v>235</v>
      </c>
      <c r="F32" s="626">
        <f>ROUND(D32*F31,0)</f>
        <v>0</v>
      </c>
      <c r="H32" s="1406"/>
      <c r="I32" s="1406"/>
      <c r="J32" s="1406"/>
    </row>
    <row r="33" spans="1:10" s="585" customFormat="1" ht="19.5" customHeight="1">
      <c r="A33" s="633" t="s">
        <v>357</v>
      </c>
      <c r="B33" s="623" t="s">
        <v>12</v>
      </c>
      <c r="C33" s="631"/>
      <c r="D33" s="634">
        <v>0</v>
      </c>
      <c r="E33" s="621"/>
      <c r="F33" s="626">
        <f>D33</f>
        <v>0</v>
      </c>
      <c r="H33" s="621"/>
      <c r="I33" s="621"/>
      <c r="J33" s="621"/>
    </row>
    <row r="34" spans="1:10" s="585" customFormat="1" ht="19.5" customHeight="1">
      <c r="A34" s="633" t="s">
        <v>358</v>
      </c>
      <c r="B34" s="623" t="s">
        <v>13</v>
      </c>
      <c r="D34" s="632">
        <v>0.02</v>
      </c>
      <c r="E34" s="621" t="s">
        <v>235</v>
      </c>
      <c r="F34" s="626">
        <f>ROUND((F33+(F33*D32))*D34,0)</f>
        <v>0</v>
      </c>
    </row>
    <row r="35" spans="1:10" s="585" customFormat="1" ht="19.5" customHeight="1">
      <c r="A35" s="633" t="s">
        <v>359</v>
      </c>
      <c r="B35" s="623" t="s">
        <v>14</v>
      </c>
      <c r="C35" s="621"/>
      <c r="D35" s="632">
        <v>0.01</v>
      </c>
      <c r="E35" s="621"/>
      <c r="F35" s="626">
        <f>ROUND(((F31-F33)+((F31-F33)*D32))*D35,0)</f>
        <v>0</v>
      </c>
    </row>
    <row r="36" spans="1:10" s="585" customFormat="1" ht="19.5" customHeight="1">
      <c r="A36" s="633" t="s">
        <v>360</v>
      </c>
      <c r="B36" s="625" t="s">
        <v>15</v>
      </c>
      <c r="C36" s="621"/>
      <c r="D36" s="621"/>
      <c r="E36" s="621" t="s">
        <v>235</v>
      </c>
      <c r="F36" s="635" t="str">
        <f>L28</f>
        <v/>
      </c>
    </row>
    <row r="37" spans="1:10" s="585" customFormat="1" ht="19.5" customHeight="1">
      <c r="A37" s="633" t="s">
        <v>16</v>
      </c>
      <c r="B37" s="1406" t="s">
        <v>242</v>
      </c>
      <c r="C37" s="1406"/>
      <c r="D37" s="1406"/>
      <c r="E37" s="621" t="s">
        <v>235</v>
      </c>
      <c r="F37" s="636">
        <f>SUM(F31,F32,F34,F35,F36)</f>
        <v>0</v>
      </c>
    </row>
    <row r="38" spans="1:10" s="585" customFormat="1" ht="19.5" customHeight="1">
      <c r="A38" s="633" t="s">
        <v>17</v>
      </c>
      <c r="B38" s="625" t="s">
        <v>18</v>
      </c>
      <c r="C38" s="621"/>
      <c r="D38" s="632"/>
      <c r="E38" s="621" t="s">
        <v>235</v>
      </c>
      <c r="F38" s="635">
        <f>ROUND(D38*F37,0)</f>
        <v>0</v>
      </c>
    </row>
    <row r="39" spans="1:10" s="585" customFormat="1" ht="19.5" customHeight="1">
      <c r="A39" s="630"/>
      <c r="B39" s="621"/>
      <c r="C39" s="621"/>
      <c r="D39" s="621"/>
      <c r="E39" s="621"/>
      <c r="F39" s="637"/>
    </row>
    <row r="40" spans="1:10" s="585" customFormat="1" ht="15" customHeight="1">
      <c r="A40" s="630"/>
      <c r="B40" s="621"/>
      <c r="C40" s="621"/>
      <c r="D40" s="621"/>
      <c r="E40" s="621"/>
      <c r="F40" s="637"/>
    </row>
    <row r="41" spans="1:10" s="585" customFormat="1" ht="15" customHeight="1">
      <c r="A41" s="630"/>
      <c r="B41" s="621"/>
      <c r="C41" s="621"/>
      <c r="D41" s="621"/>
      <c r="E41" s="621"/>
      <c r="F41" s="637"/>
    </row>
    <row r="42" spans="1:10" s="585" customFormat="1" ht="19.5" customHeight="1">
      <c r="A42" s="630"/>
      <c r="B42" s="621"/>
      <c r="C42" s="621"/>
      <c r="D42" s="621"/>
      <c r="E42" s="621"/>
      <c r="F42" s="637"/>
    </row>
    <row r="43" spans="1:10" ht="49.5" customHeight="1">
      <c r="A43" s="1407" t="str">
        <f>Basic!B1</f>
        <v>400kV GIS Substation Package SS-135 for (a) Extension of 400/220/132kV Pandiabili GIS Substation under ERBS-I, (b) Extension of 400/220/132kV Rangpo GIS Substation under ERBS-II and (c) Bay Extension of Misa GIS S/s under NERES-XXVIII</v>
      </c>
      <c r="B43" s="1408"/>
      <c r="C43" s="1409"/>
      <c r="D43" s="1410" t="s">
        <v>243</v>
      </c>
      <c r="E43" s="1411"/>
      <c r="F43" s="645" t="s">
        <v>244</v>
      </c>
    </row>
    <row r="44" spans="1:10" ht="33">
      <c r="A44" s="640" t="s">
        <v>19</v>
      </c>
      <c r="B44" s="641" t="str">
        <f>Basic!B5</f>
        <v>Specification No.: CC/NT/W-GIS/DOM/A04/24/10629</v>
      </c>
      <c r="C44" s="642"/>
      <c r="D44" s="643"/>
      <c r="E44" s="644"/>
      <c r="F44" s="646"/>
    </row>
    <row r="46" spans="1:10">
      <c r="A46" s="638"/>
    </row>
  </sheetData>
  <sheetProtection selectLockedCells="1" selectUnlockedCells="1"/>
  <customSheetViews>
    <customSheetView guid="{C5511DF2-7367-4292-8F90-6EDA131DE06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B53AB765-D844-4672-9326-008E7DD94E4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5.95" customHeight="1">
      <c r="B1" s="1436" t="s">
        <v>218</v>
      </c>
      <c r="C1" s="1437"/>
      <c r="D1" s="1437"/>
      <c r="E1" s="1437"/>
      <c r="F1" s="1437"/>
    </row>
    <row r="2" spans="1:16" ht="15.95" customHeight="1">
      <c r="B2" s="120"/>
      <c r="C2" s="121"/>
      <c r="D2" s="123"/>
      <c r="E2" s="123"/>
      <c r="F2" s="123"/>
    </row>
    <row r="3" spans="1:16" s="124" customFormat="1" ht="15.95" customHeight="1">
      <c r="A3" s="119"/>
      <c r="B3" s="119"/>
      <c r="C3" s="119"/>
      <c r="D3" s="1438" t="s">
        <v>219</v>
      </c>
      <c r="E3" s="1438"/>
      <c r="F3" s="1438"/>
      <c r="H3" s="277"/>
      <c r="I3" s="277"/>
      <c r="J3" s="277"/>
      <c r="K3" s="277"/>
      <c r="L3" s="277"/>
      <c r="M3" s="277"/>
      <c r="N3" s="277"/>
      <c r="O3" s="277"/>
      <c r="P3" s="277"/>
    </row>
    <row r="4" spans="1:16" s="124" customFormat="1" ht="20.25" customHeight="1">
      <c r="A4" s="1444" t="s">
        <v>220</v>
      </c>
      <c r="B4" s="1444"/>
      <c r="C4" s="1444"/>
      <c r="D4" s="1439" t="str">
        <f>'Sch-1'!C8</f>
        <v xml:space="preserve">…….. …….. …….. …….. …….. …….. </v>
      </c>
      <c r="E4" s="1439"/>
      <c r="F4" s="1439"/>
      <c r="H4" s="277"/>
      <c r="I4" s="277"/>
      <c r="J4" s="277"/>
      <c r="K4" s="277"/>
      <c r="L4" s="277"/>
      <c r="M4" s="277"/>
      <c r="N4" s="277"/>
      <c r="O4" s="277"/>
      <c r="P4" s="277"/>
    </row>
    <row r="5" spans="1:16" s="130" customFormat="1" ht="21" customHeight="1">
      <c r="A5" s="126" t="s">
        <v>378</v>
      </c>
      <c r="B5" s="1442" t="s">
        <v>221</v>
      </c>
      <c r="C5" s="1443"/>
      <c r="D5" s="127" t="s">
        <v>222</v>
      </c>
      <c r="E5" s="1440" t="s">
        <v>223</v>
      </c>
      <c r="F5" s="1441"/>
      <c r="H5" s="278"/>
      <c r="I5" s="278"/>
      <c r="J5" s="278"/>
      <c r="K5" s="278"/>
      <c r="L5" s="278"/>
      <c r="M5" s="278"/>
      <c r="N5" s="278"/>
      <c r="O5" s="278"/>
      <c r="P5" s="278"/>
    </row>
    <row r="6" spans="1:16" s="124" customFormat="1" ht="36" customHeight="1">
      <c r="A6" s="131">
        <v>1</v>
      </c>
      <c r="B6" s="132" t="s">
        <v>245</v>
      </c>
      <c r="C6" s="133"/>
      <c r="D6" s="134">
        <f>'Sch-6'!D14</f>
        <v>8</v>
      </c>
      <c r="E6" s="135" t="s">
        <v>352</v>
      </c>
      <c r="F6" s="136">
        <f>D6</f>
        <v>8</v>
      </c>
      <c r="G6" s="137"/>
      <c r="H6" s="277"/>
      <c r="I6" s="277"/>
      <c r="J6" s="277"/>
      <c r="K6" s="277"/>
      <c r="L6" s="277"/>
      <c r="M6" s="277"/>
      <c r="N6" s="277"/>
      <c r="O6" s="277"/>
      <c r="P6" s="277"/>
    </row>
    <row r="7" spans="1:16" s="124" customFormat="1" ht="34.5" customHeight="1">
      <c r="A7" s="131">
        <v>2</v>
      </c>
      <c r="B7" s="132" t="s">
        <v>246</v>
      </c>
      <c r="C7" s="133"/>
      <c r="D7" s="134">
        <f>'Sch-6'!D16</f>
        <v>8</v>
      </c>
      <c r="E7" s="135"/>
      <c r="F7" s="136">
        <f>D7</f>
        <v>8</v>
      </c>
      <c r="G7" s="137"/>
      <c r="H7" s="277"/>
      <c r="I7" s="277"/>
      <c r="J7" s="277"/>
      <c r="K7" s="277"/>
      <c r="L7" s="277"/>
      <c r="M7" s="277"/>
      <c r="N7" s="277"/>
      <c r="O7" s="277"/>
      <c r="P7" s="277"/>
    </row>
    <row r="8" spans="1:16" s="124" customFormat="1" ht="21" customHeight="1">
      <c r="A8" s="131">
        <v>3</v>
      </c>
      <c r="B8" s="132" t="s">
        <v>247</v>
      </c>
      <c r="C8" s="133"/>
      <c r="D8" s="134">
        <f>'Sch-6'!D18</f>
        <v>7</v>
      </c>
      <c r="E8" s="135"/>
      <c r="F8" s="136">
        <f>D8</f>
        <v>7</v>
      </c>
      <c r="G8" s="137"/>
      <c r="H8" s="277"/>
      <c r="I8" s="277"/>
      <c r="J8" s="277"/>
      <c r="K8" s="277"/>
      <c r="L8" s="277"/>
      <c r="M8" s="277"/>
      <c r="N8" s="277"/>
      <c r="O8" s="277"/>
      <c r="P8" s="277"/>
    </row>
    <row r="9" spans="1:16" s="124" customFormat="1" ht="21" customHeight="1">
      <c r="A9" s="131">
        <v>4</v>
      </c>
      <c r="B9" s="132" t="s">
        <v>248</v>
      </c>
      <c r="C9" s="133"/>
      <c r="D9" s="138" t="s">
        <v>435</v>
      </c>
      <c r="E9" s="135"/>
      <c r="F9" s="129" t="str">
        <f>D9</f>
        <v>Not Applicable</v>
      </c>
      <c r="H9" s="277"/>
      <c r="I9" s="277"/>
      <c r="J9" s="277"/>
      <c r="K9" s="277"/>
      <c r="L9" s="277"/>
      <c r="M9" s="277"/>
      <c r="N9" s="277"/>
      <c r="O9" s="277"/>
      <c r="P9" s="277"/>
    </row>
    <row r="10" spans="1:16" s="124" customFormat="1" ht="21" customHeight="1">
      <c r="A10" s="131">
        <v>5</v>
      </c>
      <c r="B10" s="132" t="s">
        <v>249</v>
      </c>
      <c r="C10" s="133"/>
      <c r="D10" s="139">
        <f>SUM(D6,D7,D8)</f>
        <v>23</v>
      </c>
      <c r="E10" s="135"/>
      <c r="F10" s="140">
        <f>F6+F7+F8</f>
        <v>23</v>
      </c>
      <c r="H10" s="277"/>
      <c r="I10" s="277"/>
      <c r="J10" s="277"/>
      <c r="K10" s="277"/>
      <c r="L10" s="277"/>
      <c r="M10" s="277"/>
      <c r="N10" s="277"/>
      <c r="O10" s="277"/>
      <c r="P10" s="277"/>
    </row>
    <row r="11" spans="1:16" s="124" customFormat="1" ht="21" customHeight="1">
      <c r="A11" s="131">
        <v>6</v>
      </c>
      <c r="B11" s="141" t="s">
        <v>224</v>
      </c>
      <c r="C11" s="142" t="s">
        <v>352</v>
      </c>
      <c r="D11" s="134" t="e">
        <f>'Sch-1'!AA401+'Sch-2'!#REF!+'Sch-3 '!#REF!+'Sch-7'!#REF!</f>
        <v>#REF!</v>
      </c>
      <c r="E11" s="143" t="s">
        <v>352</v>
      </c>
      <c r="F11" s="136" t="e">
        <f>D11</f>
        <v>#REF!</v>
      </c>
      <c r="H11" s="277"/>
      <c r="I11" s="277"/>
      <c r="J11" s="277"/>
      <c r="K11" s="277"/>
      <c r="L11" s="277"/>
      <c r="M11" s="277"/>
      <c r="N11" s="277"/>
      <c r="O11" s="277"/>
      <c r="P11" s="277"/>
    </row>
    <row r="12" spans="1:16" s="124" customFormat="1" ht="21.95" customHeight="1">
      <c r="A12" s="131">
        <v>7</v>
      </c>
      <c r="B12" s="141" t="s">
        <v>250</v>
      </c>
      <c r="C12" s="133"/>
      <c r="D12" s="127" t="e">
        <f>D10-D11</f>
        <v>#REF!</v>
      </c>
      <c r="E12" s="135"/>
      <c r="F12" s="140" t="e">
        <f>F10-F11</f>
        <v>#REF!</v>
      </c>
      <c r="G12" s="144"/>
      <c r="H12" s="277"/>
      <c r="I12" s="277"/>
      <c r="J12" s="277"/>
      <c r="K12" s="277"/>
      <c r="L12" s="277"/>
      <c r="M12" s="277"/>
      <c r="N12" s="277"/>
      <c r="O12" s="277"/>
      <c r="P12" s="277"/>
    </row>
    <row r="13" spans="1:16" s="124" customFormat="1" ht="21.95" customHeight="1">
      <c r="A13" s="131">
        <v>8</v>
      </c>
      <c r="B13" s="132" t="s">
        <v>225</v>
      </c>
      <c r="C13" s="133"/>
      <c r="D13" s="134"/>
      <c r="E13" s="135"/>
      <c r="F13" s="136"/>
      <c r="H13" s="277"/>
      <c r="I13" s="277"/>
      <c r="J13" s="277"/>
      <c r="K13" s="277"/>
      <c r="L13" s="277"/>
      <c r="M13" s="277"/>
      <c r="N13" s="277"/>
      <c r="O13" s="277"/>
      <c r="P13" s="277"/>
    </row>
    <row r="14" spans="1:16" s="124" customFormat="1" ht="21.95" customHeight="1">
      <c r="A14" s="131" t="s">
        <v>352</v>
      </c>
      <c r="B14" s="132" t="s">
        <v>226</v>
      </c>
      <c r="C14" s="145"/>
      <c r="D14" s="138" t="e">
        <f>'Sch-5'!K14</f>
        <v>#REF!</v>
      </c>
      <c r="E14" s="146"/>
      <c r="F14" s="129">
        <f>F32</f>
        <v>0</v>
      </c>
      <c r="G14" s="137"/>
      <c r="H14" s="277"/>
      <c r="I14" s="277"/>
      <c r="J14" s="277"/>
      <c r="K14" s="277"/>
      <c r="L14" s="277"/>
      <c r="M14" s="277"/>
      <c r="N14" s="277"/>
      <c r="O14" s="277"/>
      <c r="P14" s="277"/>
    </row>
    <row r="15" spans="1:16" s="124" customFormat="1" ht="21.95" customHeight="1">
      <c r="A15" s="131"/>
      <c r="B15" s="132" t="s">
        <v>227</v>
      </c>
      <c r="C15" s="133"/>
      <c r="D15" s="138" t="e">
        <f>'Sch-5'!K16+'Sch-5'!#REF!</f>
        <v>#REF!</v>
      </c>
      <c r="E15" s="147"/>
      <c r="F15" s="129" t="e">
        <f>F33</f>
        <v>#REF!</v>
      </c>
      <c r="G15" s="137"/>
      <c r="H15" s="277"/>
      <c r="I15" s="277"/>
      <c r="J15" s="277"/>
      <c r="K15" s="277"/>
      <c r="L15" s="277"/>
      <c r="M15" s="277"/>
      <c r="N15" s="277"/>
      <c r="O15" s="277"/>
      <c r="P15" s="277"/>
    </row>
    <row r="16" spans="1:16" s="124" customFormat="1" ht="21.95" customHeight="1">
      <c r="A16" s="131"/>
      <c r="B16" s="132" t="s">
        <v>228</v>
      </c>
      <c r="C16" s="133"/>
      <c r="D16" s="138" t="e">
        <f>#REF!+#REF!</f>
        <v>#REF!</v>
      </c>
      <c r="E16" s="147"/>
      <c r="F16" s="129" t="e">
        <f>F36</f>
        <v>#REF!</v>
      </c>
      <c r="G16" s="137"/>
      <c r="H16" s="277"/>
      <c r="I16" s="277"/>
      <c r="J16" s="277"/>
      <c r="K16" s="277"/>
      <c r="L16" s="277"/>
      <c r="M16" s="277"/>
      <c r="N16" s="277"/>
      <c r="O16" s="277"/>
      <c r="P16" s="277"/>
    </row>
    <row r="17" spans="1:16" s="124" customFormat="1" ht="21.95" customHeight="1">
      <c r="A17" s="131"/>
      <c r="B17" s="132" t="s">
        <v>229</v>
      </c>
      <c r="C17" s="133"/>
      <c r="D17" s="138" t="e">
        <f>#REF!</f>
        <v>#REF!</v>
      </c>
      <c r="E17" s="128"/>
      <c r="F17" s="129">
        <f>F34</f>
        <v>0</v>
      </c>
      <c r="H17" s="277"/>
      <c r="I17" s="277"/>
      <c r="J17" s="277"/>
      <c r="K17" s="277"/>
      <c r="L17" s="277"/>
      <c r="M17" s="277"/>
      <c r="N17" s="277"/>
      <c r="O17" s="277"/>
      <c r="P17" s="277"/>
    </row>
    <row r="18" spans="1:16" s="124" customFormat="1" ht="27" customHeight="1">
      <c r="A18" s="131"/>
      <c r="B18" s="132" t="s">
        <v>230</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231</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251</v>
      </c>
      <c r="C20" s="133"/>
      <c r="D20" s="134">
        <f>'Sch-1'!N398</f>
        <v>0</v>
      </c>
      <c r="E20" s="135"/>
      <c r="F20" s="136">
        <f>D20</f>
        <v>0</v>
      </c>
      <c r="H20" s="277"/>
      <c r="I20" s="277"/>
      <c r="J20" s="277"/>
      <c r="K20" s="277"/>
      <c r="L20" s="277"/>
      <c r="M20" s="277"/>
      <c r="N20" s="277"/>
      <c r="O20" s="277"/>
      <c r="P20" s="277"/>
    </row>
    <row r="21" spans="1:16" s="124" customFormat="1" ht="23.25" customHeight="1">
      <c r="A21" s="152" t="s">
        <v>232</v>
      </c>
      <c r="B21" s="1430" t="s">
        <v>233</v>
      </c>
      <c r="C21" s="1430"/>
      <c r="D21" s="1430"/>
      <c r="E21" s="1430"/>
      <c r="F21" s="1431"/>
      <c r="H21" s="277"/>
      <c r="I21" s="277"/>
      <c r="J21" s="277"/>
      <c r="K21" s="277"/>
      <c r="L21" s="277"/>
      <c r="M21" s="277"/>
      <c r="N21" s="277"/>
      <c r="O21" s="277"/>
      <c r="P21" s="277"/>
    </row>
    <row r="22" spans="1:16" s="124" customFormat="1" ht="18.75" customHeight="1">
      <c r="A22" s="154" t="s">
        <v>355</v>
      </c>
      <c r="B22" s="1435" t="s">
        <v>234</v>
      </c>
      <c r="C22" s="1435"/>
      <c r="D22" s="1435"/>
      <c r="E22" s="153" t="s">
        <v>235</v>
      </c>
      <c r="F22" s="156" t="e">
        <f>D14</f>
        <v>#REF!</v>
      </c>
      <c r="H22" s="277"/>
      <c r="I22" s="277"/>
      <c r="J22" s="277"/>
      <c r="K22" s="277"/>
      <c r="L22" s="277"/>
      <c r="M22" s="277"/>
      <c r="N22" s="277"/>
      <c r="O22" s="277"/>
      <c r="P22" s="277"/>
    </row>
    <row r="23" spans="1:16" s="124" customFormat="1" ht="19.5" customHeight="1">
      <c r="A23" s="154" t="s">
        <v>356</v>
      </c>
      <c r="B23" s="1435" t="s">
        <v>236</v>
      </c>
      <c r="C23" s="1435"/>
      <c r="D23" s="1435"/>
      <c r="E23" s="153" t="s">
        <v>235</v>
      </c>
      <c r="F23" s="156" t="e">
        <f>D15</f>
        <v>#REF!</v>
      </c>
      <c r="H23" s="277"/>
      <c r="I23" s="277"/>
      <c r="J23" s="277"/>
      <c r="K23" s="277"/>
      <c r="L23" s="277"/>
      <c r="M23" s="277"/>
      <c r="N23" s="277"/>
      <c r="O23" s="277"/>
      <c r="P23" s="277"/>
    </row>
    <row r="24" spans="1:16" s="124" customFormat="1" ht="19.5" customHeight="1">
      <c r="A24" s="154" t="s">
        <v>357</v>
      </c>
      <c r="B24" s="1435" t="s">
        <v>288</v>
      </c>
      <c r="C24" s="1435"/>
      <c r="D24" s="1435"/>
      <c r="E24" s="153" t="s">
        <v>235</v>
      </c>
      <c r="F24" s="156" t="e">
        <f>D16</f>
        <v>#REF!</v>
      </c>
      <c r="H24" s="277"/>
      <c r="I24" s="277"/>
      <c r="J24" s="277"/>
      <c r="K24" s="277"/>
      <c r="L24" s="277"/>
      <c r="M24" s="277"/>
      <c r="N24" s="277"/>
      <c r="O24" s="277"/>
      <c r="P24" s="277"/>
    </row>
    <row r="25" spans="1:16" s="124" customFormat="1" ht="19.5" customHeight="1">
      <c r="A25" s="154" t="s">
        <v>358</v>
      </c>
      <c r="B25" s="1435" t="s">
        <v>237</v>
      </c>
      <c r="C25" s="1435"/>
      <c r="D25" s="1435"/>
      <c r="E25" s="153" t="s">
        <v>235</v>
      </c>
      <c r="F25" s="156" t="e">
        <f>D17</f>
        <v>#REF!</v>
      </c>
      <c r="H25" s="277"/>
      <c r="I25" s="277"/>
      <c r="J25" s="277"/>
      <c r="K25" s="277"/>
      <c r="L25" s="277"/>
      <c r="M25" s="277"/>
      <c r="N25" s="277"/>
      <c r="O25" s="277"/>
      <c r="P25" s="277"/>
    </row>
    <row r="26" spans="1:16" s="124" customFormat="1" ht="19.5" customHeight="1">
      <c r="A26" s="158" t="s">
        <v>238</v>
      </c>
      <c r="B26" s="1430" t="s">
        <v>290</v>
      </c>
      <c r="C26" s="1430"/>
      <c r="D26" s="1430"/>
      <c r="E26" s="1430"/>
      <c r="F26" s="1431"/>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289</v>
      </c>
      <c r="B30" s="1432" t="s">
        <v>306</v>
      </c>
      <c r="C30" s="1433"/>
      <c r="D30" s="1433"/>
      <c r="E30" s="1433"/>
      <c r="F30" s="1434"/>
      <c r="H30" s="277" t="s">
        <v>291</v>
      </c>
      <c r="I30" s="277"/>
      <c r="J30" s="277"/>
      <c r="K30" s="277"/>
      <c r="L30" s="277"/>
      <c r="M30" s="277"/>
      <c r="N30" s="277"/>
      <c r="O30" s="277"/>
      <c r="P30" s="277"/>
    </row>
    <row r="31" spans="1:16" s="124" customFormat="1" ht="19.5" customHeight="1">
      <c r="A31" s="154" t="s">
        <v>355</v>
      </c>
      <c r="B31" s="1435" t="s">
        <v>239</v>
      </c>
      <c r="C31" s="1435"/>
      <c r="D31" s="1435"/>
      <c r="E31" s="153" t="s">
        <v>235</v>
      </c>
      <c r="F31" s="155">
        <f>'Sch-1'!AE3</f>
        <v>0</v>
      </c>
      <c r="H31" s="278" t="s">
        <v>292</v>
      </c>
      <c r="I31" s="278" t="e">
        <f>#REF!</f>
        <v>#REF!</v>
      </c>
      <c r="J31" s="278" t="e">
        <f>IF(I31=0, "", I31)</f>
        <v>#REF!</v>
      </c>
      <c r="K31" s="279" t="e">
        <f>IF(I31=0, "", "Discount on lum-sum basis on total price quoted by us without Taxes &amp; Duties. In Rs. ")</f>
        <v>#REF!</v>
      </c>
      <c r="L31" s="278" t="s">
        <v>293</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35" t="s">
        <v>240</v>
      </c>
      <c r="C32" s="1435"/>
      <c r="D32" s="1435"/>
      <c r="E32" s="153" t="s">
        <v>235</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35" t="s">
        <v>241</v>
      </c>
      <c r="C33" s="1435"/>
      <c r="D33" s="1435"/>
      <c r="E33" s="153" t="s">
        <v>235</v>
      </c>
      <c r="F33" s="155" t="e">
        <f>'Sch-5'!K16+'Sch-5'!#REF!</f>
        <v>#REF!</v>
      </c>
      <c r="H33" s="278" t="s">
        <v>294</v>
      </c>
      <c r="I33" s="278" t="e">
        <f>#REF!</f>
        <v>#REF!</v>
      </c>
      <c r="J33" s="278" t="e">
        <f>IF(I33=0, "", I33)</f>
        <v>#REF!</v>
      </c>
      <c r="K33" s="281" t="e">
        <f>IF(I33=0, "", "Schedule-1 : Ex works prices (Direct Only)")</f>
        <v>#REF!</v>
      </c>
      <c r="L33" s="278" t="s">
        <v>299</v>
      </c>
      <c r="M33" s="280" t="e">
        <f>#REF!</f>
        <v>#REF!</v>
      </c>
      <c r="N33" s="280" t="e">
        <f t="shared" si="0"/>
        <v>#REF!</v>
      </c>
      <c r="O33" s="281" t="e">
        <f>IF(M33=0, "", "Schedule-1 : Ex works prices (Direct Only)")</f>
        <v>#REF!</v>
      </c>
      <c r="P33" s="277"/>
    </row>
    <row r="34" spans="1:16" s="124" customFormat="1" ht="19.5" customHeight="1">
      <c r="A34" s="154" t="s">
        <v>358</v>
      </c>
      <c r="B34" s="1435" t="s">
        <v>237</v>
      </c>
      <c r="C34" s="1435"/>
      <c r="D34" s="1435"/>
      <c r="E34" s="153" t="s">
        <v>235</v>
      </c>
      <c r="F34" s="283"/>
      <c r="H34" s="278" t="s">
        <v>295</v>
      </c>
      <c r="I34" s="278" t="e">
        <f>#REF!</f>
        <v>#REF!</v>
      </c>
      <c r="J34" s="278" t="e">
        <f>IF(I34=0, "", I34)</f>
        <v>#REF!</v>
      </c>
      <c r="K34" s="281" t="e">
        <f>IF(I34=0, "", "Schedule-1 : Ex works prices (Bought Out Only)")</f>
        <v>#REF!</v>
      </c>
      <c r="L34" s="278" t="s">
        <v>300</v>
      </c>
      <c r="M34" s="280" t="e">
        <f>#REF!</f>
        <v>#REF!</v>
      </c>
      <c r="N34" s="280" t="e">
        <f t="shared" si="0"/>
        <v>#REF!</v>
      </c>
      <c r="O34" s="281" t="e">
        <f>IF(M34=0, "", "Schedule-1 : Ex works prices (Bought Out Only)")</f>
        <v>#REF!</v>
      </c>
      <c r="P34" s="277"/>
    </row>
    <row r="35" spans="1:16" s="124" customFormat="1" ht="15" customHeight="1">
      <c r="A35" s="154" t="s">
        <v>359</v>
      </c>
      <c r="B35" s="1435" t="s">
        <v>242</v>
      </c>
      <c r="C35" s="1435"/>
      <c r="D35" s="1435"/>
      <c r="E35" s="153" t="s">
        <v>235</v>
      </c>
      <c r="F35" s="156" t="e">
        <f>D6+D7+F32+F33+F34</f>
        <v>#REF!</v>
      </c>
      <c r="H35" s="278" t="s">
        <v>296</v>
      </c>
      <c r="I35" s="278" t="e">
        <f>#REF!</f>
        <v>#REF!</v>
      </c>
      <c r="J35" s="278" t="e">
        <f>IF(I35=0, "", I35)</f>
        <v>#REF!</v>
      </c>
      <c r="K35" s="281" t="e">
        <f>IF(I35=0, "", "Schedule-2 : Freight &amp; Insurance")</f>
        <v>#REF!</v>
      </c>
      <c r="L35" s="278" t="s">
        <v>301</v>
      </c>
      <c r="M35" s="280" t="e">
        <f>#REF!</f>
        <v>#REF!</v>
      </c>
      <c r="N35" s="280" t="e">
        <f t="shared" si="0"/>
        <v>#REF!</v>
      </c>
      <c r="O35" s="281" t="e">
        <f>IF(M35=0, "", "Schedule-2 : Freight &amp; Insurance")</f>
        <v>#REF!</v>
      </c>
      <c r="P35" s="277"/>
    </row>
    <row r="36" spans="1:16" s="124" customFormat="1" ht="15" customHeight="1">
      <c r="A36" s="154" t="s">
        <v>360</v>
      </c>
      <c r="B36" s="1435" t="s">
        <v>307</v>
      </c>
      <c r="C36" s="1435"/>
      <c r="D36" s="1435"/>
      <c r="E36" s="153" t="s">
        <v>235</v>
      </c>
      <c r="F36" s="156" t="e">
        <f>ROUND(0.01*F35,0)</f>
        <v>#REF!</v>
      </c>
      <c r="H36" s="278" t="s">
        <v>297</v>
      </c>
      <c r="I36" s="278" t="e">
        <f>#REF!</f>
        <v>#REF!</v>
      </c>
      <c r="J36" s="278" t="e">
        <f>IF(I36=0, "", I36)</f>
        <v>#REF!</v>
      </c>
      <c r="K36" s="281" t="e">
        <f>IF(I36=0, "", "Schedule-3 : Erection Charges")</f>
        <v>#REF!</v>
      </c>
      <c r="L36" s="278" t="s">
        <v>302</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298</v>
      </c>
      <c r="I37" s="278" t="e">
        <f>#REF!</f>
        <v>#REF!</v>
      </c>
      <c r="J37" s="278" t="e">
        <f>IF(I37=0, "", I37)</f>
        <v>#REF!</v>
      </c>
      <c r="K37" s="281" t="e">
        <f>IF(I37=0, "", "Schedule-7 : Type Test Charges")</f>
        <v>#REF!</v>
      </c>
      <c r="L37" s="278" t="s">
        <v>303</v>
      </c>
      <c r="M37" s="280" t="e">
        <f>#REF!</f>
        <v>#REF!</v>
      </c>
      <c r="N37" s="280" t="e">
        <f t="shared" si="0"/>
        <v>#REF!</v>
      </c>
      <c r="O37" s="281" t="e">
        <f>IF(M37=0, "", "Schedule-7 : Type Test Charges")</f>
        <v>#REF!</v>
      </c>
      <c r="P37" s="277"/>
    </row>
    <row r="38" spans="1:16" ht="49.5" customHeight="1">
      <c r="A38" s="1445" t="str">
        <f>Cover!B2</f>
        <v>400kV GIS Substation Package SS-135 for (a) Extension of 400/220/132kV Pandiabili GIS Substation under ERBS-I, (b) Extension of 400/220/132kV Rangpo GIS Substation under ERBS-II and (c) Bay Extension of Misa GIS S/s under NERES-XXVIII</v>
      </c>
      <c r="B38" s="1445"/>
      <c r="C38" s="1445"/>
      <c r="D38" s="1446" t="s">
        <v>243</v>
      </c>
      <c r="E38" s="1447"/>
      <c r="F38" s="125" t="s">
        <v>244</v>
      </c>
      <c r="H38" s="278" t="s">
        <v>304</v>
      </c>
      <c r="I38" s="278" t="e">
        <f>#REF!</f>
        <v>#REF!</v>
      </c>
      <c r="J38" s="278"/>
      <c r="K38" s="278"/>
      <c r="L38" s="278"/>
      <c r="M38" s="278"/>
      <c r="N38" s="278"/>
    </row>
    <row r="39" spans="1:16">
      <c r="H39" s="276" t="s">
        <v>305</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C5511DF2-7367-4292-8F90-6EDA131DE06A}"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B53AB765-D844-4672-9326-008E7DD94E4F}"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6"/>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48">
        <f>'Bid Form 2nd Envelope'!AB17</f>
        <v>23.31</v>
      </c>
      <c r="B1" s="1448"/>
    </row>
    <row r="2" spans="1:4" s="116" customFormat="1" ht="30" customHeight="1">
      <c r="A2" s="117"/>
    </row>
    <row r="3" spans="1:4">
      <c r="A3" s="117"/>
    </row>
    <row r="4" spans="1:4">
      <c r="A4" s="338" t="str">
        <f>IF(OR((A1&gt;9999999999),(A1&lt;0)),"Invalid Entry - More than 1000 crore OR -ve value",IF(A1=0, "Rs. Zero Only ",+CONCATENATE("Rs. ", B11,D11,B10,D10,B9,D9,B8,D8,B7,D7,B6," Only")))</f>
        <v>Rs. Twenty Three Only</v>
      </c>
      <c r="B4" s="339"/>
    </row>
    <row r="5" spans="1:4">
      <c r="A5" s="340"/>
      <c r="B5" s="339"/>
    </row>
    <row r="6" spans="1:4">
      <c r="A6" s="341">
        <f>-INT(A1/100)*100+ROUND(A1,0)</f>
        <v>23</v>
      </c>
      <c r="B6" s="339" t="str">
        <f t="shared" ref="B6:B11" si="0">IF(A6=0,"",LOOKUP(A6,$A$13:$A$112,$B$13:$B$112))</f>
        <v>Twenty Three</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114</v>
      </c>
    </row>
    <row r="14" spans="1:4">
      <c r="A14" s="336">
        <v>2</v>
      </c>
      <c r="B14" s="337" t="s">
        <v>115</v>
      </c>
    </row>
    <row r="15" spans="1:4">
      <c r="A15" s="336">
        <v>3</v>
      </c>
      <c r="B15" s="337" t="s">
        <v>116</v>
      </c>
    </row>
    <row r="16" spans="1:4">
      <c r="A16" s="336">
        <v>4</v>
      </c>
      <c r="B16" s="337" t="s">
        <v>117</v>
      </c>
    </row>
    <row r="17" spans="1:2">
      <c r="A17" s="336">
        <v>5</v>
      </c>
      <c r="B17" s="337" t="s">
        <v>118</v>
      </c>
    </row>
    <row r="18" spans="1:2">
      <c r="A18" s="336">
        <v>6</v>
      </c>
      <c r="B18" s="337" t="s">
        <v>119</v>
      </c>
    </row>
    <row r="19" spans="1:2">
      <c r="A19" s="336">
        <v>7</v>
      </c>
      <c r="B19" s="337" t="s">
        <v>120</v>
      </c>
    </row>
    <row r="20" spans="1:2">
      <c r="A20" s="336">
        <v>8</v>
      </c>
      <c r="B20" s="337" t="s">
        <v>121</v>
      </c>
    </row>
    <row r="21" spans="1:2">
      <c r="A21" s="336">
        <v>9</v>
      </c>
      <c r="B21" s="337" t="s">
        <v>122</v>
      </c>
    </row>
    <row r="22" spans="1:2">
      <c r="A22" s="336">
        <v>10</v>
      </c>
      <c r="B22" s="337" t="s">
        <v>123</v>
      </c>
    </row>
    <row r="23" spans="1:2">
      <c r="A23" s="336">
        <v>11</v>
      </c>
      <c r="B23" s="337" t="s">
        <v>124</v>
      </c>
    </row>
    <row r="24" spans="1:2">
      <c r="A24" s="336">
        <v>12</v>
      </c>
      <c r="B24" s="337" t="s">
        <v>125</v>
      </c>
    </row>
    <row r="25" spans="1:2">
      <c r="A25" s="336">
        <v>13</v>
      </c>
      <c r="B25" s="337" t="s">
        <v>126</v>
      </c>
    </row>
    <row r="26" spans="1:2">
      <c r="A26" s="336">
        <v>14</v>
      </c>
      <c r="B26" s="337" t="s">
        <v>127</v>
      </c>
    </row>
    <row r="27" spans="1:2">
      <c r="A27" s="336">
        <v>15</v>
      </c>
      <c r="B27" s="337" t="s">
        <v>128</v>
      </c>
    </row>
    <row r="28" spans="1:2">
      <c r="A28" s="336">
        <v>16</v>
      </c>
      <c r="B28" s="337" t="s">
        <v>129</v>
      </c>
    </row>
    <row r="29" spans="1:2">
      <c r="A29" s="336">
        <v>17</v>
      </c>
      <c r="B29" s="337" t="s">
        <v>130</v>
      </c>
    </row>
    <row r="30" spans="1:2">
      <c r="A30" s="336">
        <v>18</v>
      </c>
      <c r="B30" s="337" t="s">
        <v>131</v>
      </c>
    </row>
    <row r="31" spans="1:2">
      <c r="A31" s="336">
        <v>19</v>
      </c>
      <c r="B31" s="337" t="s">
        <v>132</v>
      </c>
    </row>
    <row r="32" spans="1:2">
      <c r="A32" s="336">
        <v>20</v>
      </c>
      <c r="B32" s="337" t="s">
        <v>133</v>
      </c>
    </row>
    <row r="33" spans="1:2">
      <c r="A33" s="336">
        <v>21</v>
      </c>
      <c r="B33" s="337" t="s">
        <v>135</v>
      </c>
    </row>
    <row r="34" spans="1:2">
      <c r="A34" s="336">
        <v>22</v>
      </c>
      <c r="B34" s="337" t="s">
        <v>134</v>
      </c>
    </row>
    <row r="35" spans="1:2">
      <c r="A35" s="336">
        <v>23</v>
      </c>
      <c r="B35" s="337" t="s">
        <v>136</v>
      </c>
    </row>
    <row r="36" spans="1:2">
      <c r="A36" s="336">
        <v>24</v>
      </c>
      <c r="B36" s="337" t="s">
        <v>142</v>
      </c>
    </row>
    <row r="37" spans="1:2">
      <c r="A37" s="336">
        <v>25</v>
      </c>
      <c r="B37" s="337" t="s">
        <v>144</v>
      </c>
    </row>
    <row r="38" spans="1:2">
      <c r="A38" s="336">
        <v>26</v>
      </c>
      <c r="B38" s="337" t="s">
        <v>143</v>
      </c>
    </row>
    <row r="39" spans="1:2">
      <c r="A39" s="336">
        <v>27</v>
      </c>
      <c r="B39" s="337" t="s">
        <v>145</v>
      </c>
    </row>
    <row r="40" spans="1:2">
      <c r="A40" s="336">
        <v>28</v>
      </c>
      <c r="B40" s="337" t="s">
        <v>146</v>
      </c>
    </row>
    <row r="41" spans="1:2">
      <c r="A41" s="336">
        <v>29</v>
      </c>
      <c r="B41" s="337" t="s">
        <v>147</v>
      </c>
    </row>
    <row r="42" spans="1:2">
      <c r="A42" s="336">
        <v>30</v>
      </c>
      <c r="B42" s="337" t="s">
        <v>148</v>
      </c>
    </row>
    <row r="43" spans="1:2">
      <c r="A43" s="336">
        <v>31</v>
      </c>
      <c r="B43" s="337" t="s">
        <v>149</v>
      </c>
    </row>
    <row r="44" spans="1:2">
      <c r="A44" s="336">
        <v>32</v>
      </c>
      <c r="B44" s="337" t="s">
        <v>150</v>
      </c>
    </row>
    <row r="45" spans="1:2">
      <c r="A45" s="336">
        <v>33</v>
      </c>
      <c r="B45" s="337" t="s">
        <v>151</v>
      </c>
    </row>
    <row r="46" spans="1:2">
      <c r="A46" s="336">
        <v>34</v>
      </c>
      <c r="B46" s="337" t="s">
        <v>152</v>
      </c>
    </row>
    <row r="47" spans="1:2">
      <c r="A47" s="336">
        <v>35</v>
      </c>
      <c r="B47" s="337" t="s">
        <v>436</v>
      </c>
    </row>
    <row r="48" spans="1:2">
      <c r="A48" s="336">
        <v>36</v>
      </c>
      <c r="B48" s="337" t="s">
        <v>153</v>
      </c>
    </row>
    <row r="49" spans="1:2">
      <c r="A49" s="336">
        <v>37</v>
      </c>
      <c r="B49" s="337" t="s">
        <v>154</v>
      </c>
    </row>
    <row r="50" spans="1:2">
      <c r="A50" s="336">
        <v>38</v>
      </c>
      <c r="B50" s="337" t="s">
        <v>155</v>
      </c>
    </row>
    <row r="51" spans="1:2">
      <c r="A51" s="336">
        <v>39</v>
      </c>
      <c r="B51" s="337" t="s">
        <v>156</v>
      </c>
    </row>
    <row r="52" spans="1:2">
      <c r="A52" s="336">
        <v>40</v>
      </c>
      <c r="B52" s="337" t="s">
        <v>157</v>
      </c>
    </row>
    <row r="53" spans="1:2">
      <c r="A53" s="336">
        <v>41</v>
      </c>
      <c r="B53" s="337" t="s">
        <v>158</v>
      </c>
    </row>
    <row r="54" spans="1:2">
      <c r="A54" s="336">
        <v>42</v>
      </c>
      <c r="B54" s="337" t="s">
        <v>159</v>
      </c>
    </row>
    <row r="55" spans="1:2">
      <c r="A55" s="336">
        <v>43</v>
      </c>
      <c r="B55" s="337" t="s">
        <v>160</v>
      </c>
    </row>
    <row r="56" spans="1:2">
      <c r="A56" s="336">
        <v>44</v>
      </c>
      <c r="B56" s="337" t="s">
        <v>161</v>
      </c>
    </row>
    <row r="57" spans="1:2">
      <c r="A57" s="336">
        <v>45</v>
      </c>
      <c r="B57" s="337" t="s">
        <v>162</v>
      </c>
    </row>
    <row r="58" spans="1:2">
      <c r="A58" s="336">
        <v>46</v>
      </c>
      <c r="B58" s="337" t="s">
        <v>163</v>
      </c>
    </row>
    <row r="59" spans="1:2">
      <c r="A59" s="336">
        <v>47</v>
      </c>
      <c r="B59" s="337" t="s">
        <v>164</v>
      </c>
    </row>
    <row r="60" spans="1:2">
      <c r="A60" s="336">
        <v>48</v>
      </c>
      <c r="B60" s="337" t="s">
        <v>165</v>
      </c>
    </row>
    <row r="61" spans="1:2">
      <c r="A61" s="336">
        <v>49</v>
      </c>
      <c r="B61" s="337" t="s">
        <v>166</v>
      </c>
    </row>
    <row r="62" spans="1:2">
      <c r="A62" s="336">
        <v>50</v>
      </c>
      <c r="B62" s="337" t="s">
        <v>167</v>
      </c>
    </row>
    <row r="63" spans="1:2">
      <c r="A63" s="336">
        <v>51</v>
      </c>
      <c r="B63" s="337" t="s">
        <v>168</v>
      </c>
    </row>
    <row r="64" spans="1:2">
      <c r="A64" s="336">
        <v>52</v>
      </c>
      <c r="B64" s="337" t="s">
        <v>169</v>
      </c>
    </row>
    <row r="65" spans="1:2">
      <c r="A65" s="336">
        <v>53</v>
      </c>
      <c r="B65" s="337" t="s">
        <v>170</v>
      </c>
    </row>
    <row r="66" spans="1:2">
      <c r="A66" s="336">
        <v>54</v>
      </c>
      <c r="B66" s="337" t="s">
        <v>171</v>
      </c>
    </row>
    <row r="67" spans="1:2">
      <c r="A67" s="336">
        <v>55</v>
      </c>
      <c r="B67" s="337" t="s">
        <v>172</v>
      </c>
    </row>
    <row r="68" spans="1:2">
      <c r="A68" s="336">
        <v>56</v>
      </c>
      <c r="B68" s="337" t="s">
        <v>173</v>
      </c>
    </row>
    <row r="69" spans="1:2">
      <c r="A69" s="336">
        <v>57</v>
      </c>
      <c r="B69" s="337" t="s">
        <v>174</v>
      </c>
    </row>
    <row r="70" spans="1:2">
      <c r="A70" s="336">
        <v>58</v>
      </c>
      <c r="B70" s="337" t="s">
        <v>175</v>
      </c>
    </row>
    <row r="71" spans="1:2">
      <c r="A71" s="336">
        <v>59</v>
      </c>
      <c r="B71" s="337" t="s">
        <v>176</v>
      </c>
    </row>
    <row r="72" spans="1:2">
      <c r="A72" s="336">
        <v>60</v>
      </c>
      <c r="B72" s="337" t="s">
        <v>177</v>
      </c>
    </row>
    <row r="73" spans="1:2">
      <c r="A73" s="336">
        <v>61</v>
      </c>
      <c r="B73" s="337" t="s">
        <v>178</v>
      </c>
    </row>
    <row r="74" spans="1:2">
      <c r="A74" s="336">
        <v>62</v>
      </c>
      <c r="B74" s="337" t="s">
        <v>179</v>
      </c>
    </row>
    <row r="75" spans="1:2">
      <c r="A75" s="336">
        <v>63</v>
      </c>
      <c r="B75" s="337" t="s">
        <v>180</v>
      </c>
    </row>
    <row r="76" spans="1:2">
      <c r="A76" s="336">
        <v>64</v>
      </c>
      <c r="B76" s="337" t="s">
        <v>181</v>
      </c>
    </row>
    <row r="77" spans="1:2">
      <c r="A77" s="336">
        <v>65</v>
      </c>
      <c r="B77" s="337" t="s">
        <v>182</v>
      </c>
    </row>
    <row r="78" spans="1:2">
      <c r="A78" s="336">
        <v>66</v>
      </c>
      <c r="B78" s="337" t="s">
        <v>183</v>
      </c>
    </row>
    <row r="79" spans="1:2">
      <c r="A79" s="336">
        <v>67</v>
      </c>
      <c r="B79" s="337" t="s">
        <v>184</v>
      </c>
    </row>
    <row r="80" spans="1:2">
      <c r="A80" s="336">
        <v>68</v>
      </c>
      <c r="B80" s="337" t="s">
        <v>185</v>
      </c>
    </row>
    <row r="81" spans="1:2">
      <c r="A81" s="336">
        <v>69</v>
      </c>
      <c r="B81" s="337" t="s">
        <v>186</v>
      </c>
    </row>
    <row r="82" spans="1:2">
      <c r="A82" s="336">
        <v>70</v>
      </c>
      <c r="B82" s="337" t="s">
        <v>187</v>
      </c>
    </row>
    <row r="83" spans="1:2">
      <c r="A83" s="336">
        <v>71</v>
      </c>
      <c r="B83" s="337" t="s">
        <v>188</v>
      </c>
    </row>
    <row r="84" spans="1:2">
      <c r="A84" s="336">
        <v>72</v>
      </c>
      <c r="B84" s="337" t="s">
        <v>189</v>
      </c>
    </row>
    <row r="85" spans="1:2">
      <c r="A85" s="336">
        <v>73</v>
      </c>
      <c r="B85" s="337" t="s">
        <v>190</v>
      </c>
    </row>
    <row r="86" spans="1:2">
      <c r="A86" s="336">
        <v>74</v>
      </c>
      <c r="B86" s="337" t="s">
        <v>191</v>
      </c>
    </row>
    <row r="87" spans="1:2">
      <c r="A87" s="336">
        <v>75</v>
      </c>
      <c r="B87" s="337" t="s">
        <v>192</v>
      </c>
    </row>
    <row r="88" spans="1:2">
      <c r="A88" s="336">
        <v>76</v>
      </c>
      <c r="B88" s="337" t="s">
        <v>193</v>
      </c>
    </row>
    <row r="89" spans="1:2">
      <c r="A89" s="336">
        <v>77</v>
      </c>
      <c r="B89" s="337" t="s">
        <v>194</v>
      </c>
    </row>
    <row r="90" spans="1:2">
      <c r="A90" s="336">
        <v>78</v>
      </c>
      <c r="B90" s="337" t="s">
        <v>195</v>
      </c>
    </row>
    <row r="91" spans="1:2">
      <c r="A91" s="336">
        <v>79</v>
      </c>
      <c r="B91" s="337" t="s">
        <v>196</v>
      </c>
    </row>
    <row r="92" spans="1:2">
      <c r="A92" s="336">
        <v>80</v>
      </c>
      <c r="B92" s="337" t="s">
        <v>197</v>
      </c>
    </row>
    <row r="93" spans="1:2">
      <c r="A93" s="336">
        <v>81</v>
      </c>
      <c r="B93" s="337" t="s">
        <v>198</v>
      </c>
    </row>
    <row r="94" spans="1:2">
      <c r="A94" s="336">
        <v>82</v>
      </c>
      <c r="B94" s="337" t="s">
        <v>199</v>
      </c>
    </row>
    <row r="95" spans="1:2">
      <c r="A95" s="336">
        <v>83</v>
      </c>
      <c r="B95" s="337" t="s">
        <v>200</v>
      </c>
    </row>
    <row r="96" spans="1:2">
      <c r="A96" s="336">
        <v>84</v>
      </c>
      <c r="B96" s="337" t="s">
        <v>201</v>
      </c>
    </row>
    <row r="97" spans="1:2">
      <c r="A97" s="336">
        <v>85</v>
      </c>
      <c r="B97" s="337" t="s">
        <v>202</v>
      </c>
    </row>
    <row r="98" spans="1:2">
      <c r="A98" s="336">
        <v>86</v>
      </c>
      <c r="B98" s="337" t="s">
        <v>203</v>
      </c>
    </row>
    <row r="99" spans="1:2">
      <c r="A99" s="336">
        <v>87</v>
      </c>
      <c r="B99" s="337" t="s">
        <v>204</v>
      </c>
    </row>
    <row r="100" spans="1:2">
      <c r="A100" s="336">
        <v>88</v>
      </c>
      <c r="B100" s="337" t="s">
        <v>205</v>
      </c>
    </row>
    <row r="101" spans="1:2">
      <c r="A101" s="336">
        <v>89</v>
      </c>
      <c r="B101" s="337" t="s">
        <v>206</v>
      </c>
    </row>
    <row r="102" spans="1:2">
      <c r="A102" s="336">
        <v>90</v>
      </c>
      <c r="B102" s="337" t="s">
        <v>207</v>
      </c>
    </row>
    <row r="103" spans="1:2">
      <c r="A103" s="336">
        <v>91</v>
      </c>
      <c r="B103" s="337" t="s">
        <v>208</v>
      </c>
    </row>
    <row r="104" spans="1:2">
      <c r="A104" s="336">
        <v>92</v>
      </c>
      <c r="B104" s="337" t="s">
        <v>209</v>
      </c>
    </row>
    <row r="105" spans="1:2">
      <c r="A105" s="336">
        <v>93</v>
      </c>
      <c r="B105" s="337" t="s">
        <v>210</v>
      </c>
    </row>
    <row r="106" spans="1:2">
      <c r="A106" s="336">
        <v>94</v>
      </c>
      <c r="B106" s="337" t="s">
        <v>211</v>
      </c>
    </row>
    <row r="107" spans="1:2">
      <c r="A107" s="336">
        <v>95</v>
      </c>
      <c r="B107" s="337" t="s">
        <v>212</v>
      </c>
    </row>
    <row r="108" spans="1:2">
      <c r="A108" s="336">
        <v>96</v>
      </c>
      <c r="B108" s="337" t="s">
        <v>213</v>
      </c>
    </row>
    <row r="109" spans="1:2">
      <c r="A109" s="336">
        <v>97</v>
      </c>
      <c r="B109" s="337" t="s">
        <v>214</v>
      </c>
    </row>
    <row r="110" spans="1:2">
      <c r="A110" s="336">
        <v>98</v>
      </c>
      <c r="B110" s="337" t="s">
        <v>215</v>
      </c>
    </row>
    <row r="111" spans="1:2">
      <c r="A111" s="336">
        <v>99</v>
      </c>
      <c r="B111" s="337" t="s">
        <v>216</v>
      </c>
    </row>
    <row r="112" spans="1:2">
      <c r="A112" s="336">
        <v>100</v>
      </c>
      <c r="B112" s="337" t="s">
        <v>217</v>
      </c>
    </row>
  </sheetData>
  <sheetProtection selectLockedCells="1" selectUnlockedCells="1"/>
  <customSheetViews>
    <customSheetView guid="{C5511DF2-7367-4292-8F90-6EDA131DE06A}" state="hidden">
      <selection sqref="A1:F1"/>
      <pageMargins left="0.75" right="0.75" top="1" bottom="1" header="0.5" footer="0.5"/>
      <pageSetup orientation="portrait" r:id="rId1"/>
      <headerFooter alignWithMargins="0"/>
    </customSheetView>
    <customSheetView guid="{B53AB765-D844-4672-9326-008E7DD94E4F}" state="hidden">
      <selection sqref="A1:F1"/>
      <pageMargins left="0.75" right="0.75" top="1" bottom="1" header="0.5" footer="0.5"/>
      <pageSetup orientation="portrait" r:id="rId2"/>
      <headerFooter alignWithMargins="0"/>
    </customSheetView>
    <customSheetView guid="{A41EE4DE-0D82-4A56-8210-F78316511D11}" state="hidden">
      <selection sqref="A1:F1"/>
      <pageMargins left="0.75" right="0.75" top="1" bottom="1" header="0.5" footer="0.5"/>
      <pageSetup orientation="portrait" r:id="rId3"/>
      <headerFooter alignWithMargins="0"/>
    </customSheetView>
    <customSheetView guid="{1E0C44A1-9358-4FBD-8C2C-4DB661DA1476}" state="hidden">
      <selection sqref="A1:F1"/>
      <pageMargins left="0.75" right="0.75" top="1" bottom="1" header="0.5" footer="0.5"/>
      <pageSetup orientation="portrait" r:id="rId4"/>
      <headerFooter alignWithMargins="0"/>
    </customSheetView>
    <customSheetView guid="{498493C3-769C-4143-9114-C68CD1D40B11}" state="hidden">
      <selection sqref="A1:F1"/>
      <pageMargins left="0.75" right="0.75" top="1" bottom="1" header="0.5" footer="0.5"/>
      <pageSetup orientation="portrait" r:id="rId5"/>
      <headerFooter alignWithMargins="0"/>
    </customSheetView>
    <customSheetView guid="{C431BC99-7569-44AB-83F6-AB73BDED3783}" state="hidden">
      <selection sqref="A1:F1"/>
      <pageMargins left="0.75" right="0.75" top="1" bottom="1" header="0.5" footer="0.5"/>
      <pageSetup orientation="portrait" r:id="rId6"/>
      <headerFooter alignWithMargins="0"/>
    </customSheetView>
    <customSheetView guid="{E97134B6-5E8D-4951-8DA0-73D065532361}" state="hidden">
      <selection sqref="A1:F1"/>
      <pageMargins left="0.75" right="0.75" top="1" bottom="1" header="0.5" footer="0.5"/>
      <pageSetup orientation="portrait" r:id="rId7"/>
      <headerFooter alignWithMargins="0"/>
    </customSheetView>
    <customSheetView guid="{D0757F9E-DF41-4B40-A5E5-F4F8FDD8D61D}" state="hidden">
      <selection sqref="A1:F1"/>
      <pageMargins left="0.75" right="0.75" top="1" bottom="1" header="0.5" footer="0.5"/>
      <pageSetup orientation="portrait" r:id="rId8"/>
      <headerFooter alignWithMargins="0"/>
    </customSheetView>
    <customSheetView guid="{EE46BCD1-F715-4FA9-A5FC-1B125AD601E0}" state="hidden">
      <selection sqref="A1:F1"/>
      <pageMargins left="0.75" right="0.75" top="1" bottom="1" header="0.5" footer="0.5"/>
      <pageSetup orientation="portrait" r:id="rId9"/>
      <headerFooter alignWithMargins="0"/>
    </customSheetView>
    <customSheetView guid="{4AA1107B-A795-4744-B566-827168772C7A}" state="hidden">
      <selection sqref="A1:F1"/>
      <pageMargins left="0.75" right="0.75" top="1" bottom="1" header="0.5" footer="0.5"/>
      <pageSetup orientation="portrait" r:id="rId10"/>
      <headerFooter alignWithMargins="0"/>
    </customSheetView>
    <customSheetView guid="{B23AD343-29DA-4CE0-BD10-47BF44F3782F}" state="hidden">
      <selection sqref="A1:F1"/>
      <pageMargins left="0.75" right="0.75" top="1" bottom="1" header="0.5" footer="0.5"/>
      <pageSetup orientation="portrait" r:id="rId11"/>
      <headerFooter alignWithMargins="0"/>
    </customSheetView>
    <customSheetView guid="{ECE9294F-C910-4036-88BC-B1F2176FB06B}" state="hidden">
      <selection sqref="A1:F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14D7F02E-BCCA-4517-ABC7-537FF4AEB67A}" state="hidden" topLeftCell="A2">
      <selection activeCell="C2" sqref="C2"/>
      <pageMargins left="0.75" right="0.75" top="1" bottom="1" header="0.5" footer="0.5"/>
      <pageSetup orientation="portrait" r:id="rId15"/>
      <headerFooter alignWithMargins="0"/>
    </customSheetView>
    <customSheetView guid="{27A45B7A-04F2-4516-B80B-5ED0825D4ED3}" state="hidden" topLeftCell="A2">
      <selection activeCell="C2" sqref="C2"/>
      <pageMargins left="0.75" right="0.75" top="1" bottom="1" header="0.5" footer="0.5"/>
      <pageSetup orientation="portrait" r:id="rId16"/>
      <headerFooter alignWithMargins="0"/>
    </customSheetView>
    <customSheetView guid="{E9F4E142-7D26-464D-BECA-4F3806DB1FE1}" state="hidden">
      <selection sqref="A1:F1"/>
      <pageMargins left="0.75" right="0.75" top="1" bottom="1" header="0.5" footer="0.5"/>
      <pageSetup orientation="portrait" r:id="rId17"/>
      <headerFooter alignWithMargins="0"/>
    </customSheetView>
    <customSheetView guid="{A7DBDDEF-9245-44C6-9EBF-032DB6E1C0A2}" state="hidden">
      <selection sqref="A1:F1"/>
      <pageMargins left="0.75" right="0.75" top="1" bottom="1" header="0.5" footer="0.5"/>
      <pageSetup orientation="portrait" r:id="rId18"/>
      <headerFooter alignWithMargins="0"/>
    </customSheetView>
    <customSheetView guid="{7487ED9F-BBED-4B2A-9631-22F1A430946B}" state="hidden">
      <selection sqref="A1:F1"/>
      <pageMargins left="0.75" right="0.75" top="1" bottom="1" header="0.5" footer="0.5"/>
      <pageSetup orientation="portrait" r:id="rId19"/>
      <headerFooter alignWithMargins="0"/>
    </customSheetView>
    <customSheetView guid="{B3CE7B10-A914-4559-A6DA-AED8C22AFD6D}" state="hidden">
      <selection sqref="A1:F1"/>
      <pageMargins left="0.75" right="0.75" top="1" bottom="1" header="0.5" footer="0.5"/>
      <pageSetup orientation="portrait" r:id="rId20"/>
      <headerFooter alignWithMargins="0"/>
    </customSheetView>
    <customSheetView guid="{D53177B2-31EC-4222-B97A-A37DCFD9E45B}" state="hidden">
      <selection sqref="A1:F1"/>
      <pageMargins left="0.75" right="0.75" top="1" bottom="1" header="0.5" footer="0.5"/>
      <pageSetup orientation="portrait" r:id="rId21"/>
      <headerFooter alignWithMargins="0"/>
    </customSheetView>
    <customSheetView guid="{223BC0FC-814D-40F0-9795-CE82A16FF3A5}" state="hidden">
      <selection sqref="A1:F1"/>
      <pageMargins left="0.75" right="0.75" top="1" bottom="1" header="0.5" footer="0.5"/>
      <pageSetup orientation="portrait" r:id="rId22"/>
      <headerFooter alignWithMargins="0"/>
    </customSheetView>
    <customSheetView guid="{B835C05C-B615-4DCB-982D-4519616B3CD8}" state="hidden">
      <selection sqref="A1:F1"/>
      <pageMargins left="0.75" right="0.75" top="1" bottom="1" header="0.5" footer="0.5"/>
      <pageSetup orientation="portrait" r:id="rId23"/>
      <headerFooter alignWithMargins="0"/>
    </customSheetView>
    <customSheetView guid="{A34CC49F-E309-4C23-B4F6-1E3B307C10D1}" state="hidden">
      <selection sqref="A1:F1"/>
      <pageMargins left="0.75" right="0.75" top="1" bottom="1" header="0.5" footer="0.5"/>
      <pageSetup orientation="portrait" r:id="rId24"/>
      <headerFooter alignWithMargins="0"/>
    </customSheetView>
    <customSheetView guid="{8909CFDD-4F29-4C72-886E-908773EE94A2}" state="hidden">
      <selection sqref="A1:F1"/>
      <pageMargins left="0.75" right="0.75" top="1" bottom="1" header="0.5" footer="0.5"/>
      <pageSetup orientation="portrait" r:id="rId25"/>
      <headerFooter alignWithMargins="0"/>
    </customSheetView>
  </customSheetViews>
  <mergeCells count="1">
    <mergeCell ref="A1:B1"/>
  </mergeCells>
  <phoneticPr fontId="2" type="noConversion"/>
  <pageMargins left="0.75" right="0.75" top="1" bottom="1" header="0.5" footer="0.5"/>
  <pageSetup orientation="portrait" r:id="rId2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C5511DF2-7367-4292-8F90-6EDA131DE06A}"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C5511DF2-7367-4292-8F90-6EDA131DE06A}"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activeCell="C43" sqref="C43"/>
    </sheetView>
  </sheetViews>
  <sheetFormatPr defaultRowHeight="16.5"/>
  <cols>
    <col min="1" max="1" width="9" style="290"/>
    <col min="2" max="2" width="9" style="291"/>
    <col min="3" max="3" width="72.625" style="291" customWidth="1"/>
    <col min="4" max="4" width="66.125" style="303" customWidth="1"/>
    <col min="5" max="16384" width="9" style="289"/>
  </cols>
  <sheetData>
    <row r="1" spans="1:11" ht="45" customHeight="1">
      <c r="A1" s="1170" t="s">
        <v>567</v>
      </c>
      <c r="B1" s="1170"/>
      <c r="C1" s="1170"/>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313</v>
      </c>
      <c r="D3" s="295"/>
      <c r="E3" s="296"/>
      <c r="F3" s="296"/>
      <c r="G3" s="296"/>
      <c r="H3" s="296"/>
      <c r="I3" s="296"/>
      <c r="J3" s="296"/>
      <c r="K3" s="296"/>
    </row>
    <row r="4" spans="1:11" ht="18" customHeight="1">
      <c r="B4" s="297" t="s">
        <v>371</v>
      </c>
      <c r="C4" s="298" t="s">
        <v>330</v>
      </c>
      <c r="D4" s="295"/>
      <c r="E4" s="296"/>
      <c r="F4" s="296"/>
      <c r="G4" s="296"/>
      <c r="H4" s="296"/>
      <c r="I4" s="296"/>
      <c r="J4" s="296"/>
      <c r="K4" s="296"/>
    </row>
    <row r="5" spans="1:11" ht="38.1" customHeight="1">
      <c r="B5" s="297" t="s">
        <v>374</v>
      </c>
      <c r="C5" s="298" t="s">
        <v>446</v>
      </c>
      <c r="D5" s="295"/>
      <c r="E5" s="296"/>
      <c r="F5" s="296"/>
      <c r="G5" s="296"/>
      <c r="H5" s="296"/>
      <c r="I5" s="296"/>
      <c r="J5" s="296"/>
      <c r="K5" s="296"/>
    </row>
    <row r="6" spans="1:11" ht="18" customHeight="1">
      <c r="B6" s="297" t="s">
        <v>430</v>
      </c>
      <c r="C6" s="298" t="s">
        <v>137</v>
      </c>
      <c r="D6" s="295"/>
      <c r="E6" s="296"/>
      <c r="F6" s="296"/>
      <c r="G6" s="296"/>
      <c r="H6" s="296"/>
      <c r="I6" s="296"/>
      <c r="J6" s="296"/>
      <c r="K6" s="296"/>
    </row>
    <row r="7" spans="1:11" ht="18" customHeight="1">
      <c r="B7" s="297" t="s">
        <v>431</v>
      </c>
      <c r="C7" s="298" t="s">
        <v>447</v>
      </c>
      <c r="D7" s="295"/>
      <c r="E7" s="296"/>
      <c r="F7" s="296"/>
      <c r="G7" s="296"/>
      <c r="H7" s="296"/>
      <c r="I7" s="296"/>
      <c r="J7" s="296"/>
      <c r="K7" s="296"/>
    </row>
    <row r="8" spans="1:11" ht="18" customHeight="1">
      <c r="B8" s="297" t="s">
        <v>448</v>
      </c>
      <c r="C8" s="298" t="s">
        <v>449</v>
      </c>
      <c r="D8" s="295"/>
      <c r="E8" s="296"/>
      <c r="F8" s="296"/>
      <c r="G8" s="296"/>
      <c r="H8" s="296"/>
      <c r="I8" s="296"/>
      <c r="J8" s="296"/>
      <c r="K8" s="296"/>
    </row>
    <row r="9" spans="1:11" ht="18" customHeight="1">
      <c r="B9" s="297" t="s">
        <v>450</v>
      </c>
      <c r="C9" s="298" t="s">
        <v>451</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314</v>
      </c>
      <c r="D11" s="295"/>
      <c r="E11" s="296"/>
      <c r="F11" s="296"/>
      <c r="G11" s="296"/>
      <c r="H11" s="296"/>
      <c r="I11" s="296"/>
      <c r="J11" s="296"/>
      <c r="K11" s="296"/>
    </row>
    <row r="12" spans="1:11" ht="18" customHeight="1">
      <c r="B12" s="1171" t="s">
        <v>315</v>
      </c>
      <c r="C12" s="1171"/>
      <c r="D12" s="300"/>
      <c r="E12" s="296"/>
      <c r="F12" s="296"/>
      <c r="G12" s="296"/>
      <c r="H12" s="296"/>
      <c r="I12" s="296"/>
      <c r="J12" s="296"/>
      <c r="K12" s="296"/>
    </row>
    <row r="13" spans="1:11" ht="18" customHeight="1">
      <c r="B13" s="301"/>
      <c r="C13" s="298" t="s">
        <v>316</v>
      </c>
      <c r="D13" s="295"/>
      <c r="E13" s="296"/>
      <c r="F13" s="296"/>
      <c r="G13" s="296"/>
      <c r="H13" s="296"/>
      <c r="I13" s="296"/>
      <c r="J13" s="296"/>
      <c r="K13" s="296"/>
    </row>
    <row r="14" spans="1:11" ht="18" customHeight="1">
      <c r="B14" s="1171" t="s">
        <v>317</v>
      </c>
      <c r="C14" s="1171"/>
      <c r="D14" s="300"/>
      <c r="E14" s="296"/>
      <c r="F14" s="296"/>
      <c r="G14" s="296"/>
      <c r="H14" s="296"/>
      <c r="I14" s="296"/>
      <c r="J14" s="296"/>
      <c r="K14" s="296"/>
    </row>
    <row r="15" spans="1:11" ht="38.1" customHeight="1">
      <c r="B15" s="302" t="s">
        <v>331</v>
      </c>
      <c r="C15" s="298" t="s">
        <v>138</v>
      </c>
      <c r="D15" s="295"/>
      <c r="E15" s="296"/>
      <c r="F15" s="296"/>
      <c r="G15" s="296"/>
      <c r="H15" s="296"/>
      <c r="I15" s="296"/>
      <c r="J15" s="296"/>
      <c r="K15" s="296"/>
    </row>
    <row r="16" spans="1:11" ht="24.75" customHeight="1">
      <c r="B16" s="302" t="s">
        <v>331</v>
      </c>
      <c r="C16" s="298" t="s">
        <v>455</v>
      </c>
      <c r="D16" s="295"/>
      <c r="E16" s="296"/>
      <c r="F16" s="296"/>
      <c r="G16" s="296"/>
      <c r="H16" s="296"/>
      <c r="I16" s="296"/>
      <c r="J16" s="296"/>
      <c r="K16" s="296"/>
    </row>
    <row r="17" spans="2:11" ht="42" customHeight="1">
      <c r="B17" s="302" t="s">
        <v>331</v>
      </c>
      <c r="C17" s="298" t="s">
        <v>456</v>
      </c>
      <c r="D17" s="295"/>
      <c r="E17" s="296"/>
      <c r="F17" s="296"/>
      <c r="G17" s="296"/>
      <c r="H17" s="296"/>
      <c r="I17" s="296"/>
      <c r="J17" s="296"/>
      <c r="K17" s="296"/>
    </row>
    <row r="18" spans="2:11" ht="18" customHeight="1">
      <c r="B18" s="302" t="s">
        <v>331</v>
      </c>
      <c r="C18" s="298" t="s">
        <v>318</v>
      </c>
      <c r="D18" s="295"/>
      <c r="E18" s="296"/>
      <c r="F18" s="296"/>
      <c r="G18" s="296"/>
      <c r="H18" s="296"/>
      <c r="I18" s="296"/>
      <c r="J18" s="296"/>
      <c r="K18" s="296"/>
    </row>
    <row r="19" spans="2:11" ht="18" customHeight="1">
      <c r="B19" s="302" t="s">
        <v>331</v>
      </c>
      <c r="C19" s="298" t="s">
        <v>445</v>
      </c>
      <c r="D19" s="295"/>
      <c r="E19" s="296"/>
      <c r="F19" s="296"/>
      <c r="G19" s="296"/>
      <c r="H19" s="296"/>
      <c r="I19" s="296"/>
      <c r="J19" s="296"/>
      <c r="K19" s="296"/>
    </row>
    <row r="20" spans="2:11" ht="18" customHeight="1">
      <c r="B20" s="302" t="s">
        <v>331</v>
      </c>
      <c r="C20" s="298" t="s">
        <v>319</v>
      </c>
      <c r="D20" s="295"/>
      <c r="E20" s="296"/>
      <c r="F20" s="296"/>
      <c r="G20" s="296"/>
      <c r="H20" s="296"/>
      <c r="I20" s="296"/>
      <c r="J20" s="296"/>
      <c r="K20" s="296"/>
    </row>
    <row r="21" spans="2:11" ht="18" customHeight="1">
      <c r="B21" s="1171" t="s">
        <v>320</v>
      </c>
      <c r="C21" s="1171"/>
      <c r="D21" s="300"/>
      <c r="E21" s="296"/>
      <c r="F21" s="296"/>
      <c r="G21" s="296"/>
      <c r="H21" s="296"/>
      <c r="I21" s="296"/>
      <c r="J21" s="296"/>
      <c r="K21" s="296"/>
    </row>
    <row r="22" spans="2:11" ht="54" customHeight="1">
      <c r="B22" s="302" t="s">
        <v>331</v>
      </c>
      <c r="C22" s="298" t="s">
        <v>321</v>
      </c>
      <c r="D22" s="295"/>
      <c r="E22" s="296"/>
      <c r="F22" s="296"/>
      <c r="G22" s="296"/>
      <c r="H22" s="296"/>
      <c r="I22" s="296"/>
      <c r="J22" s="296"/>
      <c r="K22" s="296"/>
    </row>
    <row r="23" spans="2:11" ht="54" customHeight="1">
      <c r="B23" s="302" t="s">
        <v>331</v>
      </c>
      <c r="C23" s="298" t="s">
        <v>322</v>
      </c>
      <c r="D23" s="295"/>
      <c r="E23" s="296"/>
      <c r="F23" s="296"/>
      <c r="G23" s="296"/>
      <c r="H23" s="296"/>
      <c r="I23" s="296"/>
      <c r="J23" s="296"/>
      <c r="K23" s="296"/>
    </row>
    <row r="24" spans="2:11" ht="38.1" customHeight="1">
      <c r="B24" s="302" t="s">
        <v>331</v>
      </c>
      <c r="C24" s="298" t="s">
        <v>323</v>
      </c>
      <c r="D24" s="295"/>
      <c r="E24" s="296"/>
      <c r="F24" s="296"/>
      <c r="G24" s="296"/>
      <c r="H24" s="296"/>
      <c r="I24" s="296"/>
      <c r="J24" s="296"/>
      <c r="K24" s="296"/>
    </row>
    <row r="25" spans="2:11" ht="18" customHeight="1">
      <c r="B25" s="302" t="s">
        <v>331</v>
      </c>
      <c r="C25" s="298" t="s">
        <v>324</v>
      </c>
      <c r="D25" s="295"/>
      <c r="E25" s="296"/>
      <c r="F25" s="296"/>
      <c r="G25" s="296"/>
      <c r="H25" s="296"/>
      <c r="I25" s="296"/>
      <c r="J25" s="296"/>
      <c r="K25" s="296"/>
    </row>
    <row r="26" spans="2:11" ht="38.1" customHeight="1">
      <c r="B26" s="302" t="s">
        <v>331</v>
      </c>
      <c r="C26" s="298" t="s">
        <v>325</v>
      </c>
      <c r="D26" s="295"/>
      <c r="E26" s="296"/>
      <c r="F26" s="296"/>
      <c r="G26" s="296"/>
      <c r="H26" s="296"/>
      <c r="I26" s="296"/>
      <c r="J26" s="296"/>
      <c r="K26" s="296"/>
    </row>
    <row r="27" spans="2:11" ht="18" customHeight="1">
      <c r="B27" s="1171" t="s">
        <v>326</v>
      </c>
      <c r="C27" s="1171"/>
      <c r="D27" s="300"/>
      <c r="E27" s="296"/>
      <c r="F27" s="296"/>
      <c r="G27" s="296"/>
      <c r="H27" s="296"/>
      <c r="I27" s="296"/>
      <c r="J27" s="296"/>
      <c r="K27" s="296"/>
    </row>
    <row r="28" spans="2:11" ht="54" customHeight="1">
      <c r="B28" s="302" t="s">
        <v>331</v>
      </c>
      <c r="C28" s="298" t="s">
        <v>321</v>
      </c>
      <c r="D28" s="295"/>
      <c r="E28" s="296"/>
      <c r="F28" s="296"/>
      <c r="G28" s="296"/>
      <c r="H28" s="296"/>
      <c r="I28" s="296"/>
      <c r="J28" s="296"/>
      <c r="K28" s="296"/>
    </row>
    <row r="29" spans="2:11" ht="18" customHeight="1">
      <c r="B29" s="302" t="s">
        <v>331</v>
      </c>
      <c r="C29" s="298" t="s">
        <v>324</v>
      </c>
      <c r="D29" s="295"/>
      <c r="E29" s="296"/>
      <c r="F29" s="296"/>
      <c r="G29" s="296"/>
      <c r="H29" s="296"/>
      <c r="I29" s="296"/>
      <c r="J29" s="296"/>
      <c r="K29" s="296"/>
    </row>
    <row r="30" spans="2:11" ht="18" customHeight="1">
      <c r="B30" s="1171" t="s">
        <v>327</v>
      </c>
      <c r="C30" s="1171"/>
      <c r="D30" s="300"/>
    </row>
    <row r="31" spans="2:11" ht="54" customHeight="1">
      <c r="B31" s="302" t="s">
        <v>331</v>
      </c>
      <c r="C31" s="298" t="s">
        <v>321</v>
      </c>
      <c r="D31" s="295"/>
      <c r="E31" s="296"/>
      <c r="F31" s="296"/>
      <c r="G31" s="296"/>
      <c r="H31" s="296"/>
      <c r="I31" s="296"/>
      <c r="J31" s="296"/>
      <c r="K31" s="296"/>
    </row>
    <row r="32" spans="2:11" ht="18" customHeight="1">
      <c r="B32" s="302" t="s">
        <v>331</v>
      </c>
      <c r="C32" s="298" t="s">
        <v>324</v>
      </c>
      <c r="D32" s="295"/>
    </row>
    <row r="33" spans="2:11" ht="18" customHeight="1">
      <c r="B33" s="1171" t="s">
        <v>573</v>
      </c>
      <c r="C33" s="1171"/>
      <c r="D33" s="300"/>
    </row>
    <row r="34" spans="2:11" ht="18" customHeight="1">
      <c r="B34" s="302" t="s">
        <v>331</v>
      </c>
      <c r="C34" s="298" t="s">
        <v>328</v>
      </c>
      <c r="D34" s="295"/>
    </row>
    <row r="35" spans="2:11" ht="18" hidden="1" customHeight="1">
      <c r="B35" s="1171" t="s">
        <v>528</v>
      </c>
      <c r="C35" s="1171"/>
      <c r="D35" s="300"/>
    </row>
    <row r="36" spans="2:11" ht="18" hidden="1" customHeight="1">
      <c r="B36" s="302" t="s">
        <v>331</v>
      </c>
      <c r="C36" s="298" t="s">
        <v>328</v>
      </c>
      <c r="D36" s="295"/>
    </row>
    <row r="37" spans="2:11" ht="18" customHeight="1">
      <c r="B37" s="1171" t="s">
        <v>329</v>
      </c>
      <c r="C37" s="1171"/>
      <c r="D37" s="300"/>
    </row>
    <row r="38" spans="2:11" ht="32.25" customHeight="1">
      <c r="B38" s="302" t="s">
        <v>331</v>
      </c>
      <c r="C38" s="298" t="s">
        <v>334</v>
      </c>
      <c r="D38" s="295"/>
      <c r="E38" s="296"/>
      <c r="F38" s="296"/>
      <c r="G38" s="296"/>
      <c r="H38" s="296"/>
      <c r="I38" s="296"/>
      <c r="J38" s="296"/>
      <c r="K38" s="296"/>
    </row>
    <row r="39" spans="2:11" ht="18" customHeight="1">
      <c r="B39" s="1171" t="s">
        <v>335</v>
      </c>
      <c r="C39" s="1171"/>
    </row>
    <row r="40" spans="2:11" ht="38.1" customHeight="1">
      <c r="B40" s="302" t="s">
        <v>331</v>
      </c>
      <c r="C40" s="298" t="s">
        <v>333</v>
      </c>
    </row>
    <row r="41" spans="2:11" ht="38.1" customHeight="1">
      <c r="B41" s="302" t="s">
        <v>331</v>
      </c>
      <c r="C41" s="298" t="s">
        <v>334</v>
      </c>
    </row>
    <row r="42" spans="2:11" ht="18" customHeight="1">
      <c r="B42" s="1171" t="s">
        <v>336</v>
      </c>
      <c r="C42" s="1171"/>
    </row>
    <row r="43" spans="2:11" ht="18" customHeight="1">
      <c r="B43" s="302" t="s">
        <v>331</v>
      </c>
      <c r="C43" s="304" t="s">
        <v>328</v>
      </c>
    </row>
    <row r="44" spans="2:11" ht="18" customHeight="1">
      <c r="B44" s="302"/>
      <c r="C44" s="304"/>
    </row>
    <row r="45" spans="2:11" ht="18" customHeight="1">
      <c r="B45" s="1171" t="s">
        <v>332</v>
      </c>
      <c r="C45" s="1171"/>
    </row>
    <row r="46" spans="2:11" ht="18" customHeight="1">
      <c r="B46" s="302" t="s">
        <v>331</v>
      </c>
      <c r="C46" s="298" t="s">
        <v>139</v>
      </c>
      <c r="D46" s="295"/>
      <c r="E46" s="296"/>
      <c r="F46" s="296"/>
      <c r="G46" s="296"/>
      <c r="H46" s="296"/>
      <c r="I46" s="296"/>
      <c r="J46" s="296"/>
      <c r="K46" s="296"/>
    </row>
    <row r="47" spans="2:11" ht="18" customHeight="1">
      <c r="B47" s="302" t="s">
        <v>331</v>
      </c>
      <c r="C47" s="298" t="s">
        <v>337</v>
      </c>
      <c r="D47" s="295"/>
      <c r="E47" s="296"/>
      <c r="F47" s="296"/>
      <c r="G47" s="296"/>
      <c r="H47" s="296"/>
      <c r="I47" s="296"/>
      <c r="J47" s="296"/>
      <c r="K47" s="296"/>
    </row>
    <row r="48" spans="2:11" ht="36" customHeight="1">
      <c r="B48" s="302" t="s">
        <v>331</v>
      </c>
      <c r="C48" s="298" t="s">
        <v>140</v>
      </c>
      <c r="D48" s="295"/>
      <c r="E48" s="296"/>
      <c r="F48" s="296"/>
      <c r="G48" s="296"/>
      <c r="H48" s="296"/>
      <c r="I48" s="296"/>
      <c r="J48" s="296"/>
      <c r="K48" s="296"/>
    </row>
    <row r="49" spans="1:11" ht="18" customHeight="1">
      <c r="B49" s="302" t="s">
        <v>331</v>
      </c>
      <c r="C49" s="298" t="s">
        <v>338</v>
      </c>
      <c r="D49" s="295"/>
      <c r="E49" s="296"/>
      <c r="F49" s="296"/>
      <c r="G49" s="296"/>
      <c r="H49" s="296"/>
      <c r="I49" s="296"/>
      <c r="J49" s="296"/>
      <c r="K49" s="296"/>
    </row>
    <row r="50" spans="1:11" ht="18" customHeight="1">
      <c r="A50" s="291"/>
      <c r="C50" s="305"/>
    </row>
    <row r="51" spans="1:11" ht="18" customHeight="1">
      <c r="A51" s="1174"/>
      <c r="B51" s="1174"/>
      <c r="C51" s="1174"/>
      <c r="D51" s="299"/>
    </row>
    <row r="52" spans="1:11" ht="18" customHeight="1">
      <c r="A52" s="1173" t="s">
        <v>141</v>
      </c>
      <c r="B52" s="1173"/>
      <c r="C52" s="1173"/>
      <c r="D52" s="299"/>
    </row>
    <row r="53" spans="1:11" ht="36" customHeight="1">
      <c r="A53" s="1172" t="s">
        <v>339</v>
      </c>
      <c r="B53" s="1172"/>
      <c r="C53" s="1172"/>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C69" sheet="1" objects="1" scenarios="1" formatColumns="0" formatRows="0" selectLockedCells="1" selectUnlockedCells="1"/>
  <customSheetViews>
    <customSheetView guid="{C5511DF2-7367-4292-8F90-6EDA131DE06A}" showGridLines="0" printArea="1" hiddenRows="1" view="pageBreakPreview">
      <selection activeCell="C43" sqref="C43"/>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B53AB765-D844-4672-9326-008E7DD94E4F}" showGridLines="0" printArea="1" hiddenRows="1" view="pageBreakPreview" topLeftCell="A28">
      <selection activeCell="C43" sqref="C43"/>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4"/>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5"/>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8909CFDD-4F29-4C72-886E-908773EE94A2}" showGridLines="0" printArea="1" hiddenRows="1" view="pageBreakPreview">
      <selection activeCell="C43" sqref="C43"/>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5"/>
  <headerFooter alignWithMargins="0">
    <oddFooter>&amp;RPage &amp;P of &amp;N</oddFooter>
  </headerFooter>
  <rowBreaks count="1" manualBreakCount="1">
    <brk id="29" max="2" man="1"/>
  </rowBreaks>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9" sqref="D9:G9"/>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8" width="10.375" style="167" customWidth="1"/>
    <col min="9" max="10" width="10.375" style="167" hidden="1" customWidth="1"/>
    <col min="11" max="11" width="8" style="160" hidden="1" customWidth="1"/>
    <col min="12" max="12" width="21.5" style="160" hidden="1" customWidth="1"/>
    <col min="13" max="15" width="8" style="160" hidden="1" customWidth="1"/>
    <col min="16"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79.5" customHeight="1">
      <c r="B1" s="1189" t="str">
        <f>Cover!$B$2</f>
        <v>400kV GIS Substation Package SS-135 for (a) Extension of 400/220/132kV Pandiabili GIS Substation under ERBS-I, (b) Extension of 400/220/132kV Rangpo GIS Substation under ERBS-II and (c) Bay Extension of Misa GIS S/s under NERES-XXVIII</v>
      </c>
      <c r="C1" s="1189"/>
      <c r="D1" s="1189"/>
      <c r="E1" s="1189"/>
      <c r="F1" s="1189"/>
      <c r="G1" s="1189"/>
      <c r="H1" s="161"/>
      <c r="I1" s="161"/>
      <c r="J1" s="161"/>
      <c r="L1" s="182"/>
      <c r="M1" s="182"/>
      <c r="N1" s="182"/>
    </row>
    <row r="2" spans="2:28" ht="15.75" customHeight="1">
      <c r="B2" s="1190" t="str">
        <f>Cover!B3</f>
        <v>Specification No.: CC/NT/W-GIS/DOM/A04/24/10629</v>
      </c>
      <c r="C2" s="1190"/>
      <c r="D2" s="1190"/>
      <c r="E2" s="1190"/>
      <c r="F2" s="1190"/>
      <c r="G2" s="1190"/>
      <c r="H2" s="162"/>
      <c r="I2" s="162"/>
      <c r="J2" s="162"/>
      <c r="L2" s="831" t="s">
        <v>561</v>
      </c>
      <c r="M2" s="347">
        <v>1</v>
      </c>
      <c r="N2" s="183"/>
      <c r="AA2" s="831" t="s">
        <v>564</v>
      </c>
      <c r="AB2" s="1089">
        <v>1</v>
      </c>
    </row>
    <row r="3" spans="2:28" ht="12" customHeight="1">
      <c r="B3" s="163"/>
      <c r="C3" s="163"/>
      <c r="D3" s="163"/>
      <c r="E3" s="163"/>
      <c r="F3" s="162"/>
      <c r="G3" s="162"/>
      <c r="H3" s="162"/>
      <c r="I3" s="162"/>
      <c r="J3" s="162"/>
      <c r="L3" s="831" t="s">
        <v>562</v>
      </c>
      <c r="M3" s="347" t="s">
        <v>452</v>
      </c>
      <c r="N3" s="183"/>
      <c r="AA3" s="831" t="s">
        <v>565</v>
      </c>
      <c r="AB3" s="1089" t="s">
        <v>452</v>
      </c>
    </row>
    <row r="4" spans="2:28" ht="20.100000000000001" customHeight="1">
      <c r="B4" s="1191" t="s">
        <v>263</v>
      </c>
      <c r="C4" s="1191"/>
      <c r="D4" s="1191"/>
      <c r="E4" s="1191"/>
      <c r="F4" s="1191"/>
      <c r="G4" s="1191"/>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73" t="s">
        <v>264</v>
      </c>
      <c r="C6" s="675"/>
      <c r="D6" s="1192" t="s">
        <v>564</v>
      </c>
      <c r="E6" s="1192"/>
      <c r="F6" s="1192"/>
      <c r="G6" s="1192"/>
      <c r="H6" s="166"/>
      <c r="I6" s="166" t="str">
        <f>D6</f>
        <v>Sole Bidder</v>
      </c>
      <c r="J6" s="166"/>
      <c r="K6" s="165">
        <f>IF(I6="Sole Bidder",1,2)</f>
        <v>1</v>
      </c>
      <c r="L6" s="567">
        <f>IF(D6= "Sole Bidder", 0, D7)</f>
        <v>0</v>
      </c>
      <c r="M6" s="182" t="str">
        <f>D6</f>
        <v>Sole Bidder</v>
      </c>
      <c r="N6" s="182">
        <f>IF(M6="Sole Bidder",1,2)</f>
        <v>1</v>
      </c>
      <c r="AA6" s="1090">
        <f>IF(D6= "Sole Bidder", 0, D7)</f>
        <v>0</v>
      </c>
    </row>
    <row r="7" spans="2:28" ht="50.1" customHeight="1">
      <c r="B7" s="672" t="str">
        <f>IF(D6= "JV (Joint Venture)", "Total Nos. of  Partners in the JV [excluding the Lead Partner]", "")</f>
        <v/>
      </c>
      <c r="C7" s="674"/>
      <c r="D7" s="1193"/>
      <c r="E7" s="1194"/>
      <c r="F7" s="1194"/>
      <c r="G7" s="1195"/>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181" t="s">
        <v>464</v>
      </c>
      <c r="E9" s="1182"/>
      <c r="F9" s="1182"/>
      <c r="G9" s="1183"/>
    </row>
    <row r="10" spans="2:28" ht="20.100000000000001" customHeight="1">
      <c r="B10" s="171" t="str">
        <f>IF(D6= "Sole Bidder", "Address of Sole Bidder", "Address of Sole Bidder")</f>
        <v>Address of Sole Bidder</v>
      </c>
      <c r="C10" s="172"/>
      <c r="D10" s="1181" t="s">
        <v>464</v>
      </c>
      <c r="E10" s="1182"/>
      <c r="F10" s="1182"/>
      <c r="G10" s="1183"/>
    </row>
    <row r="11" spans="2:28" ht="20.100000000000001" customHeight="1">
      <c r="B11" s="173"/>
      <c r="C11" s="174"/>
      <c r="D11" s="1181" t="s">
        <v>464</v>
      </c>
      <c r="E11" s="1182"/>
      <c r="F11" s="1182"/>
      <c r="G11" s="1183"/>
    </row>
    <row r="12" spans="2:28" ht="20.100000000000001" customHeight="1">
      <c r="B12" s="175"/>
      <c r="C12" s="176"/>
      <c r="D12" s="1181" t="s">
        <v>464</v>
      </c>
      <c r="E12" s="1182"/>
      <c r="F12" s="1182"/>
      <c r="G12" s="1183"/>
    </row>
    <row r="13" spans="2:28" ht="20.100000000000001" customHeight="1"/>
    <row r="14" spans="2:28" ht="20.100000000000001" customHeight="1">
      <c r="B14" s="169" t="str">
        <f>IF(D7=1, "Name of other Partner","Name of other Partner - 1")</f>
        <v>Name of other Partner - 1</v>
      </c>
      <c r="C14" s="170"/>
      <c r="D14" s="1181"/>
      <c r="E14" s="1182"/>
      <c r="F14" s="1182"/>
      <c r="G14" s="1183"/>
    </row>
    <row r="15" spans="2:28" ht="20.100000000000001" customHeight="1">
      <c r="B15" s="171" t="str">
        <f>IF(D7=1, "Address of other Partner","Address of other Partner - 1")</f>
        <v>Address of other Partner - 1</v>
      </c>
      <c r="C15" s="172"/>
      <c r="D15" s="1184"/>
      <c r="E15" s="1185"/>
      <c r="F15" s="1185"/>
      <c r="G15" s="1186"/>
    </row>
    <row r="16" spans="2:28" ht="20.100000000000001" customHeight="1">
      <c r="B16" s="173"/>
      <c r="C16" s="174"/>
      <c r="D16" s="1184" t="s">
        <v>464</v>
      </c>
      <c r="E16" s="1185"/>
      <c r="F16" s="1185"/>
      <c r="G16" s="1186"/>
    </row>
    <row r="17" spans="2:10" ht="20.100000000000001" customHeight="1">
      <c r="B17" s="175"/>
      <c r="C17" s="176"/>
      <c r="D17" s="1184" t="s">
        <v>464</v>
      </c>
      <c r="E17" s="1185"/>
      <c r="F17" s="1185"/>
      <c r="G17" s="1186"/>
    </row>
    <row r="18" spans="2:10" ht="20.100000000000001" customHeight="1"/>
    <row r="19" spans="2:10" ht="20.100000000000001" customHeight="1">
      <c r="B19" s="169" t="s">
        <v>453</v>
      </c>
      <c r="C19" s="170"/>
      <c r="D19" s="1178" t="s">
        <v>464</v>
      </c>
      <c r="E19" s="1179"/>
      <c r="F19" s="1179"/>
      <c r="G19" s="1180"/>
    </row>
    <row r="20" spans="2:10" ht="20.100000000000001" customHeight="1">
      <c r="B20" s="171" t="s">
        <v>454</v>
      </c>
      <c r="C20" s="172"/>
      <c r="D20" s="1178" t="s">
        <v>464</v>
      </c>
      <c r="E20" s="1179"/>
      <c r="F20" s="1179"/>
      <c r="G20" s="1180"/>
    </row>
    <row r="21" spans="2:10" ht="20.100000000000001" customHeight="1">
      <c r="B21" s="173"/>
      <c r="C21" s="174"/>
      <c r="D21" s="1178" t="s">
        <v>464</v>
      </c>
      <c r="E21" s="1179"/>
      <c r="F21" s="1179"/>
      <c r="G21" s="1180"/>
    </row>
    <row r="22" spans="2:10" ht="20.100000000000001" customHeight="1">
      <c r="B22" s="175"/>
      <c r="C22" s="176"/>
      <c r="D22" s="1181" t="s">
        <v>464</v>
      </c>
      <c r="E22" s="1187"/>
      <c r="F22" s="1187"/>
      <c r="G22" s="1188"/>
    </row>
    <row r="23" spans="2:10" ht="20.100000000000001" customHeight="1"/>
    <row r="24" spans="2:10" ht="21" customHeight="1">
      <c r="B24" s="177" t="s">
        <v>265</v>
      </c>
      <c r="C24" s="178"/>
      <c r="D24" s="1181"/>
      <c r="E24" s="1182"/>
      <c r="F24" s="1182"/>
      <c r="G24" s="1183"/>
    </row>
    <row r="25" spans="2:10" ht="21" customHeight="1">
      <c r="B25" s="177" t="s">
        <v>266</v>
      </c>
      <c r="C25" s="178"/>
      <c r="D25" s="1181"/>
      <c r="E25" s="1182"/>
      <c r="F25" s="1182"/>
      <c r="G25" s="1183"/>
    </row>
    <row r="26" spans="2:10" ht="21" customHeight="1">
      <c r="B26" s="177" t="s">
        <v>477</v>
      </c>
      <c r="C26" s="178"/>
      <c r="D26" s="1175"/>
      <c r="E26" s="1176"/>
      <c r="F26" s="1176"/>
      <c r="G26" s="1177"/>
    </row>
    <row r="27" spans="2:10" ht="21" customHeight="1">
      <c r="B27" s="177" t="s">
        <v>478</v>
      </c>
      <c r="C27" s="178"/>
      <c r="D27" s="1178"/>
      <c r="E27" s="1179"/>
      <c r="F27" s="1179"/>
      <c r="G27" s="1180"/>
    </row>
    <row r="28" spans="2:10" ht="21" customHeight="1">
      <c r="B28" s="177" t="s">
        <v>479</v>
      </c>
      <c r="C28" s="178"/>
      <c r="D28" s="1178"/>
      <c r="E28" s="1179"/>
      <c r="F28" s="1179"/>
      <c r="G28" s="1180"/>
    </row>
    <row r="29" spans="2:10" ht="21" customHeight="1">
      <c r="B29" s="177" t="s">
        <v>480</v>
      </c>
      <c r="C29" s="178"/>
      <c r="D29" s="1178"/>
      <c r="E29" s="1179"/>
      <c r="F29" s="1179"/>
      <c r="G29" s="1180"/>
    </row>
    <row r="30" spans="2:10" ht="21" customHeight="1">
      <c r="B30" s="179"/>
      <c r="C30" s="179"/>
      <c r="D30" s="179"/>
    </row>
    <row r="31" spans="2:10" s="165" customFormat="1" ht="21" customHeight="1">
      <c r="B31" s="177" t="s">
        <v>267</v>
      </c>
      <c r="C31" s="178"/>
      <c r="D31" s="344"/>
      <c r="E31" s="568"/>
      <c r="F31" s="344"/>
      <c r="G31" s="345" t="str">
        <f>IF(D31&gt;H31, "Invalid Date !", "")</f>
        <v/>
      </c>
      <c r="H31" s="346">
        <f>IF(E31="Feb",28,IF(OR(E31="Apr", E31="Jun", E31="Sep", E31="Nov"),30,31))</f>
        <v>31</v>
      </c>
      <c r="I31" s="162"/>
      <c r="J31" s="162"/>
    </row>
    <row r="32" spans="2:10" ht="21" customHeight="1">
      <c r="B32" s="177" t="s">
        <v>268</v>
      </c>
      <c r="C32" s="178"/>
      <c r="D32" s="1181"/>
      <c r="E32" s="1182"/>
      <c r="F32" s="1182"/>
      <c r="G32" s="1183"/>
    </row>
    <row r="33" spans="5:5">
      <c r="E33" s="167"/>
    </row>
  </sheetData>
  <sheetProtection algorithmName="SHA-512" hashValue="5wJxVM+OgoPym8dCIAvki5gJCjTxlR8lU3Q9Jk7gLjy8dFw50qSefHRa5a7TZ5eUEOaZJ8eqdiFaVtLl7wyZHQ==" saltValue="WqPL5kH6nXs+9QbcOKRxng==" spinCount="100000" sheet="1" objects="1" scenarios="1" formatColumns="0" formatRows="0" selectLockedCells="1"/>
  <customSheetViews>
    <customSheetView guid="{C5511DF2-7367-4292-8F90-6EDA131DE06A}" showGridLines="0" printArea="1" hiddenColumns="1" view="pageBreakPreview">
      <selection activeCell="D6" sqref="D6:G6"/>
      <pageMargins left="0.75" right="0.75" top="0.69" bottom="0.7" header="0.4" footer="0.37"/>
      <pageSetup orientation="portrait" r:id="rId1"/>
      <headerFooter alignWithMargins="0"/>
    </customSheetView>
    <customSheetView guid="{B53AB765-D844-4672-9326-008E7DD94E4F}" showGridLines="0" printArea="1" hiddenColumns="1" view="pageBreakPreview" topLeftCell="A10">
      <selection activeCell="D7" sqref="D7:G7"/>
      <pageMargins left="0.75" right="0.75" top="0.69" bottom="0.7" header="0.4" footer="0.37"/>
      <pageSetup orientation="portrait" r:id="rId2"/>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4"/>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5"/>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6"/>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9"/>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0"/>
      <headerFooter alignWithMargins="0"/>
    </customSheetView>
    <customSheetView guid="{B23AD343-29DA-4CE0-BD10-47BF44F3782F}" showGridLines="0">
      <selection activeCell="G8" sqref="G8"/>
      <pageMargins left="0.75" right="0.75" top="0.69" bottom="0.7" header="0.4" footer="0.37"/>
      <pageSetup orientation="portrait" r:id="rId11"/>
      <headerFooter alignWithMargins="0"/>
    </customSheetView>
    <customSheetView guid="{ECE9294F-C910-4036-88BC-B1F2176FB06B}" showGridLines="0">
      <selection activeCell="D14" sqref="D14:G14"/>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14D7F02E-BCCA-4517-ABC7-537FF4AEB67A}" showGridLines="0">
      <selection activeCell="D10" sqref="D10:G10"/>
      <pageMargins left="0.75" right="0.75" top="0.69" bottom="0.7" header="0.4" footer="0.37"/>
      <pageSetup orientation="portrait" r:id="rId15"/>
      <headerFooter alignWithMargins="0"/>
    </customSheetView>
    <customSheetView guid="{27A45B7A-04F2-4516-B80B-5ED0825D4ED3}" showGridLines="0">
      <selection activeCell="D6" sqref="D6:G6"/>
      <pageMargins left="0.75" right="0.75" top="0.69" bottom="0.7" header="0.4" footer="0.37"/>
      <pageSetup orientation="portrait" r:id="rId16"/>
      <headerFooter alignWithMargins="0"/>
    </customSheetView>
    <customSheetView guid="{E9F4E142-7D26-464D-BECA-4F3806DB1FE1}" showGridLines="0">
      <selection activeCell="G8" sqref="G8"/>
      <pageMargins left="0.75" right="0.75" top="0.69" bottom="0.7" header="0.4" footer="0.37"/>
      <pageSetup orientation="portrait" r:id="rId1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19"/>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0"/>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1"/>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2"/>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4"/>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5"/>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214" priority="9" stopIfTrue="1">
      <formula>$L$6&lt;1</formula>
    </cfRule>
  </conditionalFormatting>
  <conditionalFormatting sqref="B19:C22">
    <cfRule type="expression" dxfId="213" priority="8" stopIfTrue="1">
      <formula>$L$6&lt;2</formula>
    </cfRule>
  </conditionalFormatting>
  <conditionalFormatting sqref="B7:G7">
    <cfRule type="expression" dxfId="212" priority="1" stopIfTrue="1">
      <formula>$D$6="Sole Bidder"</formula>
    </cfRule>
  </conditionalFormatting>
  <conditionalFormatting sqref="D14:G17">
    <cfRule type="expression" dxfId="211" priority="3" stopIfTrue="1">
      <formula>$L$6&lt;1</formula>
    </cfRule>
  </conditionalFormatting>
  <conditionalFormatting sqref="D19:G22">
    <cfRule type="expression" dxfId="210"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"2024, 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6"/>
  <headerFooter alignWithMargins="0"/>
  <drawing r:id="rId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507"/>
  <sheetViews>
    <sheetView tabSelected="1" view="pageBreakPreview" topLeftCell="A387" zoomScale="70" zoomScaleNormal="100" zoomScaleSheetLayoutView="70" workbookViewId="0">
      <selection activeCell="I396" sqref="I396"/>
    </sheetView>
  </sheetViews>
  <sheetFormatPr defaultRowHeight="15"/>
  <cols>
    <col min="1" max="1" width="6.125" style="891" customWidth="1"/>
    <col min="2" max="2" width="13.625" style="891" customWidth="1"/>
    <col min="3" max="3" width="9.625" style="891" customWidth="1"/>
    <col min="4" max="4" width="41.625" style="891" customWidth="1"/>
    <col min="5" max="5" width="15.375" style="891" customWidth="1"/>
    <col min="6" max="6" width="13.5" style="891" customWidth="1"/>
    <col min="7" max="8" width="11.375" style="891" customWidth="1"/>
    <col min="9" max="9" width="11.375" style="899" customWidth="1"/>
    <col min="10" max="10" width="75" style="890" customWidth="1"/>
    <col min="11" max="11" width="5.75" style="891" customWidth="1"/>
    <col min="12" max="12" width="6.625" style="891" customWidth="1"/>
    <col min="13" max="13" width="9" style="890" customWidth="1"/>
    <col min="14" max="14" width="12.375" style="890" customWidth="1"/>
    <col min="15" max="15" width="13" style="890" customWidth="1"/>
    <col min="16" max="16" width="16.875" style="887" customWidth="1"/>
    <col min="17" max="17" width="16.5" style="887" hidden="1" customWidth="1"/>
    <col min="18" max="18" width="16.875" style="887" hidden="1" customWidth="1"/>
    <col min="19" max="19" width="11.875" style="888" customWidth="1"/>
    <col min="20" max="20" width="13.875" style="889" customWidth="1"/>
    <col min="21" max="23" width="9" style="889" customWidth="1"/>
    <col min="24" max="24" width="14.25" style="889" customWidth="1"/>
    <col min="25" max="25" width="24.125" style="889" customWidth="1"/>
    <col min="26" max="26" width="11.125" style="890" customWidth="1"/>
    <col min="27" max="27" width="12.75" style="890" customWidth="1"/>
    <col min="28" max="28" width="11.375" style="891" customWidth="1"/>
    <col min="29" max="29" width="10.375" style="890" customWidth="1"/>
    <col min="30" max="30" width="17.75" style="890" hidden="1" customWidth="1"/>
    <col min="31" max="31" width="10.5" style="890" hidden="1" customWidth="1"/>
    <col min="32" max="32" width="12.375" style="890" hidden="1" customWidth="1"/>
    <col min="33" max="34" width="9" style="890" hidden="1" customWidth="1"/>
    <col min="35" max="35" width="10.875" style="890" hidden="1" customWidth="1"/>
    <col min="36" max="36" width="18.75" style="890" hidden="1" customWidth="1"/>
    <col min="37" max="37" width="9" style="890" hidden="1" customWidth="1"/>
    <col min="38" max="39" width="9" style="889" hidden="1" customWidth="1"/>
    <col min="40" max="51" width="9" style="889" customWidth="1"/>
    <col min="52" max="52" width="9" style="890" customWidth="1"/>
    <col min="53" max="16384" width="9" style="890"/>
  </cols>
  <sheetData>
    <row r="1" spans="1:37">
      <c r="A1" s="881" t="str">
        <f>Cover!B3</f>
        <v>Specification No.: CC/NT/W-GIS/DOM/A04/24/10629</v>
      </c>
      <c r="B1" s="881"/>
      <c r="C1" s="881"/>
      <c r="D1" s="881"/>
      <c r="E1" s="881"/>
      <c r="F1" s="881"/>
      <c r="G1" s="881"/>
      <c r="H1" s="881"/>
      <c r="I1" s="882"/>
      <c r="J1" s="883"/>
      <c r="K1" s="884"/>
      <c r="L1" s="881"/>
      <c r="M1" s="885"/>
      <c r="N1" s="885"/>
      <c r="O1" s="886" t="s">
        <v>418</v>
      </c>
      <c r="AD1" s="892" t="s">
        <v>256</v>
      </c>
      <c r="AE1" s="893">
        <f>SUMIF(O18:O396, "Direct",N18:N396)</f>
        <v>0</v>
      </c>
      <c r="AJ1" s="893" t="str">
        <f>'Names of Bidder'!D6</f>
        <v>Sole Bidder</v>
      </c>
      <c r="AK1" s="890" t="s">
        <v>257</v>
      </c>
    </row>
    <row r="2" spans="1:37">
      <c r="A2" s="894"/>
      <c r="B2" s="894"/>
      <c r="C2" s="894"/>
      <c r="D2" s="894"/>
      <c r="E2" s="894"/>
      <c r="F2" s="894"/>
      <c r="G2" s="894"/>
      <c r="H2" s="894"/>
      <c r="I2" s="895"/>
      <c r="L2" s="894"/>
      <c r="AA2" s="891"/>
      <c r="AD2" s="892" t="s">
        <v>258</v>
      </c>
      <c r="AE2" s="896" t="e">
        <f>#REF!-AE1</f>
        <v>#REF!</v>
      </c>
      <c r="AF2" s="897"/>
      <c r="AJ2" s="893">
        <f>'Names of Bidder'!L6</f>
        <v>0</v>
      </c>
    </row>
    <row r="3" spans="1:37" ht="63" customHeight="1">
      <c r="A3" s="1223" t="str">
        <f>Cover!B2</f>
        <v>400kV GIS Substation Package SS-135 for (a) Extension of 400/220/132kV Pandiabili GIS Substation under ERBS-I, (b) Extension of 400/220/132kV Rangpo GIS Substation under ERBS-II and (c) Bay Extension of Misa GIS S/s under NERES-XXVIII</v>
      </c>
      <c r="B3" s="1223"/>
      <c r="C3" s="1223"/>
      <c r="D3" s="1223"/>
      <c r="E3" s="1223"/>
      <c r="F3" s="1223"/>
      <c r="G3" s="1223"/>
      <c r="H3" s="1223"/>
      <c r="I3" s="1223"/>
      <c r="J3" s="1223"/>
      <c r="K3" s="1223"/>
      <c r="L3" s="1223"/>
      <c r="M3" s="1223"/>
      <c r="N3" s="1223"/>
      <c r="O3" s="1223"/>
      <c r="Y3" s="898"/>
      <c r="Z3" s="899"/>
      <c r="AA3" s="899"/>
      <c r="AB3" s="899"/>
      <c r="AD3" s="894"/>
      <c r="AG3" s="1198"/>
      <c r="AH3" s="1198"/>
    </row>
    <row r="4" spans="1:37">
      <c r="A4" s="1224" t="s">
        <v>23</v>
      </c>
      <c r="B4" s="1224"/>
      <c r="C4" s="1224"/>
      <c r="D4" s="1224"/>
      <c r="E4" s="1224"/>
      <c r="F4" s="1224"/>
      <c r="G4" s="1224"/>
      <c r="H4" s="1224"/>
      <c r="I4" s="1224"/>
      <c r="J4" s="1224"/>
      <c r="K4" s="1224"/>
      <c r="L4" s="1224"/>
      <c r="M4" s="1224"/>
      <c r="N4" s="1224"/>
      <c r="O4" s="1224"/>
      <c r="Y4" s="898"/>
      <c r="Z4" s="899"/>
      <c r="AA4" s="899"/>
      <c r="AB4" s="899"/>
      <c r="AD4" s="894"/>
      <c r="AE4" s="900"/>
      <c r="AF4" s="897"/>
    </row>
    <row r="5" spans="1:37">
      <c r="Y5" s="898"/>
      <c r="Z5" s="899"/>
      <c r="AA5" s="899"/>
      <c r="AB5" s="899"/>
      <c r="AD5" s="894"/>
    </row>
    <row r="6" spans="1:37">
      <c r="A6" s="901" t="str">
        <f>"Bidder’s Name and Address (" &amp; MID('Names of Bidder'!B9,9, 20) &amp; ") :"</f>
        <v>Bidder’s Name and Address (Sole Bidder) :</v>
      </c>
      <c r="B6" s="901"/>
      <c r="C6" s="901"/>
      <c r="D6" s="901"/>
      <c r="E6" s="901"/>
      <c r="F6" s="901"/>
      <c r="G6" s="901"/>
      <c r="H6" s="901"/>
      <c r="I6" s="902"/>
      <c r="J6" s="903"/>
      <c r="K6" s="904"/>
      <c r="L6" s="901"/>
      <c r="M6" s="905" t="s">
        <v>396</v>
      </c>
      <c r="O6" s="903"/>
      <c r="Y6" s="898"/>
      <c r="Z6" s="899"/>
      <c r="AA6" s="899"/>
      <c r="AB6" s="899"/>
      <c r="AD6" s="894"/>
      <c r="AE6" s="900"/>
    </row>
    <row r="7" spans="1:37">
      <c r="A7" s="1225" t="str">
        <f>IF('Names of Bidder'!D9="", "", IF('Names of Bidder'!D6= "JV (Joint Venture)", "JV of " &amp; AJ8, ""))</f>
        <v/>
      </c>
      <c r="B7" s="1225"/>
      <c r="C7" s="1225"/>
      <c r="D7" s="1225"/>
      <c r="E7" s="1225"/>
      <c r="F7" s="1225"/>
      <c r="G7" s="1225"/>
      <c r="H7" s="1225"/>
      <c r="I7" s="1225"/>
      <c r="J7" s="1225"/>
      <c r="K7" s="1225"/>
      <c r="L7" s="1225"/>
      <c r="M7" s="906" t="s">
        <v>481</v>
      </c>
      <c r="O7" s="903"/>
      <c r="Y7" s="887"/>
      <c r="Z7" s="907"/>
      <c r="AA7" s="907"/>
      <c r="AB7" s="907"/>
      <c r="AG7" s="1198"/>
      <c r="AH7" s="1198"/>
    </row>
    <row r="8" spans="1:37">
      <c r="A8" s="901" t="s">
        <v>397</v>
      </c>
      <c r="B8" s="901"/>
      <c r="C8" s="906" t="str">
        <f>IF('Names of Bidder'!D9=0, "", 'Names of Bidder'!D9)</f>
        <v xml:space="preserve">…….. …….. …….. …….. …….. …….. </v>
      </c>
      <c r="D8" s="906"/>
      <c r="E8" s="906"/>
      <c r="F8" s="901"/>
      <c r="G8" s="901"/>
      <c r="H8" s="901"/>
      <c r="I8" s="902"/>
      <c r="M8" s="906" t="s">
        <v>400</v>
      </c>
      <c r="O8" s="903"/>
      <c r="Y8" s="898"/>
      <c r="Z8" s="908"/>
      <c r="AA8" s="908"/>
      <c r="AB8" s="908"/>
      <c r="AJ8" s="893" t="str">
        <f>IF('Names of Bidder'!D7=1,'Names of Bidder'!D9&amp;" &amp; "&amp;'Names of Bidder'!D14,IF('Names of Bidder'!D7="2 or More",'Names of Bidder'!D9&amp;" , "&amp;'Names of Bidder'!D14&amp;" &amp; "&amp;'Names of Bidder'!D19,""))</f>
        <v/>
      </c>
    </row>
    <row r="9" spans="1:37">
      <c r="A9" s="901" t="s">
        <v>399</v>
      </c>
      <c r="B9" s="901"/>
      <c r="C9" s="906" t="str">
        <f>IF('Names of Bidder'!D10=0, "", 'Names of Bidder'!D10)</f>
        <v xml:space="preserve">…….. …….. …….. …….. …….. …….. </v>
      </c>
      <c r="D9" s="906"/>
      <c r="E9" s="906"/>
      <c r="F9" s="901"/>
      <c r="G9" s="901"/>
      <c r="H9" s="901"/>
      <c r="I9" s="902"/>
      <c r="M9" s="906" t="s">
        <v>401</v>
      </c>
      <c r="O9" s="903"/>
      <c r="Y9" s="898"/>
      <c r="Z9" s="908"/>
      <c r="AA9" s="908"/>
      <c r="AB9" s="908"/>
    </row>
    <row r="10" spans="1:37">
      <c r="A10" s="903"/>
      <c r="B10" s="903"/>
      <c r="C10" s="906" t="str">
        <f>IF('Names of Bidder'!D11=0, "", 'Names of Bidder'!D11)</f>
        <v xml:space="preserve">…….. …….. …….. …….. …….. …….. </v>
      </c>
      <c r="D10" s="906"/>
      <c r="E10" s="906"/>
      <c r="F10" s="903"/>
      <c r="G10" s="903"/>
      <c r="H10" s="903"/>
      <c r="I10" s="909"/>
      <c r="M10" s="906" t="s">
        <v>282</v>
      </c>
      <c r="O10" s="903"/>
      <c r="Y10" s="887"/>
      <c r="Z10" s="910"/>
      <c r="AA10" s="899"/>
      <c r="AB10" s="911"/>
    </row>
    <row r="11" spans="1:37">
      <c r="A11" s="903"/>
      <c r="B11" s="903"/>
      <c r="C11" s="1221" t="str">
        <f>IF('Names of Bidder'!D12=0, "", 'Names of Bidder'!D12)</f>
        <v xml:space="preserve">…….. …….. …….. …….. …….. …….. </v>
      </c>
      <c r="D11" s="1221"/>
      <c r="E11" s="1221"/>
      <c r="F11" s="903"/>
      <c r="G11" s="903"/>
      <c r="H11" s="903"/>
      <c r="I11" s="909"/>
      <c r="M11" s="906" t="s">
        <v>402</v>
      </c>
      <c r="O11" s="903"/>
      <c r="AG11" s="1198"/>
      <c r="AH11" s="1198"/>
    </row>
    <row r="12" spans="1:37">
      <c r="A12" s="903"/>
      <c r="B12" s="903"/>
      <c r="F12" s="903"/>
      <c r="G12" s="903"/>
      <c r="H12" s="903"/>
      <c r="I12" s="909"/>
      <c r="J12" s="903"/>
      <c r="K12" s="912"/>
      <c r="L12" s="903"/>
      <c r="M12" s="901"/>
      <c r="N12" s="913"/>
      <c r="O12" s="913"/>
      <c r="AI12" s="914"/>
    </row>
    <row r="13" spans="1:37" ht="23.25" customHeight="1">
      <c r="A13" s="1222" t="s">
        <v>568</v>
      </c>
      <c r="B13" s="1222"/>
      <c r="C13" s="1222"/>
      <c r="D13" s="1222"/>
      <c r="E13" s="1222"/>
      <c r="F13" s="1222"/>
      <c r="G13" s="1222"/>
      <c r="H13" s="1222"/>
      <c r="I13" s="1222"/>
      <c r="J13" s="1222"/>
      <c r="K13" s="1222"/>
      <c r="L13" s="1222"/>
      <c r="M13" s="1222"/>
      <c r="N13" s="1222"/>
      <c r="O13" s="1222"/>
      <c r="P13" s="915"/>
      <c r="Q13" s="915"/>
      <c r="R13" s="915"/>
      <c r="S13" s="916"/>
      <c r="T13" s="917"/>
      <c r="U13" s="917"/>
      <c r="V13" s="917"/>
      <c r="W13" s="917"/>
      <c r="AA13" s="891"/>
      <c r="AE13" s="890" t="s">
        <v>424</v>
      </c>
      <c r="AI13" s="914"/>
    </row>
    <row r="14" spans="1:37">
      <c r="A14" s="918"/>
      <c r="B14" s="918"/>
      <c r="C14" s="918"/>
      <c r="D14" s="918"/>
      <c r="E14" s="918"/>
      <c r="F14" s="918"/>
      <c r="G14" s="918"/>
      <c r="H14" s="918"/>
      <c r="I14" s="919"/>
      <c r="J14" s="918"/>
      <c r="K14" s="918"/>
      <c r="L14" s="918"/>
      <c r="M14" s="918"/>
      <c r="N14" s="918"/>
      <c r="O14" s="918"/>
      <c r="P14" s="915"/>
      <c r="Q14" s="915"/>
      <c r="R14" s="915"/>
      <c r="S14" s="916"/>
      <c r="T14" s="917"/>
      <c r="U14" s="917"/>
      <c r="V14" s="917"/>
      <c r="W14" s="917"/>
      <c r="AA14" s="891"/>
      <c r="AI14" s="914"/>
    </row>
    <row r="15" spans="1:37">
      <c r="M15" s="920"/>
      <c r="N15" s="920"/>
      <c r="O15" s="921" t="s">
        <v>275</v>
      </c>
      <c r="Z15" s="1196"/>
      <c r="AA15" s="1196"/>
      <c r="AC15" s="1197"/>
      <c r="AD15" s="1197"/>
      <c r="AE15" s="890" t="s">
        <v>72</v>
      </c>
      <c r="AG15" s="1198"/>
      <c r="AH15" s="1198"/>
    </row>
    <row r="16" spans="1:37" ht="104.25" customHeight="1">
      <c r="A16" s="1067" t="s">
        <v>361</v>
      </c>
      <c r="B16" s="1067" t="s">
        <v>514</v>
      </c>
      <c r="C16" s="1067" t="s">
        <v>515</v>
      </c>
      <c r="D16" s="1067" t="s">
        <v>516</v>
      </c>
      <c r="E16" s="1067" t="s">
        <v>517</v>
      </c>
      <c r="F16" s="1067" t="s">
        <v>485</v>
      </c>
      <c r="G16" s="1067" t="s">
        <v>533</v>
      </c>
      <c r="H16" s="1067" t="s">
        <v>486</v>
      </c>
      <c r="I16" s="1068" t="s">
        <v>512</v>
      </c>
      <c r="J16" s="1069" t="s">
        <v>391</v>
      </c>
      <c r="K16" s="1070" t="s">
        <v>353</v>
      </c>
      <c r="L16" s="1070" t="s">
        <v>362</v>
      </c>
      <c r="M16" s="1067" t="s">
        <v>507</v>
      </c>
      <c r="N16" s="1067" t="s">
        <v>508</v>
      </c>
      <c r="O16" s="1067" t="s">
        <v>509</v>
      </c>
      <c r="Z16" s="923"/>
      <c r="AA16" s="923"/>
      <c r="AC16" s="923"/>
      <c r="AD16" s="923"/>
    </row>
    <row r="17" spans="1:30">
      <c r="A17" s="1071">
        <v>1</v>
      </c>
      <c r="B17" s="1072">
        <v>2</v>
      </c>
      <c r="C17" s="1072">
        <v>3</v>
      </c>
      <c r="D17" s="1072">
        <v>4</v>
      </c>
      <c r="E17" s="1072">
        <v>5</v>
      </c>
      <c r="F17" s="1072">
        <v>6</v>
      </c>
      <c r="G17" s="1072">
        <v>7</v>
      </c>
      <c r="H17" s="1072">
        <v>8</v>
      </c>
      <c r="I17" s="1072">
        <v>9</v>
      </c>
      <c r="J17" s="1070">
        <v>10</v>
      </c>
      <c r="K17" s="1070">
        <v>11</v>
      </c>
      <c r="L17" s="1070">
        <v>12</v>
      </c>
      <c r="M17" s="1070">
        <v>13</v>
      </c>
      <c r="N17" s="1070" t="s">
        <v>518</v>
      </c>
      <c r="O17" s="1073">
        <v>15</v>
      </c>
      <c r="Z17" s="924"/>
      <c r="AA17" s="924"/>
      <c r="AC17" s="924"/>
      <c r="AD17" s="924"/>
    </row>
    <row r="18" spans="1:30" s="890" customFormat="1" hidden="1">
      <c r="A18" s="1091"/>
      <c r="B18" s="1091"/>
      <c r="C18" s="1091"/>
      <c r="D18" s="1091"/>
      <c r="E18" s="1091"/>
      <c r="F18" s="1091"/>
      <c r="G18" s="1091"/>
      <c r="H18" s="1091"/>
      <c r="I18" s="1092"/>
      <c r="J18" s="1091"/>
      <c r="K18" s="1091"/>
      <c r="L18" s="1091"/>
      <c r="M18" s="1093"/>
      <c r="N18" s="1093"/>
      <c r="O18" s="1094"/>
      <c r="P18" s="889"/>
      <c r="Q18" s="889"/>
      <c r="R18" s="889"/>
      <c r="S18" s="889"/>
      <c r="T18" s="925"/>
      <c r="U18" s="889"/>
      <c r="V18" s="926"/>
      <c r="W18" s="889"/>
      <c r="X18" s="889"/>
      <c r="Y18" s="889"/>
    </row>
    <row r="19" spans="1:30" s="890" customFormat="1" hidden="1">
      <c r="A19" s="1091"/>
      <c r="B19" s="1091"/>
      <c r="C19" s="1091"/>
      <c r="D19" s="1091"/>
      <c r="E19" s="1091"/>
      <c r="F19" s="1091"/>
      <c r="G19" s="1091"/>
      <c r="H19" s="1091"/>
      <c r="I19" s="1092"/>
      <c r="J19" s="1095"/>
      <c r="K19" s="1091"/>
      <c r="L19" s="1091"/>
      <c r="M19" s="1093"/>
      <c r="N19" s="1093"/>
      <c r="O19" s="1094"/>
      <c r="P19" s="889"/>
      <c r="Q19" s="889"/>
      <c r="R19" s="889"/>
      <c r="S19" s="889"/>
      <c r="T19" s="925"/>
      <c r="U19" s="889"/>
      <c r="V19" s="926"/>
      <c r="W19" s="889"/>
      <c r="X19" s="889"/>
      <c r="Y19" s="889"/>
    </row>
    <row r="20" spans="1:30" s="890" customFormat="1" ht="30" hidden="1" customHeight="1">
      <c r="A20" s="1123"/>
      <c r="B20" s="1199" t="s">
        <v>574</v>
      </c>
      <c r="C20" s="1200"/>
      <c r="D20" s="1200"/>
      <c r="E20" s="1200"/>
      <c r="F20" s="1200"/>
      <c r="G20" s="1200"/>
      <c r="H20" s="1200"/>
      <c r="I20" s="1200"/>
      <c r="J20" s="1201"/>
      <c r="K20" s="1123"/>
      <c r="L20" s="1123"/>
      <c r="M20" s="1124"/>
      <c r="N20" s="1124"/>
      <c r="O20" s="1125"/>
      <c r="P20" s="889"/>
      <c r="Q20" s="889"/>
      <c r="R20" s="889"/>
      <c r="S20" s="889"/>
      <c r="T20" s="925"/>
      <c r="U20" s="889"/>
      <c r="V20" s="926"/>
      <c r="W20" s="889"/>
      <c r="X20" s="889"/>
      <c r="Y20" s="889"/>
    </row>
    <row r="21" spans="1:30" s="691" customFormat="1" ht="23.25" customHeight="1">
      <c r="A21" s="1109" t="s">
        <v>340</v>
      </c>
      <c r="B21" s="1114" t="s">
        <v>774</v>
      </c>
      <c r="C21" s="1114"/>
      <c r="D21" s="1114"/>
      <c r="E21" s="1114"/>
      <c r="F21" s="1114"/>
      <c r="G21" s="1114"/>
      <c r="H21" s="1114"/>
      <c r="I21" s="1114"/>
      <c r="J21" s="1115"/>
      <c r="K21" s="1110"/>
      <c r="L21" s="1110"/>
      <c r="M21" s="1110"/>
      <c r="N21" s="1110"/>
      <c r="O21" s="1111"/>
      <c r="P21" s="690"/>
      <c r="Q21" s="795" t="s">
        <v>493</v>
      </c>
      <c r="R21" s="795" t="s">
        <v>494</v>
      </c>
      <c r="S21" s="690"/>
      <c r="T21" s="1112"/>
      <c r="U21" s="690"/>
      <c r="V21" s="699"/>
      <c r="W21" s="690"/>
      <c r="X21" s="690"/>
      <c r="Y21" s="690"/>
    </row>
    <row r="22" spans="1:30" s="890" customFormat="1" ht="77.25" customHeight="1">
      <c r="A22" s="929">
        <v>1</v>
      </c>
      <c r="B22" s="929">
        <v>7000028320</v>
      </c>
      <c r="C22" s="929">
        <v>770</v>
      </c>
      <c r="D22" s="929" t="s">
        <v>646</v>
      </c>
      <c r="E22" s="929">
        <v>1000004401</v>
      </c>
      <c r="F22" s="929">
        <v>85462040</v>
      </c>
      <c r="G22" s="1096"/>
      <c r="H22" s="1132">
        <v>18</v>
      </c>
      <c r="I22" s="1097"/>
      <c r="J22" s="929" t="s">
        <v>662</v>
      </c>
      <c r="K22" s="929" t="s">
        <v>580</v>
      </c>
      <c r="L22" s="929">
        <v>6</v>
      </c>
      <c r="M22" s="1098">
        <v>1</v>
      </c>
      <c r="N22" s="1099">
        <f t="shared" ref="N22:N37" si="0">IF(M22=0, "Included",IF(ISERROR(L22*M22), M22, L22*M22))</f>
        <v>6</v>
      </c>
      <c r="O22" s="1100">
        <f t="shared" ref="O22:O37" si="1">R22</f>
        <v>1.08</v>
      </c>
      <c r="P22" s="889"/>
      <c r="Q22" s="285">
        <f t="shared" ref="Q22:Q37" si="2">IF(N22="Included",0,N22)</f>
        <v>6</v>
      </c>
      <c r="R22" s="928">
        <f>IF(I22="", H22*Q22/100, I22*Q22)</f>
        <v>1.08</v>
      </c>
      <c r="S22" s="889"/>
      <c r="T22" s="925"/>
      <c r="U22" s="889"/>
      <c r="V22" s="926"/>
      <c r="W22" s="889"/>
      <c r="X22" s="889"/>
      <c r="Y22" s="889"/>
    </row>
    <row r="23" spans="1:30" s="890" customFormat="1" ht="75" customHeight="1">
      <c r="A23" s="929">
        <f>A22+1</f>
        <v>2</v>
      </c>
      <c r="B23" s="929">
        <v>7000028320</v>
      </c>
      <c r="C23" s="929">
        <v>780</v>
      </c>
      <c r="D23" s="929" t="s">
        <v>646</v>
      </c>
      <c r="E23" s="929">
        <v>1000020419</v>
      </c>
      <c r="F23" s="929">
        <v>85354010</v>
      </c>
      <c r="G23" s="1096"/>
      <c r="H23" s="1132">
        <v>18</v>
      </c>
      <c r="I23" s="1097"/>
      <c r="J23" s="929" t="s">
        <v>661</v>
      </c>
      <c r="K23" s="929" t="s">
        <v>580</v>
      </c>
      <c r="L23" s="929">
        <v>6</v>
      </c>
      <c r="M23" s="1098"/>
      <c r="N23" s="1099" t="str">
        <f t="shared" si="0"/>
        <v>Included</v>
      </c>
      <c r="O23" s="1100">
        <f t="shared" si="1"/>
        <v>0</v>
      </c>
      <c r="P23" s="889"/>
      <c r="Q23" s="285">
        <f t="shared" si="2"/>
        <v>0</v>
      </c>
      <c r="R23" s="928">
        <f t="shared" ref="R23:R86" si="3">IF(I23="", H23*Q23/100, I23*Q23)</f>
        <v>0</v>
      </c>
      <c r="S23" s="889"/>
      <c r="T23" s="925"/>
      <c r="U23" s="889"/>
      <c r="V23" s="926"/>
      <c r="W23" s="889"/>
      <c r="X23" s="889"/>
      <c r="Y23" s="889"/>
    </row>
    <row r="24" spans="1:30" s="890" customFormat="1" ht="34.5" customHeight="1">
      <c r="A24" s="929">
        <f t="shared" ref="A24:A87" si="4">A23+1</f>
        <v>3</v>
      </c>
      <c r="B24" s="929">
        <v>7000028320</v>
      </c>
      <c r="C24" s="929">
        <v>790</v>
      </c>
      <c r="D24" s="929" t="s">
        <v>646</v>
      </c>
      <c r="E24" s="929">
        <v>1000004535</v>
      </c>
      <c r="F24" s="929">
        <v>85359090</v>
      </c>
      <c r="G24" s="1096"/>
      <c r="H24" s="1132">
        <v>18</v>
      </c>
      <c r="I24" s="1097"/>
      <c r="J24" s="929" t="s">
        <v>792</v>
      </c>
      <c r="K24" s="929" t="s">
        <v>580</v>
      </c>
      <c r="L24" s="929">
        <v>6</v>
      </c>
      <c r="M24" s="1098"/>
      <c r="N24" s="1099" t="str">
        <f t="shared" si="0"/>
        <v>Included</v>
      </c>
      <c r="O24" s="1100">
        <f t="shared" si="1"/>
        <v>0</v>
      </c>
      <c r="P24" s="889"/>
      <c r="Q24" s="285">
        <f t="shared" si="2"/>
        <v>0</v>
      </c>
      <c r="R24" s="928">
        <f t="shared" si="3"/>
        <v>0</v>
      </c>
      <c r="S24" s="889"/>
      <c r="T24" s="925"/>
      <c r="U24" s="889"/>
      <c r="V24" s="926"/>
      <c r="W24" s="889"/>
      <c r="X24" s="889"/>
      <c r="Y24" s="889"/>
    </row>
    <row r="25" spans="1:30" s="890" customFormat="1" ht="53.25" customHeight="1">
      <c r="A25" s="929">
        <f t="shared" si="4"/>
        <v>4</v>
      </c>
      <c r="B25" s="929">
        <v>7000028320</v>
      </c>
      <c r="C25" s="929">
        <v>800</v>
      </c>
      <c r="D25" s="929" t="s">
        <v>646</v>
      </c>
      <c r="E25" s="929">
        <v>1000000004</v>
      </c>
      <c r="F25" s="929">
        <v>85176210</v>
      </c>
      <c r="G25" s="1096"/>
      <c r="H25" s="1132">
        <v>18</v>
      </c>
      <c r="I25" s="1097"/>
      <c r="J25" s="929" t="s">
        <v>793</v>
      </c>
      <c r="K25" s="929" t="s">
        <v>580</v>
      </c>
      <c r="L25" s="929">
        <v>4</v>
      </c>
      <c r="M25" s="1098"/>
      <c r="N25" s="1099" t="str">
        <f t="shared" si="0"/>
        <v>Included</v>
      </c>
      <c r="O25" s="1100">
        <f t="shared" si="1"/>
        <v>0</v>
      </c>
      <c r="P25" s="889"/>
      <c r="Q25" s="285">
        <f t="shared" si="2"/>
        <v>0</v>
      </c>
      <c r="R25" s="928">
        <f t="shared" si="3"/>
        <v>0</v>
      </c>
      <c r="S25" s="889"/>
      <c r="T25" s="925"/>
      <c r="U25" s="889"/>
      <c r="V25" s="926"/>
      <c r="W25" s="889"/>
      <c r="X25" s="889"/>
      <c r="Y25" s="889"/>
    </row>
    <row r="26" spans="1:30" s="890" customFormat="1" ht="31.5" customHeight="1">
      <c r="A26" s="929">
        <f t="shared" si="4"/>
        <v>5</v>
      </c>
      <c r="B26" s="929">
        <v>7000028320</v>
      </c>
      <c r="C26" s="929">
        <v>810</v>
      </c>
      <c r="D26" s="929" t="s">
        <v>646</v>
      </c>
      <c r="E26" s="929">
        <v>1000004400</v>
      </c>
      <c r="F26" s="929">
        <v>85462040</v>
      </c>
      <c r="G26" s="1096"/>
      <c r="H26" s="1132">
        <v>18</v>
      </c>
      <c r="I26" s="1097"/>
      <c r="J26" s="929" t="s">
        <v>794</v>
      </c>
      <c r="K26" s="929" t="s">
        <v>580</v>
      </c>
      <c r="L26" s="929">
        <v>12</v>
      </c>
      <c r="M26" s="1098"/>
      <c r="N26" s="1099" t="str">
        <f t="shared" si="0"/>
        <v>Included</v>
      </c>
      <c r="O26" s="1100">
        <f t="shared" si="1"/>
        <v>0</v>
      </c>
      <c r="P26" s="889"/>
      <c r="Q26" s="285">
        <f t="shared" si="2"/>
        <v>0</v>
      </c>
      <c r="R26" s="928">
        <f t="shared" si="3"/>
        <v>0</v>
      </c>
      <c r="S26" s="889"/>
      <c r="T26" s="925"/>
      <c r="U26" s="889"/>
      <c r="V26" s="926"/>
      <c r="W26" s="889"/>
      <c r="X26" s="889"/>
      <c r="Y26" s="889"/>
    </row>
    <row r="27" spans="1:30" s="890" customFormat="1" ht="55.5" customHeight="1">
      <c r="A27" s="929">
        <f t="shared" si="4"/>
        <v>6</v>
      </c>
      <c r="B27" s="929">
        <v>7000028320</v>
      </c>
      <c r="C27" s="929">
        <v>820</v>
      </c>
      <c r="D27" s="929" t="s">
        <v>777</v>
      </c>
      <c r="E27" s="929">
        <v>1000004287</v>
      </c>
      <c r="F27" s="929">
        <v>85389000</v>
      </c>
      <c r="G27" s="1096"/>
      <c r="H27" s="1132">
        <v>18</v>
      </c>
      <c r="I27" s="1097"/>
      <c r="J27" s="929" t="s">
        <v>795</v>
      </c>
      <c r="K27" s="929" t="s">
        <v>585</v>
      </c>
      <c r="L27" s="929">
        <v>600</v>
      </c>
      <c r="M27" s="1098"/>
      <c r="N27" s="1099" t="str">
        <f t="shared" si="0"/>
        <v>Included</v>
      </c>
      <c r="O27" s="1100">
        <f t="shared" si="1"/>
        <v>0</v>
      </c>
      <c r="P27" s="889"/>
      <c r="Q27" s="285">
        <f t="shared" si="2"/>
        <v>0</v>
      </c>
      <c r="R27" s="928">
        <f t="shared" si="3"/>
        <v>0</v>
      </c>
      <c r="S27" s="889"/>
      <c r="T27" s="925"/>
      <c r="U27" s="889"/>
      <c r="V27" s="926"/>
      <c r="W27" s="889"/>
      <c r="X27" s="889"/>
      <c r="Y27" s="889"/>
    </row>
    <row r="28" spans="1:30" s="890" customFormat="1" ht="55.5" customHeight="1">
      <c r="A28" s="929">
        <f t="shared" si="4"/>
        <v>7</v>
      </c>
      <c r="B28" s="929">
        <v>7000028320</v>
      </c>
      <c r="C28" s="929">
        <v>830</v>
      </c>
      <c r="D28" s="929" t="s">
        <v>777</v>
      </c>
      <c r="E28" s="929">
        <v>1000032699</v>
      </c>
      <c r="F28" s="929">
        <v>85389000</v>
      </c>
      <c r="G28" s="1096"/>
      <c r="H28" s="1132">
        <v>18</v>
      </c>
      <c r="I28" s="1097"/>
      <c r="J28" s="929" t="s">
        <v>796</v>
      </c>
      <c r="K28" s="929" t="s">
        <v>580</v>
      </c>
      <c r="L28" s="929">
        <v>6</v>
      </c>
      <c r="M28" s="1098"/>
      <c r="N28" s="1099" t="str">
        <f t="shared" si="0"/>
        <v>Included</v>
      </c>
      <c r="O28" s="1100">
        <f t="shared" si="1"/>
        <v>0</v>
      </c>
      <c r="P28" s="889"/>
      <c r="Q28" s="285">
        <f t="shared" si="2"/>
        <v>0</v>
      </c>
      <c r="R28" s="928">
        <f t="shared" si="3"/>
        <v>0</v>
      </c>
      <c r="S28" s="889"/>
      <c r="T28" s="925"/>
      <c r="U28" s="889"/>
      <c r="V28" s="926"/>
      <c r="W28" s="889"/>
      <c r="X28" s="889"/>
      <c r="Y28" s="889"/>
    </row>
    <row r="29" spans="1:30" s="890" customFormat="1" ht="58.5" customHeight="1">
      <c r="A29" s="929">
        <f t="shared" si="4"/>
        <v>8</v>
      </c>
      <c r="B29" s="929">
        <v>7000028320</v>
      </c>
      <c r="C29" s="929">
        <v>840</v>
      </c>
      <c r="D29" s="929" t="s">
        <v>777</v>
      </c>
      <c r="E29" s="929">
        <v>1000032802</v>
      </c>
      <c r="F29" s="929">
        <v>85359030</v>
      </c>
      <c r="G29" s="1096"/>
      <c r="H29" s="1132">
        <v>18</v>
      </c>
      <c r="I29" s="1097"/>
      <c r="J29" s="929" t="s">
        <v>657</v>
      </c>
      <c r="K29" s="929" t="s">
        <v>581</v>
      </c>
      <c r="L29" s="929">
        <v>2</v>
      </c>
      <c r="M29" s="1098"/>
      <c r="N29" s="1099" t="str">
        <f t="shared" si="0"/>
        <v>Included</v>
      </c>
      <c r="O29" s="1100">
        <f t="shared" si="1"/>
        <v>0</v>
      </c>
      <c r="P29" s="889"/>
      <c r="Q29" s="285">
        <f t="shared" si="2"/>
        <v>0</v>
      </c>
      <c r="R29" s="928">
        <f t="shared" si="3"/>
        <v>0</v>
      </c>
      <c r="S29" s="889"/>
      <c r="T29" s="925"/>
      <c r="U29" s="889"/>
      <c r="V29" s="926"/>
      <c r="W29" s="889"/>
      <c r="X29" s="889"/>
      <c r="Y29" s="889"/>
    </row>
    <row r="30" spans="1:30" s="890" customFormat="1" ht="33.75" customHeight="1">
      <c r="A30" s="929">
        <f t="shared" si="4"/>
        <v>9</v>
      </c>
      <c r="B30" s="929">
        <v>7000028320</v>
      </c>
      <c r="C30" s="929">
        <v>10</v>
      </c>
      <c r="D30" s="929" t="s">
        <v>777</v>
      </c>
      <c r="E30" s="929">
        <v>1000004364</v>
      </c>
      <c r="F30" s="929">
        <v>85389000</v>
      </c>
      <c r="G30" s="1096"/>
      <c r="H30" s="1132">
        <v>18</v>
      </c>
      <c r="I30" s="1097"/>
      <c r="J30" s="929" t="s">
        <v>797</v>
      </c>
      <c r="K30" s="929" t="s">
        <v>581</v>
      </c>
      <c r="L30" s="929">
        <v>1</v>
      </c>
      <c r="M30" s="1098"/>
      <c r="N30" s="1099" t="str">
        <f t="shared" si="0"/>
        <v>Included</v>
      </c>
      <c r="O30" s="1100">
        <f t="shared" si="1"/>
        <v>0</v>
      </c>
      <c r="P30" s="889"/>
      <c r="Q30" s="285">
        <f t="shared" si="2"/>
        <v>0</v>
      </c>
      <c r="R30" s="928">
        <f t="shared" si="3"/>
        <v>0</v>
      </c>
      <c r="S30" s="889"/>
      <c r="T30" s="925"/>
      <c r="U30" s="889"/>
      <c r="V30" s="926"/>
      <c r="W30" s="889"/>
      <c r="X30" s="889"/>
      <c r="Y30" s="889"/>
    </row>
    <row r="31" spans="1:30" s="890" customFormat="1" ht="31.5" customHeight="1">
      <c r="A31" s="929">
        <f t="shared" si="4"/>
        <v>10</v>
      </c>
      <c r="B31" s="929">
        <v>7000028320</v>
      </c>
      <c r="C31" s="929">
        <v>20</v>
      </c>
      <c r="D31" s="929" t="s">
        <v>777</v>
      </c>
      <c r="E31" s="929">
        <v>1000004638</v>
      </c>
      <c r="F31" s="929">
        <v>85359030</v>
      </c>
      <c r="G31" s="1096"/>
      <c r="H31" s="1132">
        <v>18</v>
      </c>
      <c r="I31" s="1097"/>
      <c r="J31" s="929" t="s">
        <v>798</v>
      </c>
      <c r="K31" s="929" t="s">
        <v>581</v>
      </c>
      <c r="L31" s="929">
        <v>1</v>
      </c>
      <c r="M31" s="1098"/>
      <c r="N31" s="1099" t="str">
        <f t="shared" si="0"/>
        <v>Included</v>
      </c>
      <c r="O31" s="1100">
        <f t="shared" si="1"/>
        <v>0</v>
      </c>
      <c r="P31" s="889"/>
      <c r="Q31" s="285">
        <f t="shared" si="2"/>
        <v>0</v>
      </c>
      <c r="R31" s="928">
        <f t="shared" si="3"/>
        <v>0</v>
      </c>
      <c r="S31" s="889"/>
      <c r="T31" s="925"/>
      <c r="U31" s="889"/>
      <c r="V31" s="926"/>
      <c r="W31" s="889"/>
      <c r="X31" s="889"/>
      <c r="Y31" s="889"/>
    </row>
    <row r="32" spans="1:30" s="890" customFormat="1" ht="21.75" customHeight="1">
      <c r="A32" s="929">
        <f t="shared" si="4"/>
        <v>11</v>
      </c>
      <c r="B32" s="929">
        <v>7000028320</v>
      </c>
      <c r="C32" s="929">
        <v>30</v>
      </c>
      <c r="D32" s="929" t="s">
        <v>777</v>
      </c>
      <c r="E32" s="929">
        <v>1000004505</v>
      </c>
      <c r="F32" s="929">
        <v>85359030</v>
      </c>
      <c r="G32" s="1096"/>
      <c r="H32" s="1132">
        <v>18</v>
      </c>
      <c r="I32" s="1097"/>
      <c r="J32" s="929" t="s">
        <v>799</v>
      </c>
      <c r="K32" s="929" t="s">
        <v>581</v>
      </c>
      <c r="L32" s="929">
        <v>1</v>
      </c>
      <c r="M32" s="1098"/>
      <c r="N32" s="1099" t="str">
        <f t="shared" si="0"/>
        <v>Included</v>
      </c>
      <c r="O32" s="1100">
        <f t="shared" si="1"/>
        <v>0</v>
      </c>
      <c r="P32" s="889"/>
      <c r="Q32" s="285">
        <f t="shared" si="2"/>
        <v>0</v>
      </c>
      <c r="R32" s="928">
        <f t="shared" si="3"/>
        <v>0</v>
      </c>
      <c r="S32" s="889"/>
      <c r="T32" s="925"/>
      <c r="U32" s="889"/>
      <c r="V32" s="926"/>
      <c r="W32" s="889"/>
      <c r="X32" s="889"/>
      <c r="Y32" s="889"/>
    </row>
    <row r="33" spans="1:25" s="890" customFormat="1" ht="28.5" customHeight="1">
      <c r="A33" s="929">
        <f t="shared" si="4"/>
        <v>12</v>
      </c>
      <c r="B33" s="929">
        <v>7000028320</v>
      </c>
      <c r="C33" s="929">
        <v>40</v>
      </c>
      <c r="D33" s="929" t="s">
        <v>777</v>
      </c>
      <c r="E33" s="929">
        <v>1000004637</v>
      </c>
      <c r="F33" s="929">
        <v>85359030</v>
      </c>
      <c r="G33" s="1096"/>
      <c r="H33" s="1132">
        <v>18</v>
      </c>
      <c r="I33" s="1097"/>
      <c r="J33" s="929" t="s">
        <v>660</v>
      </c>
      <c r="K33" s="929" t="s">
        <v>581</v>
      </c>
      <c r="L33" s="929">
        <v>1</v>
      </c>
      <c r="M33" s="1098"/>
      <c r="N33" s="1099" t="str">
        <f t="shared" si="0"/>
        <v>Included</v>
      </c>
      <c r="O33" s="1100">
        <f t="shared" si="1"/>
        <v>0</v>
      </c>
      <c r="P33" s="889"/>
      <c r="Q33" s="285">
        <f t="shared" si="2"/>
        <v>0</v>
      </c>
      <c r="R33" s="928">
        <f t="shared" si="3"/>
        <v>0</v>
      </c>
      <c r="S33" s="889"/>
      <c r="T33" s="925"/>
      <c r="U33" s="889"/>
      <c r="V33" s="926"/>
      <c r="W33" s="889"/>
      <c r="X33" s="889"/>
      <c r="Y33" s="889"/>
    </row>
    <row r="34" spans="1:25" s="890" customFormat="1" ht="16.5">
      <c r="A34" s="929">
        <f t="shared" si="4"/>
        <v>13</v>
      </c>
      <c r="B34" s="929">
        <v>7000028320</v>
      </c>
      <c r="C34" s="929">
        <v>850</v>
      </c>
      <c r="D34" s="929" t="s">
        <v>778</v>
      </c>
      <c r="E34" s="929">
        <v>1000055446</v>
      </c>
      <c r="F34" s="929">
        <v>85371000</v>
      </c>
      <c r="G34" s="1096"/>
      <c r="H34" s="1132">
        <v>18</v>
      </c>
      <c r="I34" s="1097"/>
      <c r="J34" s="929" t="s">
        <v>800</v>
      </c>
      <c r="K34" s="929" t="s">
        <v>580</v>
      </c>
      <c r="L34" s="929">
        <v>3</v>
      </c>
      <c r="M34" s="1098"/>
      <c r="N34" s="1099" t="str">
        <f t="shared" si="0"/>
        <v>Included</v>
      </c>
      <c r="O34" s="1100">
        <f t="shared" si="1"/>
        <v>0</v>
      </c>
      <c r="P34" s="889"/>
      <c r="Q34" s="285">
        <f t="shared" si="2"/>
        <v>0</v>
      </c>
      <c r="R34" s="928">
        <f t="shared" si="3"/>
        <v>0</v>
      </c>
      <c r="S34" s="889"/>
      <c r="T34" s="925"/>
      <c r="U34" s="889"/>
      <c r="V34" s="926"/>
      <c r="W34" s="889"/>
      <c r="X34" s="889"/>
      <c r="Y34" s="889"/>
    </row>
    <row r="35" spans="1:25" s="890" customFormat="1" ht="43.5" customHeight="1">
      <c r="A35" s="929">
        <f t="shared" si="4"/>
        <v>14</v>
      </c>
      <c r="B35" s="929">
        <v>7000028320</v>
      </c>
      <c r="C35" s="929">
        <v>860</v>
      </c>
      <c r="D35" s="929" t="s">
        <v>778</v>
      </c>
      <c r="E35" s="929">
        <v>1000002146</v>
      </c>
      <c r="F35" s="929">
        <v>85371000</v>
      </c>
      <c r="G35" s="1096"/>
      <c r="H35" s="1132">
        <v>18</v>
      </c>
      <c r="I35" s="1097"/>
      <c r="J35" s="929" t="s">
        <v>801</v>
      </c>
      <c r="K35" s="929" t="s">
        <v>581</v>
      </c>
      <c r="L35" s="929">
        <v>1</v>
      </c>
      <c r="M35" s="1098"/>
      <c r="N35" s="1099" t="str">
        <f t="shared" si="0"/>
        <v>Included</v>
      </c>
      <c r="O35" s="1100">
        <f t="shared" si="1"/>
        <v>0</v>
      </c>
      <c r="P35" s="889"/>
      <c r="Q35" s="285">
        <f t="shared" si="2"/>
        <v>0</v>
      </c>
      <c r="R35" s="928">
        <f t="shared" si="3"/>
        <v>0</v>
      </c>
      <c r="S35" s="889"/>
      <c r="T35" s="925"/>
      <c r="U35" s="889"/>
      <c r="V35" s="926"/>
      <c r="W35" s="889"/>
      <c r="X35" s="889"/>
      <c r="Y35" s="889"/>
    </row>
    <row r="36" spans="1:25" s="890" customFormat="1" ht="16.5">
      <c r="A36" s="929">
        <f t="shared" si="4"/>
        <v>15</v>
      </c>
      <c r="B36" s="929">
        <v>7000028320</v>
      </c>
      <c r="C36" s="929">
        <v>870</v>
      </c>
      <c r="D36" s="929" t="s">
        <v>778</v>
      </c>
      <c r="E36" s="929">
        <v>1000025391</v>
      </c>
      <c r="F36" s="929">
        <v>82032000</v>
      </c>
      <c r="G36" s="1096"/>
      <c r="H36" s="1132">
        <v>18</v>
      </c>
      <c r="I36" s="1097"/>
      <c r="J36" s="929" t="s">
        <v>590</v>
      </c>
      <c r="K36" s="929" t="s">
        <v>580</v>
      </c>
      <c r="L36" s="929">
        <v>1</v>
      </c>
      <c r="M36" s="1098"/>
      <c r="N36" s="1099" t="str">
        <f t="shared" si="0"/>
        <v>Included</v>
      </c>
      <c r="O36" s="1100">
        <f t="shared" si="1"/>
        <v>0</v>
      </c>
      <c r="P36" s="889"/>
      <c r="Q36" s="285">
        <f t="shared" si="2"/>
        <v>0</v>
      </c>
      <c r="R36" s="928">
        <f t="shared" si="3"/>
        <v>0</v>
      </c>
      <c r="S36" s="889"/>
      <c r="T36" s="925"/>
      <c r="U36" s="889"/>
      <c r="V36" s="926"/>
      <c r="W36" s="889"/>
      <c r="X36" s="889"/>
      <c r="Y36" s="889"/>
    </row>
    <row r="37" spans="1:25" s="890" customFormat="1" ht="16.5">
      <c r="A37" s="929">
        <f t="shared" si="4"/>
        <v>16</v>
      </c>
      <c r="B37" s="929">
        <v>7000028320</v>
      </c>
      <c r="C37" s="929">
        <v>880</v>
      </c>
      <c r="D37" s="929" t="s">
        <v>778</v>
      </c>
      <c r="E37" s="929">
        <v>1000003398</v>
      </c>
      <c r="F37" s="929">
        <v>85371000</v>
      </c>
      <c r="G37" s="1096"/>
      <c r="H37" s="1132">
        <v>18</v>
      </c>
      <c r="I37" s="1097"/>
      <c r="J37" s="929" t="s">
        <v>802</v>
      </c>
      <c r="K37" s="929" t="s">
        <v>580</v>
      </c>
      <c r="L37" s="929">
        <v>2</v>
      </c>
      <c r="M37" s="1098"/>
      <c r="N37" s="1099" t="str">
        <f t="shared" si="0"/>
        <v>Included</v>
      </c>
      <c r="O37" s="1100">
        <f t="shared" si="1"/>
        <v>0</v>
      </c>
      <c r="P37" s="889"/>
      <c r="Q37" s="285">
        <f t="shared" si="2"/>
        <v>0</v>
      </c>
      <c r="R37" s="928">
        <f t="shared" si="3"/>
        <v>0</v>
      </c>
      <c r="S37" s="889"/>
      <c r="T37" s="925"/>
      <c r="U37" s="889"/>
      <c r="V37" s="926"/>
      <c r="W37" s="889"/>
      <c r="X37" s="889"/>
      <c r="Y37" s="889"/>
    </row>
    <row r="38" spans="1:25" s="890" customFormat="1" ht="33">
      <c r="A38" s="929">
        <f t="shared" si="4"/>
        <v>17</v>
      </c>
      <c r="B38" s="929">
        <v>7000028320</v>
      </c>
      <c r="C38" s="929">
        <v>890</v>
      </c>
      <c r="D38" s="929" t="s">
        <v>779</v>
      </c>
      <c r="E38" s="929">
        <v>1000003409</v>
      </c>
      <c r="F38" s="929">
        <v>85371000</v>
      </c>
      <c r="G38" s="1096"/>
      <c r="H38" s="1132">
        <v>18</v>
      </c>
      <c r="I38" s="1097"/>
      <c r="J38" s="929" t="s">
        <v>664</v>
      </c>
      <c r="K38" s="929" t="s">
        <v>580</v>
      </c>
      <c r="L38" s="929">
        <v>3</v>
      </c>
      <c r="M38" s="1098"/>
      <c r="N38" s="1099" t="str">
        <f t="shared" ref="N38:N59" si="5">IF(M38=0, "Included",IF(ISERROR(L38*M38), M38, L38*M38))</f>
        <v>Included</v>
      </c>
      <c r="O38" s="1100">
        <f t="shared" ref="O38:O59" si="6">R38</f>
        <v>0</v>
      </c>
      <c r="P38" s="889"/>
      <c r="Q38" s="285">
        <f t="shared" ref="Q38:Q59" si="7">IF(N38="Included",0,N38)</f>
        <v>0</v>
      </c>
      <c r="R38" s="928">
        <f t="shared" si="3"/>
        <v>0</v>
      </c>
      <c r="S38" s="889"/>
      <c r="T38" s="925"/>
      <c r="U38" s="889"/>
      <c r="V38" s="926"/>
      <c r="W38" s="889"/>
      <c r="X38" s="889"/>
      <c r="Y38" s="889"/>
    </row>
    <row r="39" spans="1:25" s="890" customFormat="1" ht="33">
      <c r="A39" s="929">
        <f t="shared" si="4"/>
        <v>18</v>
      </c>
      <c r="B39" s="929">
        <v>7000028320</v>
      </c>
      <c r="C39" s="929">
        <v>900</v>
      </c>
      <c r="D39" s="929" t="s">
        <v>779</v>
      </c>
      <c r="E39" s="929">
        <v>1000003411</v>
      </c>
      <c r="F39" s="929">
        <v>85371000</v>
      </c>
      <c r="G39" s="1096"/>
      <c r="H39" s="1132">
        <v>18</v>
      </c>
      <c r="I39" s="1097"/>
      <c r="J39" s="929" t="s">
        <v>803</v>
      </c>
      <c r="K39" s="929" t="s">
        <v>580</v>
      </c>
      <c r="L39" s="929">
        <v>1</v>
      </c>
      <c r="M39" s="1098"/>
      <c r="N39" s="1099" t="str">
        <f t="shared" si="5"/>
        <v>Included</v>
      </c>
      <c r="O39" s="1100">
        <f t="shared" si="6"/>
        <v>0</v>
      </c>
      <c r="P39" s="889"/>
      <c r="Q39" s="285">
        <f t="shared" si="7"/>
        <v>0</v>
      </c>
      <c r="R39" s="928">
        <f t="shared" si="3"/>
        <v>0</v>
      </c>
      <c r="S39" s="889"/>
      <c r="T39" s="925"/>
      <c r="U39" s="889"/>
      <c r="V39" s="926"/>
      <c r="W39" s="889"/>
      <c r="X39" s="889"/>
      <c r="Y39" s="889"/>
    </row>
    <row r="40" spans="1:25" s="890" customFormat="1" ht="21.75" customHeight="1">
      <c r="A40" s="929">
        <f t="shared" si="4"/>
        <v>19</v>
      </c>
      <c r="B40" s="929">
        <v>7000028320</v>
      </c>
      <c r="C40" s="929">
        <v>910</v>
      </c>
      <c r="D40" s="929" t="s">
        <v>780</v>
      </c>
      <c r="E40" s="929">
        <v>1000011336</v>
      </c>
      <c r="F40" s="929">
        <v>72169990</v>
      </c>
      <c r="G40" s="1096"/>
      <c r="H40" s="1132">
        <v>18</v>
      </c>
      <c r="I40" s="1097"/>
      <c r="J40" s="929" t="s">
        <v>804</v>
      </c>
      <c r="K40" s="929" t="s">
        <v>581</v>
      </c>
      <c r="L40" s="929">
        <v>2</v>
      </c>
      <c r="M40" s="1098"/>
      <c r="N40" s="1099" t="str">
        <f t="shared" si="5"/>
        <v>Included</v>
      </c>
      <c r="O40" s="1100">
        <f t="shared" si="6"/>
        <v>0</v>
      </c>
      <c r="P40" s="889"/>
      <c r="Q40" s="285">
        <f t="shared" si="7"/>
        <v>0</v>
      </c>
      <c r="R40" s="928">
        <f t="shared" si="3"/>
        <v>0</v>
      </c>
      <c r="S40" s="889"/>
      <c r="T40" s="925"/>
      <c r="U40" s="889"/>
      <c r="V40" s="926"/>
      <c r="W40" s="889"/>
      <c r="X40" s="889"/>
      <c r="Y40" s="889"/>
    </row>
    <row r="41" spans="1:25" s="890" customFormat="1" ht="33">
      <c r="A41" s="929">
        <f t="shared" si="4"/>
        <v>20</v>
      </c>
      <c r="B41" s="929">
        <v>7000028320</v>
      </c>
      <c r="C41" s="929">
        <v>920</v>
      </c>
      <c r="D41" s="929" t="s">
        <v>780</v>
      </c>
      <c r="E41" s="929">
        <v>1000055985</v>
      </c>
      <c r="F41" s="929">
        <v>72169990</v>
      </c>
      <c r="G41" s="1096"/>
      <c r="H41" s="1132">
        <v>18</v>
      </c>
      <c r="I41" s="1097"/>
      <c r="J41" s="929" t="s">
        <v>805</v>
      </c>
      <c r="K41" s="929" t="s">
        <v>580</v>
      </c>
      <c r="L41" s="929">
        <v>18</v>
      </c>
      <c r="M41" s="1098"/>
      <c r="N41" s="1099" t="str">
        <f t="shared" si="5"/>
        <v>Included</v>
      </c>
      <c r="O41" s="1100">
        <f t="shared" si="6"/>
        <v>0</v>
      </c>
      <c r="P41" s="889"/>
      <c r="Q41" s="285">
        <f t="shared" si="7"/>
        <v>0</v>
      </c>
      <c r="R41" s="928">
        <f t="shared" si="3"/>
        <v>0</v>
      </c>
      <c r="S41" s="889"/>
      <c r="T41" s="925"/>
      <c r="U41" s="889"/>
      <c r="V41" s="926"/>
      <c r="W41" s="889"/>
      <c r="X41" s="889"/>
      <c r="Y41" s="889"/>
    </row>
    <row r="42" spans="1:25" s="890" customFormat="1" ht="33">
      <c r="A42" s="929">
        <f t="shared" si="4"/>
        <v>21</v>
      </c>
      <c r="B42" s="929">
        <v>7000028320</v>
      </c>
      <c r="C42" s="929">
        <v>930</v>
      </c>
      <c r="D42" s="929" t="s">
        <v>780</v>
      </c>
      <c r="E42" s="929">
        <v>1000055987</v>
      </c>
      <c r="F42" s="929">
        <v>72169990</v>
      </c>
      <c r="G42" s="1096"/>
      <c r="H42" s="1132">
        <v>18</v>
      </c>
      <c r="I42" s="1097"/>
      <c r="J42" s="929" t="s">
        <v>806</v>
      </c>
      <c r="K42" s="929" t="s">
        <v>580</v>
      </c>
      <c r="L42" s="929">
        <v>12</v>
      </c>
      <c r="M42" s="1098"/>
      <c r="N42" s="1099" t="str">
        <f t="shared" si="5"/>
        <v>Included</v>
      </c>
      <c r="O42" s="1100">
        <f t="shared" si="6"/>
        <v>0</v>
      </c>
      <c r="P42" s="889"/>
      <c r="Q42" s="285">
        <f t="shared" si="7"/>
        <v>0</v>
      </c>
      <c r="R42" s="928">
        <f t="shared" si="3"/>
        <v>0</v>
      </c>
      <c r="S42" s="889"/>
      <c r="T42" s="925"/>
      <c r="U42" s="889"/>
      <c r="V42" s="926"/>
      <c r="W42" s="889"/>
      <c r="X42" s="889"/>
      <c r="Y42" s="889"/>
    </row>
    <row r="43" spans="1:25" s="890" customFormat="1" ht="33" customHeight="1">
      <c r="A43" s="929">
        <f t="shared" si="4"/>
        <v>22</v>
      </c>
      <c r="B43" s="929">
        <v>7000028320</v>
      </c>
      <c r="C43" s="929">
        <v>940</v>
      </c>
      <c r="D43" s="929" t="s">
        <v>780</v>
      </c>
      <c r="E43" s="929">
        <v>1000034162</v>
      </c>
      <c r="F43" s="929">
        <v>72169990</v>
      </c>
      <c r="G43" s="1096"/>
      <c r="H43" s="1132">
        <v>18</v>
      </c>
      <c r="I43" s="1097"/>
      <c r="J43" s="929" t="s">
        <v>649</v>
      </c>
      <c r="K43" s="929" t="s">
        <v>587</v>
      </c>
      <c r="L43" s="929">
        <v>1</v>
      </c>
      <c r="M43" s="1098"/>
      <c r="N43" s="1099" t="str">
        <f t="shared" si="5"/>
        <v>Included</v>
      </c>
      <c r="O43" s="1100">
        <f t="shared" si="6"/>
        <v>0</v>
      </c>
      <c r="P43" s="889"/>
      <c r="Q43" s="285">
        <f t="shared" si="7"/>
        <v>0</v>
      </c>
      <c r="R43" s="928">
        <f t="shared" si="3"/>
        <v>0</v>
      </c>
      <c r="S43" s="889"/>
      <c r="T43" s="925"/>
      <c r="U43" s="889"/>
      <c r="V43" s="926"/>
      <c r="W43" s="889"/>
      <c r="X43" s="889"/>
      <c r="Y43" s="889"/>
    </row>
    <row r="44" spans="1:25" s="890" customFormat="1" ht="24" customHeight="1">
      <c r="A44" s="929">
        <f t="shared" si="4"/>
        <v>23</v>
      </c>
      <c r="B44" s="929">
        <v>7000028320</v>
      </c>
      <c r="C44" s="929">
        <v>50</v>
      </c>
      <c r="D44" s="929" t="s">
        <v>781</v>
      </c>
      <c r="E44" s="929">
        <v>1000014547</v>
      </c>
      <c r="F44" s="929">
        <v>85371000</v>
      </c>
      <c r="G44" s="1096"/>
      <c r="H44" s="1132">
        <v>18</v>
      </c>
      <c r="I44" s="1097"/>
      <c r="J44" s="929" t="s">
        <v>594</v>
      </c>
      <c r="K44" s="929" t="s">
        <v>580</v>
      </c>
      <c r="L44" s="929">
        <v>2</v>
      </c>
      <c r="M44" s="1098"/>
      <c r="N44" s="1099" t="str">
        <f t="shared" si="5"/>
        <v>Included</v>
      </c>
      <c r="O44" s="1100">
        <f t="shared" si="6"/>
        <v>0</v>
      </c>
      <c r="P44" s="889"/>
      <c r="Q44" s="285">
        <f t="shared" si="7"/>
        <v>0</v>
      </c>
      <c r="R44" s="928">
        <f t="shared" si="3"/>
        <v>0</v>
      </c>
      <c r="S44" s="889"/>
      <c r="T44" s="925"/>
      <c r="U44" s="889"/>
      <c r="V44" s="926"/>
      <c r="W44" s="889"/>
      <c r="X44" s="889"/>
      <c r="Y44" s="889"/>
    </row>
    <row r="45" spans="1:25" s="890" customFormat="1" ht="16.5">
      <c r="A45" s="929">
        <f t="shared" si="4"/>
        <v>24</v>
      </c>
      <c r="B45" s="929">
        <v>7000028320</v>
      </c>
      <c r="C45" s="929">
        <v>60</v>
      </c>
      <c r="D45" s="929" t="s">
        <v>781</v>
      </c>
      <c r="E45" s="929">
        <v>1000014546</v>
      </c>
      <c r="F45" s="929">
        <v>94059900</v>
      </c>
      <c r="G45" s="1096"/>
      <c r="H45" s="1132">
        <v>18</v>
      </c>
      <c r="I45" s="1097"/>
      <c r="J45" s="929" t="s">
        <v>807</v>
      </c>
      <c r="K45" s="929" t="s">
        <v>580</v>
      </c>
      <c r="L45" s="929">
        <v>1</v>
      </c>
      <c r="M45" s="1098"/>
      <c r="N45" s="1099" t="str">
        <f t="shared" si="5"/>
        <v>Included</v>
      </c>
      <c r="O45" s="1100">
        <f t="shared" si="6"/>
        <v>0</v>
      </c>
      <c r="P45" s="889"/>
      <c r="Q45" s="285">
        <f t="shared" si="7"/>
        <v>0</v>
      </c>
      <c r="R45" s="928">
        <f t="shared" si="3"/>
        <v>0</v>
      </c>
      <c r="S45" s="889"/>
      <c r="T45" s="925"/>
      <c r="U45" s="889"/>
      <c r="V45" s="926"/>
      <c r="W45" s="889"/>
      <c r="X45" s="889"/>
      <c r="Y45" s="889"/>
    </row>
    <row r="46" spans="1:25" s="890" customFormat="1" ht="33">
      <c r="A46" s="929">
        <f t="shared" si="4"/>
        <v>25</v>
      </c>
      <c r="B46" s="929">
        <v>7000028320</v>
      </c>
      <c r="C46" s="929">
        <v>70</v>
      </c>
      <c r="D46" s="929" t="s">
        <v>781</v>
      </c>
      <c r="E46" s="929">
        <v>1000004795</v>
      </c>
      <c r="F46" s="929">
        <v>94059900</v>
      </c>
      <c r="G46" s="1096"/>
      <c r="H46" s="1132">
        <v>18</v>
      </c>
      <c r="I46" s="1097"/>
      <c r="J46" s="929" t="s">
        <v>808</v>
      </c>
      <c r="K46" s="929" t="s">
        <v>580</v>
      </c>
      <c r="L46" s="929">
        <v>1</v>
      </c>
      <c r="M46" s="1098"/>
      <c r="N46" s="1099" t="str">
        <f t="shared" si="5"/>
        <v>Included</v>
      </c>
      <c r="O46" s="1100">
        <f t="shared" si="6"/>
        <v>0</v>
      </c>
      <c r="P46" s="889"/>
      <c r="Q46" s="285">
        <f t="shared" si="7"/>
        <v>0</v>
      </c>
      <c r="R46" s="928">
        <f t="shared" si="3"/>
        <v>0</v>
      </c>
      <c r="S46" s="889"/>
      <c r="T46" s="925"/>
      <c r="U46" s="889"/>
      <c r="V46" s="926"/>
      <c r="W46" s="889"/>
      <c r="X46" s="889"/>
      <c r="Y46" s="889"/>
    </row>
    <row r="47" spans="1:25" s="890" customFormat="1" ht="33">
      <c r="A47" s="929">
        <f t="shared" si="4"/>
        <v>26</v>
      </c>
      <c r="B47" s="929">
        <v>7000028320</v>
      </c>
      <c r="C47" s="929">
        <v>80</v>
      </c>
      <c r="D47" s="929" t="s">
        <v>781</v>
      </c>
      <c r="E47" s="929">
        <v>1000001050</v>
      </c>
      <c r="F47" s="929">
        <v>94059900</v>
      </c>
      <c r="G47" s="1096"/>
      <c r="H47" s="1132">
        <v>18</v>
      </c>
      <c r="I47" s="1097"/>
      <c r="J47" s="929" t="s">
        <v>809</v>
      </c>
      <c r="K47" s="929" t="s">
        <v>580</v>
      </c>
      <c r="L47" s="929">
        <v>1</v>
      </c>
      <c r="M47" s="1098"/>
      <c r="N47" s="1099" t="str">
        <f t="shared" si="5"/>
        <v>Included</v>
      </c>
      <c r="O47" s="1100">
        <f t="shared" si="6"/>
        <v>0</v>
      </c>
      <c r="P47" s="889"/>
      <c r="Q47" s="285">
        <f t="shared" si="7"/>
        <v>0</v>
      </c>
      <c r="R47" s="928">
        <f t="shared" si="3"/>
        <v>0</v>
      </c>
      <c r="S47" s="889"/>
      <c r="T47" s="925"/>
      <c r="U47" s="889"/>
      <c r="V47" s="926"/>
      <c r="W47" s="889"/>
      <c r="X47" s="889"/>
      <c r="Y47" s="889"/>
    </row>
    <row r="48" spans="1:25" s="890" customFormat="1" ht="33">
      <c r="A48" s="929">
        <f t="shared" si="4"/>
        <v>27</v>
      </c>
      <c r="B48" s="929">
        <v>7000028320</v>
      </c>
      <c r="C48" s="929">
        <v>90</v>
      </c>
      <c r="D48" s="929" t="s">
        <v>781</v>
      </c>
      <c r="E48" s="929">
        <v>1000038325</v>
      </c>
      <c r="F48" s="929">
        <v>94059900</v>
      </c>
      <c r="G48" s="1096"/>
      <c r="H48" s="1132">
        <v>18</v>
      </c>
      <c r="I48" s="1097"/>
      <c r="J48" s="929" t="s">
        <v>595</v>
      </c>
      <c r="K48" s="929" t="s">
        <v>580</v>
      </c>
      <c r="L48" s="929">
        <v>10</v>
      </c>
      <c r="M48" s="1098"/>
      <c r="N48" s="1099" t="str">
        <f t="shared" si="5"/>
        <v>Included</v>
      </c>
      <c r="O48" s="1100">
        <f t="shared" si="6"/>
        <v>0</v>
      </c>
      <c r="P48" s="889"/>
      <c r="Q48" s="285">
        <f t="shared" si="7"/>
        <v>0</v>
      </c>
      <c r="R48" s="928">
        <f t="shared" si="3"/>
        <v>0</v>
      </c>
      <c r="S48" s="889"/>
      <c r="T48" s="925"/>
      <c r="U48" s="889"/>
      <c r="V48" s="926"/>
      <c r="W48" s="889"/>
      <c r="X48" s="889"/>
      <c r="Y48" s="889"/>
    </row>
    <row r="49" spans="1:25" s="890" customFormat="1" ht="33">
      <c r="A49" s="929">
        <f t="shared" si="4"/>
        <v>28</v>
      </c>
      <c r="B49" s="929">
        <v>7000028320</v>
      </c>
      <c r="C49" s="929">
        <v>100</v>
      </c>
      <c r="D49" s="929" t="s">
        <v>781</v>
      </c>
      <c r="E49" s="929">
        <v>1000038039</v>
      </c>
      <c r="F49" s="929">
        <v>94051090</v>
      </c>
      <c r="G49" s="1096"/>
      <c r="H49" s="1132">
        <v>18</v>
      </c>
      <c r="I49" s="1097"/>
      <c r="J49" s="929" t="s">
        <v>810</v>
      </c>
      <c r="K49" s="929" t="s">
        <v>580</v>
      </c>
      <c r="L49" s="929">
        <v>10</v>
      </c>
      <c r="M49" s="1098"/>
      <c r="N49" s="1099" t="str">
        <f t="shared" si="5"/>
        <v>Included</v>
      </c>
      <c r="O49" s="1100">
        <f t="shared" si="6"/>
        <v>0</v>
      </c>
      <c r="P49" s="889"/>
      <c r="Q49" s="285">
        <f t="shared" si="7"/>
        <v>0</v>
      </c>
      <c r="R49" s="928">
        <f t="shared" si="3"/>
        <v>0</v>
      </c>
      <c r="S49" s="889"/>
      <c r="T49" s="925"/>
      <c r="U49" s="889"/>
      <c r="V49" s="926"/>
      <c r="W49" s="889"/>
      <c r="X49" s="889"/>
      <c r="Y49" s="889"/>
    </row>
    <row r="50" spans="1:25" s="890" customFormat="1" ht="33">
      <c r="A50" s="929">
        <f t="shared" si="4"/>
        <v>29</v>
      </c>
      <c r="B50" s="929">
        <v>7000028320</v>
      </c>
      <c r="C50" s="929">
        <v>110</v>
      </c>
      <c r="D50" s="929" t="s">
        <v>781</v>
      </c>
      <c r="E50" s="929">
        <v>1000004952</v>
      </c>
      <c r="F50" s="929">
        <v>94059900</v>
      </c>
      <c r="G50" s="1096"/>
      <c r="H50" s="1132">
        <v>18</v>
      </c>
      <c r="I50" s="1097"/>
      <c r="J50" s="929" t="s">
        <v>811</v>
      </c>
      <c r="K50" s="929" t="s">
        <v>580</v>
      </c>
      <c r="L50" s="929">
        <v>2</v>
      </c>
      <c r="M50" s="1098"/>
      <c r="N50" s="1099" t="str">
        <f t="shared" si="5"/>
        <v>Included</v>
      </c>
      <c r="O50" s="1100">
        <f t="shared" si="6"/>
        <v>0</v>
      </c>
      <c r="P50" s="889"/>
      <c r="Q50" s="285">
        <f t="shared" si="7"/>
        <v>0</v>
      </c>
      <c r="R50" s="928">
        <f t="shared" si="3"/>
        <v>0</v>
      </c>
      <c r="S50" s="889"/>
      <c r="T50" s="925"/>
      <c r="U50" s="889"/>
      <c r="V50" s="926"/>
      <c r="W50" s="889"/>
      <c r="X50" s="889"/>
      <c r="Y50" s="889"/>
    </row>
    <row r="51" spans="1:25" s="890" customFormat="1" ht="99">
      <c r="A51" s="929">
        <f t="shared" si="4"/>
        <v>30</v>
      </c>
      <c r="B51" s="929">
        <v>7000028320</v>
      </c>
      <c r="C51" s="929">
        <v>950</v>
      </c>
      <c r="D51" s="929" t="s">
        <v>645</v>
      </c>
      <c r="E51" s="929">
        <v>1000030433</v>
      </c>
      <c r="F51" s="929">
        <v>85287390</v>
      </c>
      <c r="G51" s="1096"/>
      <c r="H51" s="1132">
        <v>18</v>
      </c>
      <c r="I51" s="1097"/>
      <c r="J51" s="929" t="s">
        <v>653</v>
      </c>
      <c r="K51" s="929" t="s">
        <v>581</v>
      </c>
      <c r="L51" s="929">
        <v>1</v>
      </c>
      <c r="M51" s="1098"/>
      <c r="N51" s="1099" t="str">
        <f t="shared" si="5"/>
        <v>Included</v>
      </c>
      <c r="O51" s="1100">
        <f t="shared" si="6"/>
        <v>0</v>
      </c>
      <c r="P51" s="889"/>
      <c r="Q51" s="285">
        <f t="shared" si="7"/>
        <v>0</v>
      </c>
      <c r="R51" s="928">
        <f t="shared" si="3"/>
        <v>0</v>
      </c>
      <c r="S51" s="889"/>
      <c r="T51" s="925"/>
      <c r="U51" s="889"/>
      <c r="V51" s="926"/>
      <c r="W51" s="889"/>
      <c r="X51" s="889"/>
      <c r="Y51" s="889"/>
    </row>
    <row r="52" spans="1:25" s="890" customFormat="1" ht="16.5">
      <c r="A52" s="929">
        <f t="shared" si="4"/>
        <v>31</v>
      </c>
      <c r="B52" s="929">
        <v>7000028320</v>
      </c>
      <c r="C52" s="929">
        <v>960</v>
      </c>
      <c r="D52" s="929" t="s">
        <v>782</v>
      </c>
      <c r="E52" s="929">
        <v>1000004304</v>
      </c>
      <c r="F52" s="929">
        <v>85371000</v>
      </c>
      <c r="G52" s="1096"/>
      <c r="H52" s="1132">
        <v>18</v>
      </c>
      <c r="I52" s="1097"/>
      <c r="J52" s="929" t="s">
        <v>654</v>
      </c>
      <c r="K52" s="929" t="s">
        <v>581</v>
      </c>
      <c r="L52" s="929">
        <v>1</v>
      </c>
      <c r="M52" s="1098"/>
      <c r="N52" s="1099" t="str">
        <f t="shared" si="5"/>
        <v>Included</v>
      </c>
      <c r="O52" s="1100">
        <f t="shared" si="6"/>
        <v>0</v>
      </c>
      <c r="P52" s="889"/>
      <c r="Q52" s="285">
        <f t="shared" si="7"/>
        <v>0</v>
      </c>
      <c r="R52" s="928">
        <f t="shared" si="3"/>
        <v>0</v>
      </c>
      <c r="S52" s="889"/>
      <c r="T52" s="925"/>
      <c r="U52" s="889"/>
      <c r="V52" s="926"/>
      <c r="W52" s="889"/>
      <c r="X52" s="889"/>
      <c r="Y52" s="889"/>
    </row>
    <row r="53" spans="1:25" s="890" customFormat="1" ht="16.5">
      <c r="A53" s="929">
        <f t="shared" si="4"/>
        <v>32</v>
      </c>
      <c r="B53" s="929">
        <v>7000028320</v>
      </c>
      <c r="C53" s="929">
        <v>970</v>
      </c>
      <c r="D53" s="929" t="s">
        <v>783</v>
      </c>
      <c r="E53" s="929">
        <v>1000010014</v>
      </c>
      <c r="F53" s="929">
        <v>85176210</v>
      </c>
      <c r="G53" s="1096"/>
      <c r="H53" s="1132">
        <v>18</v>
      </c>
      <c r="I53" s="1097"/>
      <c r="J53" s="929" t="s">
        <v>812</v>
      </c>
      <c r="K53" s="929" t="s">
        <v>581</v>
      </c>
      <c r="L53" s="929">
        <v>2</v>
      </c>
      <c r="M53" s="1098"/>
      <c r="N53" s="1099" t="str">
        <f t="shared" si="5"/>
        <v>Included</v>
      </c>
      <c r="O53" s="1100">
        <f t="shared" si="6"/>
        <v>0</v>
      </c>
      <c r="P53" s="889"/>
      <c r="Q53" s="285">
        <f t="shared" si="7"/>
        <v>0</v>
      </c>
      <c r="R53" s="928">
        <f t="shared" si="3"/>
        <v>0</v>
      </c>
      <c r="S53" s="889"/>
      <c r="T53" s="925"/>
      <c r="U53" s="889"/>
      <c r="V53" s="926"/>
      <c r="W53" s="889"/>
      <c r="X53" s="889"/>
      <c r="Y53" s="889"/>
    </row>
    <row r="54" spans="1:25" s="890" customFormat="1" ht="16.5">
      <c r="A54" s="929">
        <f t="shared" si="4"/>
        <v>33</v>
      </c>
      <c r="B54" s="929">
        <v>7000028320</v>
      </c>
      <c r="C54" s="929">
        <v>980</v>
      </c>
      <c r="D54" s="929" t="s">
        <v>783</v>
      </c>
      <c r="E54" s="929">
        <v>1000000046</v>
      </c>
      <c r="F54" s="929">
        <v>85176210</v>
      </c>
      <c r="G54" s="1096"/>
      <c r="H54" s="1132">
        <v>18</v>
      </c>
      <c r="I54" s="1097"/>
      <c r="J54" s="929" t="s">
        <v>813</v>
      </c>
      <c r="K54" s="929" t="s">
        <v>580</v>
      </c>
      <c r="L54" s="929">
        <v>2</v>
      </c>
      <c r="M54" s="1098"/>
      <c r="N54" s="1099" t="str">
        <f t="shared" si="5"/>
        <v>Included</v>
      </c>
      <c r="O54" s="1100">
        <f t="shared" si="6"/>
        <v>0</v>
      </c>
      <c r="P54" s="889"/>
      <c r="Q54" s="285">
        <f t="shared" si="7"/>
        <v>0</v>
      </c>
      <c r="R54" s="928">
        <f t="shared" si="3"/>
        <v>0</v>
      </c>
      <c r="S54" s="889"/>
      <c r="T54" s="925"/>
      <c r="U54" s="889"/>
      <c r="V54" s="926"/>
      <c r="W54" s="889"/>
      <c r="X54" s="889"/>
      <c r="Y54" s="889"/>
    </row>
    <row r="55" spans="1:25" s="890" customFormat="1" ht="16.5">
      <c r="A55" s="929">
        <f t="shared" si="4"/>
        <v>34</v>
      </c>
      <c r="B55" s="929">
        <v>7000028320</v>
      </c>
      <c r="C55" s="929">
        <v>990</v>
      </c>
      <c r="D55" s="929" t="s">
        <v>783</v>
      </c>
      <c r="E55" s="929">
        <v>1000017887</v>
      </c>
      <c r="F55" s="929">
        <v>85176210</v>
      </c>
      <c r="G55" s="1096"/>
      <c r="H55" s="1132">
        <v>18</v>
      </c>
      <c r="I55" s="1097"/>
      <c r="J55" s="929" t="s">
        <v>814</v>
      </c>
      <c r="K55" s="929" t="s">
        <v>580</v>
      </c>
      <c r="L55" s="929">
        <v>2</v>
      </c>
      <c r="M55" s="1098"/>
      <c r="N55" s="1099" t="str">
        <f t="shared" si="5"/>
        <v>Included</v>
      </c>
      <c r="O55" s="1100">
        <f t="shared" si="6"/>
        <v>0</v>
      </c>
      <c r="P55" s="889"/>
      <c r="Q55" s="285">
        <f t="shared" si="7"/>
        <v>0</v>
      </c>
      <c r="R55" s="928">
        <f t="shared" si="3"/>
        <v>0</v>
      </c>
      <c r="S55" s="889"/>
      <c r="T55" s="925"/>
      <c r="U55" s="889"/>
      <c r="V55" s="926"/>
      <c r="W55" s="889"/>
      <c r="X55" s="889"/>
      <c r="Y55" s="889"/>
    </row>
    <row r="56" spans="1:25" s="890" customFormat="1" ht="16.5">
      <c r="A56" s="929">
        <f t="shared" si="4"/>
        <v>35</v>
      </c>
      <c r="B56" s="929">
        <v>7000028320</v>
      </c>
      <c r="C56" s="929">
        <v>1000</v>
      </c>
      <c r="D56" s="929" t="s">
        <v>783</v>
      </c>
      <c r="E56" s="929">
        <v>1000010638</v>
      </c>
      <c r="F56" s="929">
        <v>85176210</v>
      </c>
      <c r="G56" s="1096"/>
      <c r="H56" s="1132">
        <v>18</v>
      </c>
      <c r="I56" s="1097"/>
      <c r="J56" s="929" t="s">
        <v>815</v>
      </c>
      <c r="K56" s="929" t="s">
        <v>580</v>
      </c>
      <c r="L56" s="929">
        <v>2</v>
      </c>
      <c r="M56" s="1098"/>
      <c r="N56" s="1099" t="str">
        <f t="shared" si="5"/>
        <v>Included</v>
      </c>
      <c r="O56" s="1100">
        <f t="shared" si="6"/>
        <v>0</v>
      </c>
      <c r="P56" s="889"/>
      <c r="Q56" s="285">
        <f t="shared" si="7"/>
        <v>0</v>
      </c>
      <c r="R56" s="928">
        <f t="shared" si="3"/>
        <v>0</v>
      </c>
      <c r="S56" s="889"/>
      <c r="T56" s="925"/>
      <c r="U56" s="889"/>
      <c r="V56" s="926"/>
      <c r="W56" s="889"/>
      <c r="X56" s="889"/>
      <c r="Y56" s="889"/>
    </row>
    <row r="57" spans="1:25" s="890" customFormat="1" ht="16.5">
      <c r="A57" s="929">
        <f t="shared" si="4"/>
        <v>36</v>
      </c>
      <c r="B57" s="929">
        <v>7000028320</v>
      </c>
      <c r="C57" s="929">
        <v>1010</v>
      </c>
      <c r="D57" s="929" t="s">
        <v>783</v>
      </c>
      <c r="E57" s="929">
        <v>1000025769</v>
      </c>
      <c r="F57" s="929">
        <v>85176210</v>
      </c>
      <c r="G57" s="1096"/>
      <c r="H57" s="1132">
        <v>18</v>
      </c>
      <c r="I57" s="1097"/>
      <c r="J57" s="929" t="s">
        <v>816</v>
      </c>
      <c r="K57" s="929" t="s">
        <v>581</v>
      </c>
      <c r="L57" s="929">
        <v>1</v>
      </c>
      <c r="M57" s="1098"/>
      <c r="N57" s="1099" t="str">
        <f t="shared" si="5"/>
        <v>Included</v>
      </c>
      <c r="O57" s="1100">
        <f t="shared" si="6"/>
        <v>0</v>
      </c>
      <c r="P57" s="889"/>
      <c r="Q57" s="285">
        <f t="shared" si="7"/>
        <v>0</v>
      </c>
      <c r="R57" s="928">
        <f t="shared" si="3"/>
        <v>0</v>
      </c>
      <c r="S57" s="889"/>
      <c r="T57" s="925"/>
      <c r="U57" s="889"/>
      <c r="V57" s="926"/>
      <c r="W57" s="889"/>
      <c r="X57" s="889"/>
      <c r="Y57" s="889"/>
    </row>
    <row r="58" spans="1:25" s="890" customFormat="1" ht="16.5">
      <c r="A58" s="929">
        <f t="shared" si="4"/>
        <v>37</v>
      </c>
      <c r="B58" s="929">
        <v>7000028320</v>
      </c>
      <c r="C58" s="929">
        <v>1020</v>
      </c>
      <c r="D58" s="929" t="s">
        <v>783</v>
      </c>
      <c r="E58" s="929">
        <v>1000036908</v>
      </c>
      <c r="F58" s="929">
        <v>85446020</v>
      </c>
      <c r="G58" s="1096"/>
      <c r="H58" s="1132">
        <v>18</v>
      </c>
      <c r="I58" s="1097"/>
      <c r="J58" s="929" t="s">
        <v>817</v>
      </c>
      <c r="K58" s="929" t="s">
        <v>582</v>
      </c>
      <c r="L58" s="929">
        <v>1</v>
      </c>
      <c r="M58" s="1098"/>
      <c r="N58" s="1099" t="str">
        <f t="shared" si="5"/>
        <v>Included</v>
      </c>
      <c r="O58" s="1100">
        <f t="shared" si="6"/>
        <v>0</v>
      </c>
      <c r="P58" s="889"/>
      <c r="Q58" s="285">
        <f t="shared" si="7"/>
        <v>0</v>
      </c>
      <c r="R58" s="928">
        <f t="shared" si="3"/>
        <v>0</v>
      </c>
      <c r="S58" s="889"/>
      <c r="T58" s="925"/>
      <c r="U58" s="889"/>
      <c r="V58" s="926"/>
      <c r="W58" s="889"/>
      <c r="X58" s="889"/>
      <c r="Y58" s="889"/>
    </row>
    <row r="59" spans="1:25" s="890" customFormat="1" ht="16.5">
      <c r="A59" s="929">
        <f t="shared" si="4"/>
        <v>38</v>
      </c>
      <c r="B59" s="929">
        <v>7000028320</v>
      </c>
      <c r="C59" s="929">
        <v>1030</v>
      </c>
      <c r="D59" s="929" t="s">
        <v>783</v>
      </c>
      <c r="E59" s="929">
        <v>1000001104</v>
      </c>
      <c r="F59" s="929">
        <v>85176210</v>
      </c>
      <c r="G59" s="1096"/>
      <c r="H59" s="1132">
        <v>18</v>
      </c>
      <c r="I59" s="1097"/>
      <c r="J59" s="929" t="s">
        <v>818</v>
      </c>
      <c r="K59" s="929" t="s">
        <v>580</v>
      </c>
      <c r="L59" s="929">
        <v>1</v>
      </c>
      <c r="M59" s="1098"/>
      <c r="N59" s="1099" t="str">
        <f t="shared" si="5"/>
        <v>Included</v>
      </c>
      <c r="O59" s="1100">
        <f t="shared" si="6"/>
        <v>0</v>
      </c>
      <c r="P59" s="889"/>
      <c r="Q59" s="285">
        <f t="shared" si="7"/>
        <v>0</v>
      </c>
      <c r="R59" s="928">
        <f t="shared" si="3"/>
        <v>0</v>
      </c>
      <c r="S59" s="889"/>
      <c r="T59" s="925"/>
      <c r="U59" s="889"/>
      <c r="V59" s="926"/>
      <c r="W59" s="889"/>
      <c r="X59" s="889"/>
      <c r="Y59" s="889"/>
    </row>
    <row r="60" spans="1:25" s="890" customFormat="1" ht="16.5">
      <c r="A60" s="929">
        <f t="shared" si="4"/>
        <v>39</v>
      </c>
      <c r="B60" s="929">
        <v>7000028320</v>
      </c>
      <c r="C60" s="929">
        <v>380</v>
      </c>
      <c r="D60" s="929" t="s">
        <v>784</v>
      </c>
      <c r="E60" s="929">
        <v>1000010014</v>
      </c>
      <c r="F60" s="929">
        <v>85176210</v>
      </c>
      <c r="G60" s="1096"/>
      <c r="H60" s="1132">
        <v>18</v>
      </c>
      <c r="I60" s="1097"/>
      <c r="J60" s="929" t="s">
        <v>812</v>
      </c>
      <c r="K60" s="929" t="s">
        <v>581</v>
      </c>
      <c r="L60" s="929">
        <v>2</v>
      </c>
      <c r="M60" s="1098"/>
      <c r="N60" s="1099" t="str">
        <f t="shared" ref="N60:N131" si="8">IF(M60=0, "Included",IF(ISERROR(L60*M60), M60, L60*M60))</f>
        <v>Included</v>
      </c>
      <c r="O60" s="1100">
        <f t="shared" ref="O60:O131" si="9">R60</f>
        <v>0</v>
      </c>
      <c r="P60" s="889"/>
      <c r="Q60" s="285">
        <f t="shared" ref="Q60:Q131" si="10">IF(N60="Included",0,N60)</f>
        <v>0</v>
      </c>
      <c r="R60" s="928">
        <f t="shared" si="3"/>
        <v>0</v>
      </c>
      <c r="S60" s="889"/>
      <c r="T60" s="925"/>
      <c r="U60" s="889"/>
      <c r="V60" s="926"/>
      <c r="W60" s="889"/>
      <c r="X60" s="889"/>
      <c r="Y60" s="889"/>
    </row>
    <row r="61" spans="1:25" s="890" customFormat="1" ht="16.5">
      <c r="A61" s="929">
        <f t="shared" si="4"/>
        <v>40</v>
      </c>
      <c r="B61" s="929">
        <v>7000028320</v>
      </c>
      <c r="C61" s="929">
        <v>390</v>
      </c>
      <c r="D61" s="929" t="s">
        <v>784</v>
      </c>
      <c r="E61" s="929">
        <v>1000000046</v>
      </c>
      <c r="F61" s="929">
        <v>85176210</v>
      </c>
      <c r="G61" s="1096"/>
      <c r="H61" s="1132">
        <v>18</v>
      </c>
      <c r="I61" s="1097"/>
      <c r="J61" s="929" t="s">
        <v>813</v>
      </c>
      <c r="K61" s="929" t="s">
        <v>580</v>
      </c>
      <c r="L61" s="929">
        <v>2</v>
      </c>
      <c r="M61" s="1098"/>
      <c r="N61" s="1099" t="str">
        <f t="shared" si="8"/>
        <v>Included</v>
      </c>
      <c r="O61" s="1100">
        <f t="shared" si="9"/>
        <v>0</v>
      </c>
      <c r="P61" s="889"/>
      <c r="Q61" s="285">
        <f t="shared" si="10"/>
        <v>0</v>
      </c>
      <c r="R61" s="928">
        <f t="shared" si="3"/>
        <v>0</v>
      </c>
      <c r="S61" s="889"/>
      <c r="T61" s="925"/>
      <c r="U61" s="889"/>
      <c r="V61" s="926"/>
      <c r="W61" s="889"/>
      <c r="X61" s="889"/>
      <c r="Y61" s="889"/>
    </row>
    <row r="62" spans="1:25" s="890" customFormat="1" ht="16.5">
      <c r="A62" s="929">
        <f t="shared" si="4"/>
        <v>41</v>
      </c>
      <c r="B62" s="929">
        <v>7000028320</v>
      </c>
      <c r="C62" s="929">
        <v>400</v>
      </c>
      <c r="D62" s="929" t="s">
        <v>784</v>
      </c>
      <c r="E62" s="929">
        <v>1000017887</v>
      </c>
      <c r="F62" s="929">
        <v>85176210</v>
      </c>
      <c r="G62" s="1096"/>
      <c r="H62" s="1132">
        <v>18</v>
      </c>
      <c r="I62" s="1097"/>
      <c r="J62" s="929" t="s">
        <v>814</v>
      </c>
      <c r="K62" s="929" t="s">
        <v>580</v>
      </c>
      <c r="L62" s="929">
        <v>2</v>
      </c>
      <c r="M62" s="1098"/>
      <c r="N62" s="1099" t="str">
        <f t="shared" si="8"/>
        <v>Included</v>
      </c>
      <c r="O62" s="1100">
        <f t="shared" si="9"/>
        <v>0</v>
      </c>
      <c r="P62" s="889"/>
      <c r="Q62" s="285">
        <f t="shared" si="10"/>
        <v>0</v>
      </c>
      <c r="R62" s="928">
        <f t="shared" si="3"/>
        <v>0</v>
      </c>
      <c r="S62" s="889"/>
      <c r="T62" s="925"/>
      <c r="U62" s="889"/>
      <c r="V62" s="926"/>
      <c r="W62" s="889"/>
      <c r="X62" s="889"/>
      <c r="Y62" s="889"/>
    </row>
    <row r="63" spans="1:25" s="890" customFormat="1" ht="16.5">
      <c r="A63" s="929">
        <f t="shared" si="4"/>
        <v>42</v>
      </c>
      <c r="B63" s="929">
        <v>7000028320</v>
      </c>
      <c r="C63" s="929">
        <v>410</v>
      </c>
      <c r="D63" s="929" t="s">
        <v>784</v>
      </c>
      <c r="E63" s="929">
        <v>1000010638</v>
      </c>
      <c r="F63" s="929">
        <v>85176210</v>
      </c>
      <c r="G63" s="1096"/>
      <c r="H63" s="1132">
        <v>18</v>
      </c>
      <c r="I63" s="1097"/>
      <c r="J63" s="929" t="s">
        <v>815</v>
      </c>
      <c r="K63" s="929" t="s">
        <v>580</v>
      </c>
      <c r="L63" s="929">
        <v>2</v>
      </c>
      <c r="M63" s="1098"/>
      <c r="N63" s="1099" t="str">
        <f t="shared" si="8"/>
        <v>Included</v>
      </c>
      <c r="O63" s="1100">
        <f t="shared" si="9"/>
        <v>0</v>
      </c>
      <c r="P63" s="889"/>
      <c r="Q63" s="285">
        <f t="shared" si="10"/>
        <v>0</v>
      </c>
      <c r="R63" s="928">
        <f t="shared" si="3"/>
        <v>0</v>
      </c>
      <c r="S63" s="889"/>
      <c r="T63" s="925"/>
      <c r="U63" s="889"/>
      <c r="V63" s="926"/>
      <c r="W63" s="889"/>
      <c r="X63" s="889"/>
      <c r="Y63" s="889"/>
    </row>
    <row r="64" spans="1:25" s="890" customFormat="1" ht="16.5">
      <c r="A64" s="929">
        <f t="shared" si="4"/>
        <v>43</v>
      </c>
      <c r="B64" s="929">
        <v>7000028320</v>
      </c>
      <c r="C64" s="929">
        <v>420</v>
      </c>
      <c r="D64" s="929" t="s">
        <v>784</v>
      </c>
      <c r="E64" s="929">
        <v>1000025769</v>
      </c>
      <c r="F64" s="929">
        <v>85176210</v>
      </c>
      <c r="G64" s="1096"/>
      <c r="H64" s="1132">
        <v>18</v>
      </c>
      <c r="I64" s="1097"/>
      <c r="J64" s="929" t="s">
        <v>816</v>
      </c>
      <c r="K64" s="929" t="s">
        <v>581</v>
      </c>
      <c r="L64" s="929">
        <v>1</v>
      </c>
      <c r="M64" s="1098"/>
      <c r="N64" s="1099" t="str">
        <f t="shared" si="8"/>
        <v>Included</v>
      </c>
      <c r="O64" s="1100">
        <f t="shared" si="9"/>
        <v>0</v>
      </c>
      <c r="P64" s="889"/>
      <c r="Q64" s="285">
        <f t="shared" si="10"/>
        <v>0</v>
      </c>
      <c r="R64" s="928">
        <f t="shared" si="3"/>
        <v>0</v>
      </c>
      <c r="S64" s="889"/>
      <c r="T64" s="925"/>
      <c r="U64" s="889"/>
      <c r="V64" s="926"/>
      <c r="W64" s="889"/>
      <c r="X64" s="889"/>
      <c r="Y64" s="889"/>
    </row>
    <row r="65" spans="1:25" s="890" customFormat="1" ht="22.5" customHeight="1">
      <c r="A65" s="929">
        <f t="shared" si="4"/>
        <v>44</v>
      </c>
      <c r="B65" s="929">
        <v>7000028320</v>
      </c>
      <c r="C65" s="929">
        <v>430</v>
      </c>
      <c r="D65" s="929" t="s">
        <v>784</v>
      </c>
      <c r="E65" s="929">
        <v>1000036908</v>
      </c>
      <c r="F65" s="929">
        <v>85446020</v>
      </c>
      <c r="G65" s="1096"/>
      <c r="H65" s="1132">
        <v>18</v>
      </c>
      <c r="I65" s="1097"/>
      <c r="J65" s="929" t="s">
        <v>817</v>
      </c>
      <c r="K65" s="929" t="s">
        <v>582</v>
      </c>
      <c r="L65" s="929">
        <v>1</v>
      </c>
      <c r="M65" s="1098"/>
      <c r="N65" s="1099" t="str">
        <f t="shared" si="8"/>
        <v>Included</v>
      </c>
      <c r="O65" s="1100">
        <f t="shared" si="9"/>
        <v>0</v>
      </c>
      <c r="P65" s="889"/>
      <c r="Q65" s="285">
        <f t="shared" si="10"/>
        <v>0</v>
      </c>
      <c r="R65" s="928">
        <f t="shared" si="3"/>
        <v>0</v>
      </c>
      <c r="S65" s="889"/>
      <c r="T65" s="925"/>
      <c r="U65" s="889"/>
      <c r="V65" s="926"/>
      <c r="W65" s="889"/>
      <c r="X65" s="889"/>
      <c r="Y65" s="889"/>
    </row>
    <row r="66" spans="1:25" s="890" customFormat="1" ht="16.5">
      <c r="A66" s="929">
        <f t="shared" si="4"/>
        <v>45</v>
      </c>
      <c r="B66" s="929">
        <v>7000028320</v>
      </c>
      <c r="C66" s="929">
        <v>440</v>
      </c>
      <c r="D66" s="929" t="s">
        <v>784</v>
      </c>
      <c r="E66" s="929">
        <v>1000001104</v>
      </c>
      <c r="F66" s="929">
        <v>85176210</v>
      </c>
      <c r="G66" s="1096"/>
      <c r="H66" s="1132">
        <v>18</v>
      </c>
      <c r="I66" s="1097"/>
      <c r="J66" s="929" t="s">
        <v>818</v>
      </c>
      <c r="K66" s="929" t="s">
        <v>580</v>
      </c>
      <c r="L66" s="929">
        <v>1</v>
      </c>
      <c r="M66" s="1098"/>
      <c r="N66" s="1099" t="str">
        <f t="shared" si="8"/>
        <v>Included</v>
      </c>
      <c r="O66" s="1100">
        <f t="shared" si="9"/>
        <v>0</v>
      </c>
      <c r="P66" s="889"/>
      <c r="Q66" s="285">
        <f t="shared" si="10"/>
        <v>0</v>
      </c>
      <c r="R66" s="928">
        <f t="shared" si="3"/>
        <v>0</v>
      </c>
      <c r="S66" s="889"/>
      <c r="T66" s="925"/>
      <c r="U66" s="889"/>
      <c r="V66" s="926"/>
      <c r="W66" s="889"/>
      <c r="X66" s="889"/>
      <c r="Y66" s="889"/>
    </row>
    <row r="67" spans="1:25" s="890" customFormat="1" ht="16.5">
      <c r="A67" s="929">
        <f t="shared" si="4"/>
        <v>46</v>
      </c>
      <c r="B67" s="929">
        <v>7000028320</v>
      </c>
      <c r="C67" s="929">
        <v>210</v>
      </c>
      <c r="D67" s="929" t="s">
        <v>785</v>
      </c>
      <c r="E67" s="929">
        <v>1000031943</v>
      </c>
      <c r="F67" s="929">
        <v>85446020</v>
      </c>
      <c r="G67" s="1096"/>
      <c r="H67" s="1132">
        <v>18</v>
      </c>
      <c r="I67" s="1097"/>
      <c r="J67" s="929" t="s">
        <v>602</v>
      </c>
      <c r="K67" s="929" t="s">
        <v>582</v>
      </c>
      <c r="L67" s="929">
        <v>3</v>
      </c>
      <c r="M67" s="1098"/>
      <c r="N67" s="1099" t="str">
        <f t="shared" si="8"/>
        <v>Included</v>
      </c>
      <c r="O67" s="1100">
        <f t="shared" si="9"/>
        <v>0</v>
      </c>
      <c r="P67" s="889"/>
      <c r="Q67" s="285">
        <f t="shared" si="10"/>
        <v>0</v>
      </c>
      <c r="R67" s="928">
        <f t="shared" si="3"/>
        <v>0</v>
      </c>
      <c r="S67" s="889"/>
      <c r="T67" s="925"/>
      <c r="U67" s="889"/>
      <c r="V67" s="926"/>
      <c r="W67" s="889"/>
      <c r="X67" s="889"/>
      <c r="Y67" s="889"/>
    </row>
    <row r="68" spans="1:25" s="890" customFormat="1" ht="16.5">
      <c r="A68" s="929">
        <f t="shared" si="4"/>
        <v>47</v>
      </c>
      <c r="B68" s="929">
        <v>7000028320</v>
      </c>
      <c r="C68" s="929">
        <v>220</v>
      </c>
      <c r="D68" s="929" t="s">
        <v>785</v>
      </c>
      <c r="E68" s="929">
        <v>1000031964</v>
      </c>
      <c r="F68" s="929">
        <v>85446020</v>
      </c>
      <c r="G68" s="1096"/>
      <c r="H68" s="1132">
        <v>18</v>
      </c>
      <c r="I68" s="1097"/>
      <c r="J68" s="929" t="s">
        <v>603</v>
      </c>
      <c r="K68" s="929" t="s">
        <v>582</v>
      </c>
      <c r="L68" s="929">
        <v>2</v>
      </c>
      <c r="M68" s="1098"/>
      <c r="N68" s="1099" t="str">
        <f t="shared" si="8"/>
        <v>Included</v>
      </c>
      <c r="O68" s="1100">
        <f t="shared" si="9"/>
        <v>0</v>
      </c>
      <c r="P68" s="889"/>
      <c r="Q68" s="285">
        <f t="shared" si="10"/>
        <v>0</v>
      </c>
      <c r="R68" s="928">
        <f t="shared" si="3"/>
        <v>0</v>
      </c>
      <c r="S68" s="889"/>
      <c r="T68" s="925"/>
      <c r="U68" s="889"/>
      <c r="V68" s="926"/>
      <c r="W68" s="889"/>
      <c r="X68" s="889"/>
      <c r="Y68" s="889"/>
    </row>
    <row r="69" spans="1:25" s="890" customFormat="1" ht="16.5">
      <c r="A69" s="929">
        <f t="shared" si="4"/>
        <v>48</v>
      </c>
      <c r="B69" s="929">
        <v>7000028320</v>
      </c>
      <c r="C69" s="929">
        <v>230</v>
      </c>
      <c r="D69" s="929" t="s">
        <v>785</v>
      </c>
      <c r="E69" s="929">
        <v>1000031985</v>
      </c>
      <c r="F69" s="929">
        <v>85446020</v>
      </c>
      <c r="G69" s="1096"/>
      <c r="H69" s="1132">
        <v>18</v>
      </c>
      <c r="I69" s="1097"/>
      <c r="J69" s="929" t="s">
        <v>601</v>
      </c>
      <c r="K69" s="929" t="s">
        <v>582</v>
      </c>
      <c r="L69" s="929">
        <v>2</v>
      </c>
      <c r="M69" s="1098"/>
      <c r="N69" s="1099" t="str">
        <f t="shared" si="8"/>
        <v>Included</v>
      </c>
      <c r="O69" s="1100">
        <f t="shared" si="9"/>
        <v>0</v>
      </c>
      <c r="P69" s="889"/>
      <c r="Q69" s="285">
        <f t="shared" si="10"/>
        <v>0</v>
      </c>
      <c r="R69" s="928">
        <f t="shared" si="3"/>
        <v>0</v>
      </c>
      <c r="S69" s="889"/>
      <c r="T69" s="925"/>
      <c r="U69" s="889"/>
      <c r="V69" s="926"/>
      <c r="W69" s="889"/>
      <c r="X69" s="889"/>
      <c r="Y69" s="889"/>
    </row>
    <row r="70" spans="1:25" s="890" customFormat="1" ht="16.5">
      <c r="A70" s="929">
        <f t="shared" si="4"/>
        <v>49</v>
      </c>
      <c r="B70" s="929">
        <v>7000028320</v>
      </c>
      <c r="C70" s="929">
        <v>240</v>
      </c>
      <c r="D70" s="929" t="s">
        <v>785</v>
      </c>
      <c r="E70" s="929">
        <v>1000031976</v>
      </c>
      <c r="F70" s="929">
        <v>85446020</v>
      </c>
      <c r="G70" s="1096"/>
      <c r="H70" s="1132">
        <v>18</v>
      </c>
      <c r="I70" s="1097"/>
      <c r="J70" s="929" t="s">
        <v>650</v>
      </c>
      <c r="K70" s="929" t="s">
        <v>582</v>
      </c>
      <c r="L70" s="929">
        <v>1</v>
      </c>
      <c r="M70" s="1098"/>
      <c r="N70" s="1099" t="str">
        <f t="shared" si="8"/>
        <v>Included</v>
      </c>
      <c r="O70" s="1100">
        <f t="shared" si="9"/>
        <v>0</v>
      </c>
      <c r="P70" s="889"/>
      <c r="Q70" s="285">
        <f t="shared" si="10"/>
        <v>0</v>
      </c>
      <c r="R70" s="928">
        <f t="shared" si="3"/>
        <v>0</v>
      </c>
      <c r="S70" s="889"/>
      <c r="T70" s="925"/>
      <c r="U70" s="889"/>
      <c r="V70" s="926"/>
      <c r="W70" s="889"/>
      <c r="X70" s="889"/>
      <c r="Y70" s="889"/>
    </row>
    <row r="71" spans="1:25" s="890" customFormat="1" ht="37.5" customHeight="1">
      <c r="A71" s="929">
        <f t="shared" si="4"/>
        <v>50</v>
      </c>
      <c r="B71" s="929">
        <v>7000028320</v>
      </c>
      <c r="C71" s="929">
        <v>250</v>
      </c>
      <c r="D71" s="929" t="s">
        <v>785</v>
      </c>
      <c r="E71" s="929">
        <v>1000031987</v>
      </c>
      <c r="F71" s="929">
        <v>85446020</v>
      </c>
      <c r="G71" s="1096"/>
      <c r="H71" s="1132">
        <v>18</v>
      </c>
      <c r="I71" s="1097"/>
      <c r="J71" s="929" t="s">
        <v>604</v>
      </c>
      <c r="K71" s="929" t="s">
        <v>582</v>
      </c>
      <c r="L71" s="929">
        <v>2</v>
      </c>
      <c r="M71" s="1098"/>
      <c r="N71" s="1099" t="str">
        <f t="shared" si="8"/>
        <v>Included</v>
      </c>
      <c r="O71" s="1100">
        <f t="shared" si="9"/>
        <v>0</v>
      </c>
      <c r="P71" s="889"/>
      <c r="Q71" s="285">
        <f t="shared" si="10"/>
        <v>0</v>
      </c>
      <c r="R71" s="928">
        <f t="shared" si="3"/>
        <v>0</v>
      </c>
      <c r="S71" s="889"/>
      <c r="T71" s="925"/>
      <c r="U71" s="889"/>
      <c r="V71" s="926"/>
      <c r="W71" s="889"/>
      <c r="X71" s="889"/>
      <c r="Y71" s="889"/>
    </row>
    <row r="72" spans="1:25" s="890" customFormat="1" ht="42" customHeight="1">
      <c r="A72" s="929">
        <f t="shared" si="4"/>
        <v>51</v>
      </c>
      <c r="B72" s="929">
        <v>7000028320</v>
      </c>
      <c r="C72" s="929">
        <v>260</v>
      </c>
      <c r="D72" s="929" t="s">
        <v>785</v>
      </c>
      <c r="E72" s="929">
        <v>1000031887</v>
      </c>
      <c r="F72" s="929">
        <v>85446020</v>
      </c>
      <c r="G72" s="1096"/>
      <c r="H72" s="1132">
        <v>18</v>
      </c>
      <c r="I72" s="1097"/>
      <c r="J72" s="929" t="s">
        <v>605</v>
      </c>
      <c r="K72" s="929" t="s">
        <v>582</v>
      </c>
      <c r="L72" s="929">
        <v>1</v>
      </c>
      <c r="M72" s="1098"/>
      <c r="N72" s="1099" t="str">
        <f t="shared" si="8"/>
        <v>Included</v>
      </c>
      <c r="O72" s="1100">
        <f t="shared" si="9"/>
        <v>0</v>
      </c>
      <c r="P72" s="889"/>
      <c r="Q72" s="285">
        <f t="shared" si="10"/>
        <v>0</v>
      </c>
      <c r="R72" s="928">
        <f t="shared" si="3"/>
        <v>0</v>
      </c>
      <c r="S72" s="889"/>
      <c r="T72" s="925"/>
      <c r="U72" s="889"/>
      <c r="V72" s="926"/>
      <c r="W72" s="889"/>
      <c r="X72" s="889"/>
      <c r="Y72" s="889"/>
    </row>
    <row r="73" spans="1:25" s="890" customFormat="1" ht="16.5">
      <c r="A73" s="929">
        <f t="shared" si="4"/>
        <v>52</v>
      </c>
      <c r="B73" s="929">
        <v>7000028320</v>
      </c>
      <c r="C73" s="929">
        <v>270</v>
      </c>
      <c r="D73" s="929" t="s">
        <v>785</v>
      </c>
      <c r="E73" s="929">
        <v>1000056264</v>
      </c>
      <c r="F73" s="929">
        <v>85446020</v>
      </c>
      <c r="G73" s="1096"/>
      <c r="H73" s="1132">
        <v>18</v>
      </c>
      <c r="I73" s="1097"/>
      <c r="J73" s="929" t="s">
        <v>606</v>
      </c>
      <c r="K73" s="929" t="s">
        <v>582</v>
      </c>
      <c r="L73" s="929">
        <v>1</v>
      </c>
      <c r="M73" s="1098"/>
      <c r="N73" s="1099" t="str">
        <f t="shared" si="8"/>
        <v>Included</v>
      </c>
      <c r="O73" s="1100">
        <f t="shared" si="9"/>
        <v>0</v>
      </c>
      <c r="P73" s="889"/>
      <c r="Q73" s="285">
        <f t="shared" si="10"/>
        <v>0</v>
      </c>
      <c r="R73" s="928">
        <f t="shared" si="3"/>
        <v>0</v>
      </c>
      <c r="S73" s="889"/>
      <c r="T73" s="925"/>
      <c r="U73" s="889"/>
      <c r="V73" s="926"/>
      <c r="W73" s="889"/>
      <c r="X73" s="889"/>
      <c r="Y73" s="889"/>
    </row>
    <row r="74" spans="1:25" s="890" customFormat="1" ht="16.5">
      <c r="A74" s="929">
        <f t="shared" si="4"/>
        <v>53</v>
      </c>
      <c r="B74" s="929">
        <v>7000028320</v>
      </c>
      <c r="C74" s="929">
        <v>280</v>
      </c>
      <c r="D74" s="929" t="s">
        <v>785</v>
      </c>
      <c r="E74" s="929">
        <v>1000056265</v>
      </c>
      <c r="F74" s="929">
        <v>85446020</v>
      </c>
      <c r="G74" s="1096"/>
      <c r="H74" s="1132">
        <v>18</v>
      </c>
      <c r="I74" s="1097"/>
      <c r="J74" s="929" t="s">
        <v>607</v>
      </c>
      <c r="K74" s="929" t="s">
        <v>582</v>
      </c>
      <c r="L74" s="929">
        <v>1</v>
      </c>
      <c r="M74" s="1098"/>
      <c r="N74" s="1099" t="str">
        <f t="shared" si="8"/>
        <v>Included</v>
      </c>
      <c r="O74" s="1100">
        <f t="shared" si="9"/>
        <v>0</v>
      </c>
      <c r="P74" s="889"/>
      <c r="Q74" s="285">
        <f t="shared" si="10"/>
        <v>0</v>
      </c>
      <c r="R74" s="928">
        <f t="shared" si="3"/>
        <v>0</v>
      </c>
      <c r="S74" s="889"/>
      <c r="T74" s="925"/>
      <c r="U74" s="889"/>
      <c r="V74" s="926"/>
      <c r="W74" s="889"/>
      <c r="X74" s="889"/>
      <c r="Y74" s="889"/>
    </row>
    <row r="75" spans="1:25" s="890" customFormat="1" ht="16.5">
      <c r="A75" s="929">
        <f t="shared" si="4"/>
        <v>54</v>
      </c>
      <c r="B75" s="929">
        <v>7000028320</v>
      </c>
      <c r="C75" s="929">
        <v>290</v>
      </c>
      <c r="D75" s="929" t="s">
        <v>785</v>
      </c>
      <c r="E75" s="929">
        <v>1000031953</v>
      </c>
      <c r="F75" s="929">
        <v>85446020</v>
      </c>
      <c r="G75" s="1096"/>
      <c r="H75" s="1132">
        <v>18</v>
      </c>
      <c r="I75" s="1097"/>
      <c r="J75" s="929" t="s">
        <v>600</v>
      </c>
      <c r="K75" s="929" t="s">
        <v>582</v>
      </c>
      <c r="L75" s="929">
        <v>1</v>
      </c>
      <c r="M75" s="1098"/>
      <c r="N75" s="1099" t="str">
        <f t="shared" si="8"/>
        <v>Included</v>
      </c>
      <c r="O75" s="1100">
        <f t="shared" si="9"/>
        <v>0</v>
      </c>
      <c r="P75" s="889"/>
      <c r="Q75" s="285">
        <f t="shared" si="10"/>
        <v>0</v>
      </c>
      <c r="R75" s="928">
        <f t="shared" si="3"/>
        <v>0</v>
      </c>
      <c r="S75" s="889"/>
      <c r="T75" s="925"/>
      <c r="U75" s="889"/>
      <c r="V75" s="926"/>
      <c r="W75" s="889"/>
      <c r="X75" s="889"/>
      <c r="Y75" s="889"/>
    </row>
    <row r="76" spans="1:25" s="890" customFormat="1" ht="16.5">
      <c r="A76" s="929">
        <f t="shared" si="4"/>
        <v>55</v>
      </c>
      <c r="B76" s="929">
        <v>7000028320</v>
      </c>
      <c r="C76" s="929">
        <v>300</v>
      </c>
      <c r="D76" s="929" t="s">
        <v>785</v>
      </c>
      <c r="E76" s="929">
        <v>1000031957</v>
      </c>
      <c r="F76" s="929">
        <v>85446020</v>
      </c>
      <c r="G76" s="1096"/>
      <c r="H76" s="1132">
        <v>18</v>
      </c>
      <c r="I76" s="1097"/>
      <c r="J76" s="929" t="s">
        <v>599</v>
      </c>
      <c r="K76" s="929" t="s">
        <v>582</v>
      </c>
      <c r="L76" s="929">
        <v>1</v>
      </c>
      <c r="M76" s="1098"/>
      <c r="N76" s="1099" t="str">
        <f t="shared" si="8"/>
        <v>Included</v>
      </c>
      <c r="O76" s="1100">
        <f t="shared" si="9"/>
        <v>0</v>
      </c>
      <c r="P76" s="889"/>
      <c r="Q76" s="285">
        <f t="shared" si="10"/>
        <v>0</v>
      </c>
      <c r="R76" s="928">
        <f t="shared" si="3"/>
        <v>0</v>
      </c>
      <c r="S76" s="889"/>
      <c r="T76" s="925"/>
      <c r="U76" s="889"/>
      <c r="V76" s="926"/>
      <c r="W76" s="889"/>
      <c r="X76" s="889"/>
      <c r="Y76" s="889"/>
    </row>
    <row r="77" spans="1:25" s="890" customFormat="1" ht="16.5">
      <c r="A77" s="929">
        <f t="shared" si="4"/>
        <v>56</v>
      </c>
      <c r="B77" s="929">
        <v>7000028320</v>
      </c>
      <c r="C77" s="929">
        <v>1040</v>
      </c>
      <c r="D77" s="929" t="s">
        <v>786</v>
      </c>
      <c r="E77" s="929">
        <v>1000025943</v>
      </c>
      <c r="F77" s="929">
        <v>85359090</v>
      </c>
      <c r="G77" s="1096"/>
      <c r="H77" s="1132">
        <v>18</v>
      </c>
      <c r="I77" s="1097"/>
      <c r="J77" s="929" t="s">
        <v>819</v>
      </c>
      <c r="K77" s="929" t="s">
        <v>581</v>
      </c>
      <c r="L77" s="929">
        <v>1</v>
      </c>
      <c r="M77" s="1098"/>
      <c r="N77" s="1099" t="str">
        <f t="shared" si="8"/>
        <v>Included</v>
      </c>
      <c r="O77" s="1100">
        <f t="shared" si="9"/>
        <v>0</v>
      </c>
      <c r="P77" s="889"/>
      <c r="Q77" s="285">
        <f t="shared" si="10"/>
        <v>0</v>
      </c>
      <c r="R77" s="928">
        <f t="shared" si="3"/>
        <v>0</v>
      </c>
      <c r="S77" s="889"/>
      <c r="T77" s="925"/>
      <c r="U77" s="889"/>
      <c r="V77" s="926"/>
      <c r="W77" s="889"/>
      <c r="X77" s="889"/>
      <c r="Y77" s="889"/>
    </row>
    <row r="78" spans="1:25" s="890" customFormat="1" ht="16.5">
      <c r="A78" s="929">
        <f t="shared" si="4"/>
        <v>57</v>
      </c>
      <c r="B78" s="929">
        <v>7000028320</v>
      </c>
      <c r="C78" s="929">
        <v>1050</v>
      </c>
      <c r="D78" s="929" t="s">
        <v>786</v>
      </c>
      <c r="E78" s="929">
        <v>1000025940</v>
      </c>
      <c r="F78" s="929">
        <v>85462040</v>
      </c>
      <c r="G78" s="1096"/>
      <c r="H78" s="1132">
        <v>18</v>
      </c>
      <c r="I78" s="1097"/>
      <c r="J78" s="929" t="s">
        <v>820</v>
      </c>
      <c r="K78" s="929" t="s">
        <v>581</v>
      </c>
      <c r="L78" s="929">
        <v>1</v>
      </c>
      <c r="M78" s="1098"/>
      <c r="N78" s="1099" t="str">
        <f t="shared" si="8"/>
        <v>Included</v>
      </c>
      <c r="O78" s="1100">
        <f t="shared" si="9"/>
        <v>0</v>
      </c>
      <c r="P78" s="889"/>
      <c r="Q78" s="285">
        <f t="shared" si="10"/>
        <v>0</v>
      </c>
      <c r="R78" s="928">
        <f t="shared" si="3"/>
        <v>0</v>
      </c>
      <c r="S78" s="889"/>
      <c r="T78" s="925"/>
      <c r="U78" s="889"/>
      <c r="V78" s="926"/>
      <c r="W78" s="889"/>
      <c r="X78" s="889"/>
      <c r="Y78" s="889"/>
    </row>
    <row r="79" spans="1:25" s="890" customFormat="1" ht="16.5">
      <c r="A79" s="929">
        <f t="shared" si="4"/>
        <v>58</v>
      </c>
      <c r="B79" s="929">
        <v>7000028320</v>
      </c>
      <c r="C79" s="929">
        <v>1060</v>
      </c>
      <c r="D79" s="929" t="s">
        <v>786</v>
      </c>
      <c r="E79" s="929">
        <v>1000019927</v>
      </c>
      <c r="F79" s="929">
        <v>85389000</v>
      </c>
      <c r="G79" s="1096"/>
      <c r="H79" s="1132">
        <v>18</v>
      </c>
      <c r="I79" s="1097"/>
      <c r="J79" s="929" t="s">
        <v>652</v>
      </c>
      <c r="K79" s="929" t="s">
        <v>587</v>
      </c>
      <c r="L79" s="929">
        <v>1</v>
      </c>
      <c r="M79" s="1098"/>
      <c r="N79" s="1099" t="str">
        <f t="shared" si="8"/>
        <v>Included</v>
      </c>
      <c r="O79" s="1100">
        <f t="shared" si="9"/>
        <v>0</v>
      </c>
      <c r="P79" s="889"/>
      <c r="Q79" s="285">
        <f t="shared" si="10"/>
        <v>0</v>
      </c>
      <c r="R79" s="928">
        <f t="shared" si="3"/>
        <v>0</v>
      </c>
      <c r="S79" s="889"/>
      <c r="T79" s="925"/>
      <c r="U79" s="889"/>
      <c r="V79" s="926"/>
      <c r="W79" s="889"/>
      <c r="X79" s="889"/>
      <c r="Y79" s="889"/>
    </row>
    <row r="80" spans="1:25" s="890" customFormat="1" ht="16.5">
      <c r="A80" s="929">
        <f t="shared" si="4"/>
        <v>59</v>
      </c>
      <c r="B80" s="929">
        <v>7000028320</v>
      </c>
      <c r="C80" s="929">
        <v>1070</v>
      </c>
      <c r="D80" s="929" t="s">
        <v>786</v>
      </c>
      <c r="E80" s="929">
        <v>1000019912</v>
      </c>
      <c r="F80" s="929">
        <v>85371000</v>
      </c>
      <c r="G80" s="1096"/>
      <c r="H80" s="1132">
        <v>18</v>
      </c>
      <c r="I80" s="1097"/>
      <c r="J80" s="929" t="s">
        <v>608</v>
      </c>
      <c r="K80" s="929" t="s">
        <v>587</v>
      </c>
      <c r="L80" s="929">
        <v>1</v>
      </c>
      <c r="M80" s="1098"/>
      <c r="N80" s="1099" t="str">
        <f t="shared" si="8"/>
        <v>Included</v>
      </c>
      <c r="O80" s="1100">
        <f t="shared" si="9"/>
        <v>0</v>
      </c>
      <c r="P80" s="889"/>
      <c r="Q80" s="285">
        <f t="shared" si="10"/>
        <v>0</v>
      </c>
      <c r="R80" s="928">
        <f t="shared" si="3"/>
        <v>0</v>
      </c>
      <c r="S80" s="889"/>
      <c r="T80" s="925"/>
      <c r="U80" s="889"/>
      <c r="V80" s="926"/>
      <c r="W80" s="889"/>
      <c r="X80" s="889"/>
      <c r="Y80" s="889"/>
    </row>
    <row r="81" spans="1:25" s="890" customFormat="1" ht="16.5">
      <c r="A81" s="929">
        <f t="shared" si="4"/>
        <v>60</v>
      </c>
      <c r="B81" s="929">
        <v>7000028320</v>
      </c>
      <c r="C81" s="929">
        <v>1080</v>
      </c>
      <c r="D81" s="929" t="s">
        <v>786</v>
      </c>
      <c r="E81" s="929">
        <v>1000024186</v>
      </c>
      <c r="F81" s="929">
        <v>85354010</v>
      </c>
      <c r="G81" s="1096"/>
      <c r="H81" s="1132">
        <v>18</v>
      </c>
      <c r="I81" s="1097"/>
      <c r="J81" s="929" t="s">
        <v>711</v>
      </c>
      <c r="K81" s="929" t="s">
        <v>587</v>
      </c>
      <c r="L81" s="929">
        <v>1</v>
      </c>
      <c r="M81" s="1098"/>
      <c r="N81" s="1099" t="str">
        <f t="shared" si="8"/>
        <v>Included</v>
      </c>
      <c r="O81" s="1100">
        <f t="shared" si="9"/>
        <v>0</v>
      </c>
      <c r="P81" s="889"/>
      <c r="Q81" s="285">
        <f t="shared" si="10"/>
        <v>0</v>
      </c>
      <c r="R81" s="928">
        <f t="shared" si="3"/>
        <v>0</v>
      </c>
      <c r="S81" s="889"/>
      <c r="T81" s="925"/>
      <c r="U81" s="889"/>
      <c r="V81" s="926"/>
      <c r="W81" s="889"/>
      <c r="X81" s="889"/>
      <c r="Y81" s="889"/>
    </row>
    <row r="82" spans="1:25" s="890" customFormat="1" ht="41.25" customHeight="1">
      <c r="A82" s="929">
        <f t="shared" si="4"/>
        <v>61</v>
      </c>
      <c r="B82" s="929">
        <v>7000028320</v>
      </c>
      <c r="C82" s="929">
        <v>1090</v>
      </c>
      <c r="D82" s="929" t="s">
        <v>786</v>
      </c>
      <c r="E82" s="929">
        <v>1000053851</v>
      </c>
      <c r="F82" s="929">
        <v>76169990</v>
      </c>
      <c r="G82" s="1096"/>
      <c r="H82" s="1132">
        <v>18</v>
      </c>
      <c r="I82" s="1097"/>
      <c r="J82" s="929" t="s">
        <v>821</v>
      </c>
      <c r="K82" s="929" t="s">
        <v>593</v>
      </c>
      <c r="L82" s="929">
        <v>1</v>
      </c>
      <c r="M82" s="1098"/>
      <c r="N82" s="1099" t="str">
        <f t="shared" si="8"/>
        <v>Included</v>
      </c>
      <c r="O82" s="1100">
        <f t="shared" si="9"/>
        <v>0</v>
      </c>
      <c r="P82" s="889"/>
      <c r="Q82" s="285">
        <f t="shared" si="10"/>
        <v>0</v>
      </c>
      <c r="R82" s="928">
        <f t="shared" si="3"/>
        <v>0</v>
      </c>
      <c r="S82" s="889"/>
      <c r="T82" s="925"/>
      <c r="U82" s="889"/>
      <c r="V82" s="926"/>
      <c r="W82" s="889"/>
      <c r="X82" s="889"/>
      <c r="Y82" s="889"/>
    </row>
    <row r="83" spans="1:25" s="890" customFormat="1" ht="16.5">
      <c r="A83" s="929">
        <f t="shared" si="4"/>
        <v>62</v>
      </c>
      <c r="B83" s="929">
        <v>7000028320</v>
      </c>
      <c r="C83" s="929">
        <v>1100</v>
      </c>
      <c r="D83" s="929" t="s">
        <v>647</v>
      </c>
      <c r="E83" s="929">
        <v>1000025440</v>
      </c>
      <c r="F83" s="929">
        <v>85389000</v>
      </c>
      <c r="G83" s="1096"/>
      <c r="H83" s="1132">
        <v>18</v>
      </c>
      <c r="I83" s="1097"/>
      <c r="J83" s="929" t="s">
        <v>822</v>
      </c>
      <c r="K83" s="929" t="s">
        <v>581</v>
      </c>
      <c r="L83" s="929">
        <v>1</v>
      </c>
      <c r="M83" s="1098"/>
      <c r="N83" s="1099" t="str">
        <f t="shared" si="8"/>
        <v>Included</v>
      </c>
      <c r="O83" s="1100">
        <f t="shared" si="9"/>
        <v>0</v>
      </c>
      <c r="P83" s="889"/>
      <c r="Q83" s="285">
        <f t="shared" si="10"/>
        <v>0</v>
      </c>
      <c r="R83" s="928">
        <f t="shared" si="3"/>
        <v>0</v>
      </c>
      <c r="S83" s="889"/>
      <c r="T83" s="925"/>
      <c r="U83" s="889"/>
      <c r="V83" s="926"/>
      <c r="W83" s="889"/>
      <c r="X83" s="889"/>
      <c r="Y83" s="889"/>
    </row>
    <row r="84" spans="1:25" s="890" customFormat="1" ht="16.5">
      <c r="A84" s="929">
        <f t="shared" si="4"/>
        <v>63</v>
      </c>
      <c r="B84" s="929">
        <v>7000028320</v>
      </c>
      <c r="C84" s="929">
        <v>1110</v>
      </c>
      <c r="D84" s="929" t="s">
        <v>647</v>
      </c>
      <c r="E84" s="929">
        <v>1000032132</v>
      </c>
      <c r="F84" s="929">
        <v>85389000</v>
      </c>
      <c r="G84" s="1096"/>
      <c r="H84" s="1132">
        <v>18</v>
      </c>
      <c r="I84" s="1097"/>
      <c r="J84" s="929" t="s">
        <v>648</v>
      </c>
      <c r="K84" s="929" t="s">
        <v>580</v>
      </c>
      <c r="L84" s="929">
        <v>1</v>
      </c>
      <c r="M84" s="1098"/>
      <c r="N84" s="1099" t="str">
        <f t="shared" si="8"/>
        <v>Included</v>
      </c>
      <c r="O84" s="1100">
        <f t="shared" si="9"/>
        <v>0</v>
      </c>
      <c r="P84" s="889"/>
      <c r="Q84" s="285">
        <f t="shared" si="10"/>
        <v>0</v>
      </c>
      <c r="R84" s="928">
        <f t="shared" si="3"/>
        <v>0</v>
      </c>
      <c r="S84" s="889"/>
      <c r="T84" s="925"/>
      <c r="U84" s="889"/>
      <c r="V84" s="926"/>
      <c r="W84" s="889"/>
      <c r="X84" s="889"/>
      <c r="Y84" s="889"/>
    </row>
    <row r="85" spans="1:25" s="890" customFormat="1" ht="16.5">
      <c r="A85" s="929">
        <f t="shared" si="4"/>
        <v>64</v>
      </c>
      <c r="B85" s="929">
        <v>7000028320</v>
      </c>
      <c r="C85" s="929">
        <v>1120</v>
      </c>
      <c r="D85" s="929" t="s">
        <v>647</v>
      </c>
      <c r="E85" s="929">
        <v>1000025436</v>
      </c>
      <c r="F85" s="929">
        <v>90271000</v>
      </c>
      <c r="G85" s="1096"/>
      <c r="H85" s="1132">
        <v>18</v>
      </c>
      <c r="I85" s="1097"/>
      <c r="J85" s="929" t="s">
        <v>589</v>
      </c>
      <c r="K85" s="929" t="s">
        <v>580</v>
      </c>
      <c r="L85" s="929">
        <v>1</v>
      </c>
      <c r="M85" s="1098"/>
      <c r="N85" s="1099" t="str">
        <f t="shared" si="8"/>
        <v>Included</v>
      </c>
      <c r="O85" s="1100">
        <f t="shared" si="9"/>
        <v>0</v>
      </c>
      <c r="P85" s="889"/>
      <c r="Q85" s="285">
        <f t="shared" si="10"/>
        <v>0</v>
      </c>
      <c r="R85" s="928">
        <f t="shared" si="3"/>
        <v>0</v>
      </c>
      <c r="S85" s="889"/>
      <c r="T85" s="925"/>
      <c r="U85" s="889"/>
      <c r="V85" s="926"/>
      <c r="W85" s="889"/>
      <c r="X85" s="889"/>
      <c r="Y85" s="889"/>
    </row>
    <row r="86" spans="1:25" s="890" customFormat="1" ht="49.5">
      <c r="A86" s="929">
        <f t="shared" si="4"/>
        <v>65</v>
      </c>
      <c r="B86" s="929">
        <v>7000028320</v>
      </c>
      <c r="C86" s="929">
        <v>1130</v>
      </c>
      <c r="D86" s="929" t="s">
        <v>647</v>
      </c>
      <c r="E86" s="929">
        <v>1000025329</v>
      </c>
      <c r="F86" s="929">
        <v>90318000</v>
      </c>
      <c r="G86" s="1096"/>
      <c r="H86" s="1132">
        <v>18</v>
      </c>
      <c r="I86" s="1097"/>
      <c r="J86" s="929" t="s">
        <v>588</v>
      </c>
      <c r="K86" s="929" t="s">
        <v>580</v>
      </c>
      <c r="L86" s="929">
        <v>1</v>
      </c>
      <c r="M86" s="1098"/>
      <c r="N86" s="1099" t="str">
        <f t="shared" si="8"/>
        <v>Included</v>
      </c>
      <c r="O86" s="1100">
        <f t="shared" si="9"/>
        <v>0</v>
      </c>
      <c r="P86" s="889"/>
      <c r="Q86" s="285">
        <f t="shared" si="10"/>
        <v>0</v>
      </c>
      <c r="R86" s="928">
        <f t="shared" si="3"/>
        <v>0</v>
      </c>
      <c r="S86" s="889"/>
      <c r="T86" s="925"/>
      <c r="U86" s="889"/>
      <c r="V86" s="926"/>
      <c r="W86" s="889"/>
      <c r="X86" s="889"/>
      <c r="Y86" s="889"/>
    </row>
    <row r="87" spans="1:25" s="890" customFormat="1" ht="49.5">
      <c r="A87" s="929">
        <f t="shared" si="4"/>
        <v>66</v>
      </c>
      <c r="B87" s="929">
        <v>7000028320</v>
      </c>
      <c r="C87" s="929">
        <v>1140</v>
      </c>
      <c r="D87" s="929" t="s">
        <v>787</v>
      </c>
      <c r="E87" s="929">
        <v>1000049795</v>
      </c>
      <c r="F87" s="929">
        <v>85359030</v>
      </c>
      <c r="G87" s="1096"/>
      <c r="H87" s="1132">
        <v>18</v>
      </c>
      <c r="I87" s="1097"/>
      <c r="J87" s="929" t="s">
        <v>690</v>
      </c>
      <c r="K87" s="929" t="s">
        <v>581</v>
      </c>
      <c r="L87" s="929">
        <v>1</v>
      </c>
      <c r="M87" s="1098"/>
      <c r="N87" s="1099" t="str">
        <f t="shared" si="8"/>
        <v>Included</v>
      </c>
      <c r="O87" s="1100">
        <f t="shared" si="9"/>
        <v>0</v>
      </c>
      <c r="P87" s="889"/>
      <c r="Q87" s="285">
        <f t="shared" si="10"/>
        <v>0</v>
      </c>
      <c r="R87" s="928">
        <f t="shared" ref="R87:R173" si="11">IF(I87="", H87*Q87/100, I87*Q87)</f>
        <v>0</v>
      </c>
      <c r="S87" s="889"/>
      <c r="T87" s="925"/>
      <c r="U87" s="889"/>
      <c r="V87" s="926"/>
      <c r="W87" s="889"/>
      <c r="X87" s="889"/>
      <c r="Y87" s="889"/>
    </row>
    <row r="88" spans="1:25" s="890" customFormat="1" ht="33">
      <c r="A88" s="929">
        <f t="shared" ref="A88:A151" si="12">A87+1</f>
        <v>67</v>
      </c>
      <c r="B88" s="929">
        <v>7000028320</v>
      </c>
      <c r="C88" s="929">
        <v>1150</v>
      </c>
      <c r="D88" s="929" t="s">
        <v>787</v>
      </c>
      <c r="E88" s="929">
        <v>1000049808</v>
      </c>
      <c r="F88" s="929">
        <v>85359030</v>
      </c>
      <c r="G88" s="1096"/>
      <c r="H88" s="1132">
        <v>18</v>
      </c>
      <c r="I88" s="1097"/>
      <c r="J88" s="929" t="s">
        <v>691</v>
      </c>
      <c r="K88" s="929" t="s">
        <v>581</v>
      </c>
      <c r="L88" s="929">
        <v>1</v>
      </c>
      <c r="M88" s="1098"/>
      <c r="N88" s="1099" t="str">
        <f t="shared" si="8"/>
        <v>Included</v>
      </c>
      <c r="O88" s="1100">
        <f t="shared" si="9"/>
        <v>0</v>
      </c>
      <c r="P88" s="889"/>
      <c r="Q88" s="285">
        <f t="shared" si="10"/>
        <v>0</v>
      </c>
      <c r="R88" s="928">
        <f t="shared" si="11"/>
        <v>0</v>
      </c>
      <c r="S88" s="889"/>
      <c r="T88" s="925"/>
      <c r="U88" s="889"/>
      <c r="V88" s="926"/>
      <c r="W88" s="889"/>
      <c r="X88" s="889"/>
      <c r="Y88" s="889"/>
    </row>
    <row r="89" spans="1:25" s="890" customFormat="1" ht="49.5">
      <c r="A89" s="929">
        <f t="shared" si="12"/>
        <v>68</v>
      </c>
      <c r="B89" s="929">
        <v>7000028320</v>
      </c>
      <c r="C89" s="929">
        <v>1160</v>
      </c>
      <c r="D89" s="929" t="s">
        <v>787</v>
      </c>
      <c r="E89" s="929">
        <v>1000049805</v>
      </c>
      <c r="F89" s="929">
        <v>85359030</v>
      </c>
      <c r="G89" s="1096"/>
      <c r="H89" s="1132">
        <v>18</v>
      </c>
      <c r="I89" s="1097"/>
      <c r="J89" s="929" t="s">
        <v>692</v>
      </c>
      <c r="K89" s="929" t="s">
        <v>581</v>
      </c>
      <c r="L89" s="929">
        <v>1</v>
      </c>
      <c r="M89" s="1098"/>
      <c r="N89" s="1099" t="str">
        <f t="shared" si="8"/>
        <v>Included</v>
      </c>
      <c r="O89" s="1100">
        <f t="shared" si="9"/>
        <v>0</v>
      </c>
      <c r="P89" s="889"/>
      <c r="Q89" s="285">
        <f t="shared" si="10"/>
        <v>0</v>
      </c>
      <c r="R89" s="928">
        <f t="shared" si="11"/>
        <v>0</v>
      </c>
      <c r="S89" s="889"/>
      <c r="T89" s="925"/>
      <c r="U89" s="889"/>
      <c r="V89" s="926"/>
      <c r="W89" s="889"/>
      <c r="X89" s="889"/>
      <c r="Y89" s="889"/>
    </row>
    <row r="90" spans="1:25" s="890" customFormat="1" ht="33">
      <c r="A90" s="929">
        <f t="shared" si="12"/>
        <v>69</v>
      </c>
      <c r="B90" s="929">
        <v>7000028320</v>
      </c>
      <c r="C90" s="929">
        <v>1170</v>
      </c>
      <c r="D90" s="929" t="s">
        <v>787</v>
      </c>
      <c r="E90" s="929">
        <v>1000058321</v>
      </c>
      <c r="F90" s="929">
        <v>85359030</v>
      </c>
      <c r="G90" s="1096"/>
      <c r="H90" s="1132">
        <v>18</v>
      </c>
      <c r="I90" s="1097"/>
      <c r="J90" s="929" t="s">
        <v>693</v>
      </c>
      <c r="K90" s="929" t="s">
        <v>581</v>
      </c>
      <c r="L90" s="929">
        <v>1</v>
      </c>
      <c r="M90" s="1098"/>
      <c r="N90" s="1099" t="str">
        <f t="shared" si="8"/>
        <v>Included</v>
      </c>
      <c r="O90" s="1100">
        <f t="shared" si="9"/>
        <v>0</v>
      </c>
      <c r="P90" s="889"/>
      <c r="Q90" s="285">
        <f t="shared" si="10"/>
        <v>0</v>
      </c>
      <c r="R90" s="928">
        <f t="shared" si="11"/>
        <v>0</v>
      </c>
      <c r="S90" s="889"/>
      <c r="T90" s="925"/>
      <c r="U90" s="889"/>
      <c r="V90" s="926"/>
      <c r="W90" s="889"/>
      <c r="X90" s="889"/>
      <c r="Y90" s="889"/>
    </row>
    <row r="91" spans="1:25" s="890" customFormat="1" ht="33">
      <c r="A91" s="929">
        <f t="shared" si="12"/>
        <v>70</v>
      </c>
      <c r="B91" s="929">
        <v>7000028320</v>
      </c>
      <c r="C91" s="929">
        <v>1180</v>
      </c>
      <c r="D91" s="929" t="s">
        <v>787</v>
      </c>
      <c r="E91" s="929">
        <v>1000049799</v>
      </c>
      <c r="F91" s="929">
        <v>85359030</v>
      </c>
      <c r="G91" s="1096"/>
      <c r="H91" s="1132">
        <v>18</v>
      </c>
      <c r="I91" s="1097"/>
      <c r="J91" s="929" t="s">
        <v>694</v>
      </c>
      <c r="K91" s="929" t="s">
        <v>581</v>
      </c>
      <c r="L91" s="929">
        <v>1</v>
      </c>
      <c r="M91" s="1098"/>
      <c r="N91" s="1099" t="str">
        <f t="shared" si="8"/>
        <v>Included</v>
      </c>
      <c r="O91" s="1100">
        <f t="shared" si="9"/>
        <v>0</v>
      </c>
      <c r="P91" s="889"/>
      <c r="Q91" s="285">
        <f t="shared" si="10"/>
        <v>0</v>
      </c>
      <c r="R91" s="928">
        <f t="shared" si="11"/>
        <v>0</v>
      </c>
      <c r="S91" s="889"/>
      <c r="T91" s="925"/>
      <c r="U91" s="889"/>
      <c r="V91" s="926"/>
      <c r="W91" s="889"/>
      <c r="X91" s="889"/>
      <c r="Y91" s="889"/>
    </row>
    <row r="92" spans="1:25" s="890" customFormat="1" ht="49.5">
      <c r="A92" s="929">
        <f t="shared" si="12"/>
        <v>71</v>
      </c>
      <c r="B92" s="929">
        <v>7000028320</v>
      </c>
      <c r="C92" s="929">
        <v>1190</v>
      </c>
      <c r="D92" s="929" t="s">
        <v>787</v>
      </c>
      <c r="E92" s="929">
        <v>1000058325</v>
      </c>
      <c r="F92" s="929">
        <v>85359030</v>
      </c>
      <c r="G92" s="1096"/>
      <c r="H92" s="1132">
        <v>18</v>
      </c>
      <c r="I92" s="1097"/>
      <c r="J92" s="929" t="s">
        <v>695</v>
      </c>
      <c r="K92" s="929" t="s">
        <v>581</v>
      </c>
      <c r="L92" s="929">
        <v>1</v>
      </c>
      <c r="M92" s="1098"/>
      <c r="N92" s="1099" t="str">
        <f t="shared" si="8"/>
        <v>Included</v>
      </c>
      <c r="O92" s="1100">
        <f t="shared" si="9"/>
        <v>0</v>
      </c>
      <c r="P92" s="889"/>
      <c r="Q92" s="285">
        <f t="shared" si="10"/>
        <v>0</v>
      </c>
      <c r="R92" s="928">
        <f t="shared" si="11"/>
        <v>0</v>
      </c>
      <c r="S92" s="889"/>
      <c r="T92" s="925"/>
      <c r="U92" s="889"/>
      <c r="V92" s="926"/>
      <c r="W92" s="889"/>
      <c r="X92" s="889"/>
      <c r="Y92" s="889"/>
    </row>
    <row r="93" spans="1:25" s="890" customFormat="1" ht="49.5">
      <c r="A93" s="929">
        <f t="shared" si="12"/>
        <v>72</v>
      </c>
      <c r="B93" s="929">
        <v>7000028320</v>
      </c>
      <c r="C93" s="929">
        <v>1200</v>
      </c>
      <c r="D93" s="929" t="s">
        <v>787</v>
      </c>
      <c r="E93" s="929">
        <v>1000058318</v>
      </c>
      <c r="F93" s="929">
        <v>85359030</v>
      </c>
      <c r="G93" s="1096"/>
      <c r="H93" s="1132">
        <v>18</v>
      </c>
      <c r="I93" s="1097"/>
      <c r="J93" s="929" t="s">
        <v>696</v>
      </c>
      <c r="K93" s="929" t="s">
        <v>581</v>
      </c>
      <c r="L93" s="929">
        <v>1</v>
      </c>
      <c r="M93" s="1098"/>
      <c r="N93" s="1099" t="str">
        <f t="shared" si="8"/>
        <v>Included</v>
      </c>
      <c r="O93" s="1100">
        <f t="shared" si="9"/>
        <v>0</v>
      </c>
      <c r="P93" s="889"/>
      <c r="Q93" s="285">
        <f t="shared" si="10"/>
        <v>0</v>
      </c>
      <c r="R93" s="928">
        <f t="shared" si="11"/>
        <v>0</v>
      </c>
      <c r="S93" s="889"/>
      <c r="T93" s="925"/>
      <c r="U93" s="889"/>
      <c r="V93" s="926"/>
      <c r="W93" s="889"/>
      <c r="X93" s="889"/>
      <c r="Y93" s="889"/>
    </row>
    <row r="94" spans="1:25" s="890" customFormat="1" ht="33">
      <c r="A94" s="929">
        <f t="shared" si="12"/>
        <v>73</v>
      </c>
      <c r="B94" s="929">
        <v>7000028320</v>
      </c>
      <c r="C94" s="929">
        <v>1210</v>
      </c>
      <c r="D94" s="929" t="s">
        <v>787</v>
      </c>
      <c r="E94" s="929">
        <v>1000049495</v>
      </c>
      <c r="F94" s="929">
        <v>85359030</v>
      </c>
      <c r="G94" s="1096"/>
      <c r="H94" s="1132">
        <v>18</v>
      </c>
      <c r="I94" s="1097"/>
      <c r="J94" s="929" t="s">
        <v>697</v>
      </c>
      <c r="K94" s="929" t="s">
        <v>581</v>
      </c>
      <c r="L94" s="929">
        <v>1</v>
      </c>
      <c r="M94" s="1098"/>
      <c r="N94" s="1099" t="str">
        <f t="shared" si="8"/>
        <v>Included</v>
      </c>
      <c r="O94" s="1100">
        <f t="shared" si="9"/>
        <v>0</v>
      </c>
      <c r="P94" s="889"/>
      <c r="Q94" s="285">
        <f t="shared" si="10"/>
        <v>0</v>
      </c>
      <c r="R94" s="928">
        <f t="shared" si="11"/>
        <v>0</v>
      </c>
      <c r="S94" s="889"/>
      <c r="T94" s="925"/>
      <c r="U94" s="889"/>
      <c r="V94" s="926"/>
      <c r="W94" s="889"/>
      <c r="X94" s="889"/>
      <c r="Y94" s="889"/>
    </row>
    <row r="95" spans="1:25" s="890" customFormat="1" ht="64.5" customHeight="1">
      <c r="A95" s="929">
        <f t="shared" si="12"/>
        <v>74</v>
      </c>
      <c r="B95" s="929">
        <v>7000028320</v>
      </c>
      <c r="C95" s="929">
        <v>1220</v>
      </c>
      <c r="D95" s="929" t="s">
        <v>787</v>
      </c>
      <c r="E95" s="929">
        <v>1000049802</v>
      </c>
      <c r="F95" s="929">
        <v>85359030</v>
      </c>
      <c r="G95" s="1096"/>
      <c r="H95" s="1132">
        <v>18</v>
      </c>
      <c r="I95" s="1097"/>
      <c r="J95" s="929" t="s">
        <v>698</v>
      </c>
      <c r="K95" s="929" t="s">
        <v>581</v>
      </c>
      <c r="L95" s="929">
        <v>1</v>
      </c>
      <c r="M95" s="1098"/>
      <c r="N95" s="1099" t="str">
        <f t="shared" si="8"/>
        <v>Included</v>
      </c>
      <c r="O95" s="1100">
        <f t="shared" si="9"/>
        <v>0</v>
      </c>
      <c r="P95" s="889"/>
      <c r="Q95" s="285">
        <f t="shared" si="10"/>
        <v>0</v>
      </c>
      <c r="R95" s="928">
        <f t="shared" si="11"/>
        <v>0</v>
      </c>
      <c r="S95" s="889"/>
      <c r="T95" s="925"/>
      <c r="U95" s="889"/>
      <c r="V95" s="926"/>
      <c r="W95" s="889"/>
      <c r="X95" s="889"/>
      <c r="Y95" s="889"/>
    </row>
    <row r="96" spans="1:25" s="890" customFormat="1" ht="34.5" customHeight="1">
      <c r="A96" s="929">
        <f t="shared" si="12"/>
        <v>75</v>
      </c>
      <c r="B96" s="929">
        <v>7000028320</v>
      </c>
      <c r="C96" s="929">
        <v>1230</v>
      </c>
      <c r="D96" s="929" t="s">
        <v>787</v>
      </c>
      <c r="E96" s="929">
        <v>1000058374</v>
      </c>
      <c r="F96" s="929">
        <v>85359030</v>
      </c>
      <c r="G96" s="1096"/>
      <c r="H96" s="1132">
        <v>18</v>
      </c>
      <c r="I96" s="1097"/>
      <c r="J96" s="929" t="s">
        <v>699</v>
      </c>
      <c r="K96" s="929" t="s">
        <v>580</v>
      </c>
      <c r="L96" s="929">
        <v>4</v>
      </c>
      <c r="M96" s="1098"/>
      <c r="N96" s="1099" t="str">
        <f t="shared" si="8"/>
        <v>Included</v>
      </c>
      <c r="O96" s="1100">
        <f t="shared" si="9"/>
        <v>0</v>
      </c>
      <c r="P96" s="889"/>
      <c r="Q96" s="285">
        <f t="shared" si="10"/>
        <v>0</v>
      </c>
      <c r="R96" s="928">
        <f t="shared" si="11"/>
        <v>0</v>
      </c>
      <c r="S96" s="889"/>
      <c r="T96" s="925"/>
      <c r="U96" s="889"/>
      <c r="V96" s="926"/>
      <c r="W96" s="889"/>
      <c r="X96" s="889"/>
      <c r="Y96" s="889"/>
    </row>
    <row r="97" spans="1:25" s="890" customFormat="1" ht="53.25" customHeight="1">
      <c r="A97" s="929">
        <f t="shared" si="12"/>
        <v>76</v>
      </c>
      <c r="B97" s="929">
        <v>7000028320</v>
      </c>
      <c r="C97" s="929">
        <v>1240</v>
      </c>
      <c r="D97" s="929" t="s">
        <v>787</v>
      </c>
      <c r="E97" s="929">
        <v>1000058314</v>
      </c>
      <c r="F97" s="929">
        <v>85359030</v>
      </c>
      <c r="G97" s="1096"/>
      <c r="H97" s="1132">
        <v>18</v>
      </c>
      <c r="I97" s="1097"/>
      <c r="J97" s="929" t="s">
        <v>700</v>
      </c>
      <c r="K97" s="929" t="s">
        <v>580</v>
      </c>
      <c r="L97" s="929">
        <v>2</v>
      </c>
      <c r="M97" s="1098"/>
      <c r="N97" s="1099" t="str">
        <f t="shared" si="8"/>
        <v>Included</v>
      </c>
      <c r="O97" s="1100">
        <f t="shared" si="9"/>
        <v>0</v>
      </c>
      <c r="P97" s="889"/>
      <c r="Q97" s="285">
        <f t="shared" si="10"/>
        <v>0</v>
      </c>
      <c r="R97" s="928">
        <f t="shared" si="11"/>
        <v>0</v>
      </c>
      <c r="S97" s="889"/>
      <c r="T97" s="925"/>
      <c r="U97" s="889"/>
      <c r="V97" s="926"/>
      <c r="W97" s="889"/>
      <c r="X97" s="889"/>
      <c r="Y97" s="889"/>
    </row>
    <row r="98" spans="1:25" s="890" customFormat="1" ht="214.5">
      <c r="A98" s="929">
        <f t="shared" si="12"/>
        <v>77</v>
      </c>
      <c r="B98" s="929">
        <v>7000028320</v>
      </c>
      <c r="C98" s="929">
        <v>1250</v>
      </c>
      <c r="D98" s="929" t="s">
        <v>787</v>
      </c>
      <c r="E98" s="929">
        <v>1000058310</v>
      </c>
      <c r="F98" s="929">
        <v>85359030</v>
      </c>
      <c r="G98" s="1096"/>
      <c r="H98" s="1132">
        <v>18</v>
      </c>
      <c r="I98" s="1097"/>
      <c r="J98" s="929" t="s">
        <v>823</v>
      </c>
      <c r="K98" s="929" t="s">
        <v>580</v>
      </c>
      <c r="L98" s="929">
        <v>2</v>
      </c>
      <c r="M98" s="1098"/>
      <c r="N98" s="1099" t="str">
        <f t="shared" si="8"/>
        <v>Included</v>
      </c>
      <c r="O98" s="1100">
        <f t="shared" si="9"/>
        <v>0</v>
      </c>
      <c r="P98" s="889"/>
      <c r="Q98" s="285">
        <f t="shared" si="10"/>
        <v>0</v>
      </c>
      <c r="R98" s="928">
        <f t="shared" si="11"/>
        <v>0</v>
      </c>
      <c r="S98" s="889"/>
      <c r="T98" s="925"/>
      <c r="U98" s="889"/>
      <c r="V98" s="926"/>
      <c r="W98" s="889"/>
      <c r="X98" s="889"/>
      <c r="Y98" s="889"/>
    </row>
    <row r="99" spans="1:25" s="890" customFormat="1" ht="55.5" customHeight="1">
      <c r="A99" s="929">
        <f t="shared" si="12"/>
        <v>78</v>
      </c>
      <c r="B99" s="929">
        <v>7000028320</v>
      </c>
      <c r="C99" s="929">
        <v>1260</v>
      </c>
      <c r="D99" s="929" t="s">
        <v>787</v>
      </c>
      <c r="E99" s="929">
        <v>1000058305</v>
      </c>
      <c r="F99" s="929">
        <v>85359030</v>
      </c>
      <c r="G99" s="1096"/>
      <c r="H99" s="1132">
        <v>18</v>
      </c>
      <c r="I99" s="1097"/>
      <c r="J99" s="929" t="s">
        <v>701</v>
      </c>
      <c r="K99" s="929" t="s">
        <v>581</v>
      </c>
      <c r="L99" s="929">
        <v>1</v>
      </c>
      <c r="M99" s="1098"/>
      <c r="N99" s="1099" t="str">
        <f t="shared" si="8"/>
        <v>Included</v>
      </c>
      <c r="O99" s="1100">
        <f t="shared" si="9"/>
        <v>0</v>
      </c>
      <c r="P99" s="889"/>
      <c r="Q99" s="285">
        <f t="shared" si="10"/>
        <v>0</v>
      </c>
      <c r="R99" s="928">
        <f t="shared" si="11"/>
        <v>0</v>
      </c>
      <c r="S99" s="889"/>
      <c r="T99" s="925"/>
      <c r="U99" s="889"/>
      <c r="V99" s="926"/>
      <c r="W99" s="889"/>
      <c r="X99" s="889"/>
      <c r="Y99" s="889"/>
    </row>
    <row r="100" spans="1:25" s="890" customFormat="1" ht="55.5" customHeight="1">
      <c r="A100" s="929">
        <f t="shared" si="12"/>
        <v>79</v>
      </c>
      <c r="B100" s="929">
        <v>7000028320</v>
      </c>
      <c r="C100" s="929">
        <v>1270</v>
      </c>
      <c r="D100" s="929" t="s">
        <v>787</v>
      </c>
      <c r="E100" s="929">
        <v>1000058312</v>
      </c>
      <c r="F100" s="929">
        <v>85359030</v>
      </c>
      <c r="G100" s="1096"/>
      <c r="H100" s="1132">
        <v>18</v>
      </c>
      <c r="I100" s="1097"/>
      <c r="J100" s="929" t="s">
        <v>702</v>
      </c>
      <c r="K100" s="929" t="s">
        <v>581</v>
      </c>
      <c r="L100" s="929">
        <v>1</v>
      </c>
      <c r="M100" s="1098"/>
      <c r="N100" s="1099" t="str">
        <f t="shared" si="8"/>
        <v>Included</v>
      </c>
      <c r="O100" s="1100">
        <f t="shared" si="9"/>
        <v>0</v>
      </c>
      <c r="P100" s="889"/>
      <c r="Q100" s="285">
        <f t="shared" si="10"/>
        <v>0</v>
      </c>
      <c r="R100" s="928">
        <f t="shared" si="11"/>
        <v>0</v>
      </c>
      <c r="S100" s="889"/>
      <c r="T100" s="925"/>
      <c r="U100" s="889"/>
      <c r="V100" s="926"/>
      <c r="W100" s="889"/>
      <c r="X100" s="889"/>
      <c r="Y100" s="889"/>
    </row>
    <row r="101" spans="1:25" s="890" customFormat="1" ht="38.25" customHeight="1">
      <c r="A101" s="929">
        <f t="shared" si="12"/>
        <v>80</v>
      </c>
      <c r="B101" s="929">
        <v>7000028320</v>
      </c>
      <c r="C101" s="929">
        <v>1280</v>
      </c>
      <c r="D101" s="929" t="s">
        <v>787</v>
      </c>
      <c r="E101" s="929">
        <v>1000058308</v>
      </c>
      <c r="F101" s="929">
        <v>85359030</v>
      </c>
      <c r="G101" s="1096"/>
      <c r="H101" s="1132">
        <v>18</v>
      </c>
      <c r="I101" s="1097"/>
      <c r="J101" s="929" t="s">
        <v>824</v>
      </c>
      <c r="K101" s="929" t="s">
        <v>581</v>
      </c>
      <c r="L101" s="929">
        <v>1</v>
      </c>
      <c r="M101" s="1098"/>
      <c r="N101" s="1099" t="str">
        <f t="shared" si="8"/>
        <v>Included</v>
      </c>
      <c r="O101" s="1100">
        <f t="shared" si="9"/>
        <v>0</v>
      </c>
      <c r="P101" s="889"/>
      <c r="Q101" s="285">
        <f t="shared" si="10"/>
        <v>0</v>
      </c>
      <c r="R101" s="928">
        <f t="shared" si="11"/>
        <v>0</v>
      </c>
      <c r="S101" s="889"/>
      <c r="T101" s="925"/>
      <c r="U101" s="889"/>
      <c r="V101" s="926"/>
      <c r="W101" s="889"/>
      <c r="X101" s="889"/>
      <c r="Y101" s="889"/>
    </row>
    <row r="102" spans="1:25" s="890" customFormat="1" ht="33">
      <c r="A102" s="929">
        <f t="shared" si="12"/>
        <v>81</v>
      </c>
      <c r="B102" s="929">
        <v>7000028320</v>
      </c>
      <c r="C102" s="929">
        <v>1290</v>
      </c>
      <c r="D102" s="929" t="s">
        <v>787</v>
      </c>
      <c r="E102" s="929">
        <v>1000049776</v>
      </c>
      <c r="F102" s="929">
        <v>85359030</v>
      </c>
      <c r="G102" s="1096"/>
      <c r="H102" s="1132">
        <v>18</v>
      </c>
      <c r="I102" s="1097"/>
      <c r="J102" s="929" t="s">
        <v>703</v>
      </c>
      <c r="K102" s="929" t="s">
        <v>581</v>
      </c>
      <c r="L102" s="929">
        <v>2</v>
      </c>
      <c r="M102" s="1098"/>
      <c r="N102" s="1099" t="str">
        <f t="shared" si="8"/>
        <v>Included</v>
      </c>
      <c r="O102" s="1100">
        <f t="shared" si="9"/>
        <v>0</v>
      </c>
      <c r="P102" s="889"/>
      <c r="Q102" s="285">
        <f t="shared" si="10"/>
        <v>0</v>
      </c>
      <c r="R102" s="928">
        <f t="shared" si="11"/>
        <v>0</v>
      </c>
      <c r="S102" s="889"/>
      <c r="T102" s="925"/>
      <c r="U102" s="889"/>
      <c r="V102" s="926"/>
      <c r="W102" s="889"/>
      <c r="X102" s="889"/>
      <c r="Y102" s="889"/>
    </row>
    <row r="103" spans="1:25" s="890" customFormat="1" ht="31.5" customHeight="1">
      <c r="A103" s="929">
        <f t="shared" si="12"/>
        <v>82</v>
      </c>
      <c r="B103" s="929">
        <v>7000028320</v>
      </c>
      <c r="C103" s="929">
        <v>1300</v>
      </c>
      <c r="D103" s="929" t="s">
        <v>787</v>
      </c>
      <c r="E103" s="929">
        <v>1000049778</v>
      </c>
      <c r="F103" s="929">
        <v>85359030</v>
      </c>
      <c r="G103" s="1096"/>
      <c r="H103" s="1132">
        <v>18</v>
      </c>
      <c r="I103" s="1097"/>
      <c r="J103" s="929" t="s">
        <v>704</v>
      </c>
      <c r="K103" s="929" t="s">
        <v>581</v>
      </c>
      <c r="L103" s="929">
        <v>2</v>
      </c>
      <c r="M103" s="1098"/>
      <c r="N103" s="1099" t="str">
        <f t="shared" si="8"/>
        <v>Included</v>
      </c>
      <c r="O103" s="1100">
        <f t="shared" si="9"/>
        <v>0</v>
      </c>
      <c r="P103" s="889"/>
      <c r="Q103" s="285">
        <f t="shared" si="10"/>
        <v>0</v>
      </c>
      <c r="R103" s="928">
        <f t="shared" si="11"/>
        <v>0</v>
      </c>
      <c r="S103" s="889"/>
      <c r="T103" s="925"/>
      <c r="U103" s="889"/>
      <c r="V103" s="926"/>
      <c r="W103" s="889"/>
      <c r="X103" s="889"/>
      <c r="Y103" s="889"/>
    </row>
    <row r="104" spans="1:25" s="890" customFormat="1" ht="33">
      <c r="A104" s="929">
        <f t="shared" si="12"/>
        <v>83</v>
      </c>
      <c r="B104" s="929">
        <v>7000028320</v>
      </c>
      <c r="C104" s="929">
        <v>1310</v>
      </c>
      <c r="D104" s="929" t="s">
        <v>787</v>
      </c>
      <c r="E104" s="929">
        <v>1000049777</v>
      </c>
      <c r="F104" s="929">
        <v>85359030</v>
      </c>
      <c r="G104" s="1096"/>
      <c r="H104" s="1132">
        <v>18</v>
      </c>
      <c r="I104" s="1097"/>
      <c r="J104" s="929" t="s">
        <v>825</v>
      </c>
      <c r="K104" s="929" t="s">
        <v>581</v>
      </c>
      <c r="L104" s="929">
        <v>2</v>
      </c>
      <c r="M104" s="1098"/>
      <c r="N104" s="1099" t="str">
        <f t="shared" si="8"/>
        <v>Included</v>
      </c>
      <c r="O104" s="1100">
        <f t="shared" si="9"/>
        <v>0</v>
      </c>
      <c r="P104" s="889"/>
      <c r="Q104" s="285">
        <f t="shared" si="10"/>
        <v>0</v>
      </c>
      <c r="R104" s="928">
        <f t="shared" si="11"/>
        <v>0</v>
      </c>
      <c r="S104" s="889"/>
      <c r="T104" s="925"/>
      <c r="U104" s="889"/>
      <c r="V104" s="926"/>
      <c r="W104" s="889"/>
      <c r="X104" s="889"/>
      <c r="Y104" s="889"/>
    </row>
    <row r="105" spans="1:25" s="890" customFormat="1" ht="16.5">
      <c r="A105" s="929">
        <f t="shared" si="12"/>
        <v>84</v>
      </c>
      <c r="B105" s="929">
        <v>7000028320</v>
      </c>
      <c r="C105" s="929">
        <v>1320</v>
      </c>
      <c r="D105" s="929" t="s">
        <v>787</v>
      </c>
      <c r="E105" s="929">
        <v>1000058306</v>
      </c>
      <c r="F105" s="929">
        <v>85359030</v>
      </c>
      <c r="G105" s="1096"/>
      <c r="H105" s="1132">
        <v>18</v>
      </c>
      <c r="I105" s="1097"/>
      <c r="J105" s="929" t="s">
        <v>705</v>
      </c>
      <c r="K105" s="929" t="s">
        <v>581</v>
      </c>
      <c r="L105" s="929">
        <v>1</v>
      </c>
      <c r="M105" s="1098"/>
      <c r="N105" s="1099" t="str">
        <f t="shared" si="8"/>
        <v>Included</v>
      </c>
      <c r="O105" s="1100">
        <f t="shared" si="9"/>
        <v>0</v>
      </c>
      <c r="P105" s="889"/>
      <c r="Q105" s="285">
        <f t="shared" si="10"/>
        <v>0</v>
      </c>
      <c r="R105" s="928">
        <f t="shared" si="11"/>
        <v>0</v>
      </c>
      <c r="S105" s="889"/>
      <c r="T105" s="925"/>
      <c r="U105" s="889"/>
      <c r="V105" s="926"/>
      <c r="W105" s="889"/>
      <c r="X105" s="889"/>
      <c r="Y105" s="889"/>
    </row>
    <row r="106" spans="1:25" s="890" customFormat="1" ht="16.5">
      <c r="A106" s="929">
        <f t="shared" si="12"/>
        <v>85</v>
      </c>
      <c r="B106" s="929">
        <v>7000028320</v>
      </c>
      <c r="C106" s="929">
        <v>1330</v>
      </c>
      <c r="D106" s="929" t="s">
        <v>787</v>
      </c>
      <c r="E106" s="929">
        <v>1000058313</v>
      </c>
      <c r="F106" s="929">
        <v>85359030</v>
      </c>
      <c r="G106" s="1096"/>
      <c r="H106" s="1132">
        <v>18</v>
      </c>
      <c r="I106" s="1097"/>
      <c r="J106" s="929" t="s">
        <v>706</v>
      </c>
      <c r="K106" s="929" t="s">
        <v>581</v>
      </c>
      <c r="L106" s="929">
        <v>1</v>
      </c>
      <c r="M106" s="1098"/>
      <c r="N106" s="1099" t="str">
        <f t="shared" si="8"/>
        <v>Included</v>
      </c>
      <c r="O106" s="1100">
        <f t="shared" si="9"/>
        <v>0</v>
      </c>
      <c r="P106" s="889"/>
      <c r="Q106" s="285">
        <f t="shared" si="10"/>
        <v>0</v>
      </c>
      <c r="R106" s="928">
        <f t="shared" si="11"/>
        <v>0</v>
      </c>
      <c r="S106" s="889"/>
      <c r="T106" s="925"/>
      <c r="U106" s="889"/>
      <c r="V106" s="926"/>
      <c r="W106" s="889"/>
      <c r="X106" s="889"/>
      <c r="Y106" s="889"/>
    </row>
    <row r="107" spans="1:25" s="890" customFormat="1" ht="43.5" customHeight="1">
      <c r="A107" s="929">
        <f t="shared" si="12"/>
        <v>86</v>
      </c>
      <c r="B107" s="929">
        <v>7000028320</v>
      </c>
      <c r="C107" s="929">
        <v>1340</v>
      </c>
      <c r="D107" s="929" t="s">
        <v>787</v>
      </c>
      <c r="E107" s="929">
        <v>1000058309</v>
      </c>
      <c r="F107" s="929">
        <v>85359030</v>
      </c>
      <c r="G107" s="1096"/>
      <c r="H107" s="1132">
        <v>18</v>
      </c>
      <c r="I107" s="1097"/>
      <c r="J107" s="929" t="s">
        <v>826</v>
      </c>
      <c r="K107" s="929" t="s">
        <v>581</v>
      </c>
      <c r="L107" s="929">
        <v>1</v>
      </c>
      <c r="M107" s="1098"/>
      <c r="N107" s="1099" t="str">
        <f t="shared" si="8"/>
        <v>Included</v>
      </c>
      <c r="O107" s="1100">
        <f t="shared" si="9"/>
        <v>0</v>
      </c>
      <c r="P107" s="889"/>
      <c r="Q107" s="285">
        <f t="shared" si="10"/>
        <v>0</v>
      </c>
      <c r="R107" s="928">
        <f t="shared" si="11"/>
        <v>0</v>
      </c>
      <c r="S107" s="889"/>
      <c r="T107" s="925"/>
      <c r="U107" s="889"/>
      <c r="V107" s="926"/>
      <c r="W107" s="889"/>
      <c r="X107" s="889"/>
      <c r="Y107" s="889"/>
    </row>
    <row r="108" spans="1:25" s="890" customFormat="1" ht="16.5">
      <c r="A108" s="929">
        <f t="shared" si="12"/>
        <v>87</v>
      </c>
      <c r="B108" s="929">
        <v>7000028320</v>
      </c>
      <c r="C108" s="929">
        <v>1350</v>
      </c>
      <c r="D108" s="929" t="s">
        <v>787</v>
      </c>
      <c r="E108" s="929">
        <v>1000058307</v>
      </c>
      <c r="F108" s="929">
        <v>85359030</v>
      </c>
      <c r="G108" s="1096"/>
      <c r="H108" s="1132">
        <v>18</v>
      </c>
      <c r="I108" s="1097"/>
      <c r="J108" s="929" t="s">
        <v>707</v>
      </c>
      <c r="K108" s="929" t="s">
        <v>580</v>
      </c>
      <c r="L108" s="929">
        <v>1</v>
      </c>
      <c r="M108" s="1098"/>
      <c r="N108" s="1099" t="str">
        <f t="shared" si="8"/>
        <v>Included</v>
      </c>
      <c r="O108" s="1100">
        <f t="shared" si="9"/>
        <v>0</v>
      </c>
      <c r="P108" s="889"/>
      <c r="Q108" s="285">
        <f t="shared" si="10"/>
        <v>0</v>
      </c>
      <c r="R108" s="928">
        <f t="shared" si="11"/>
        <v>0</v>
      </c>
      <c r="S108" s="889"/>
      <c r="T108" s="925"/>
      <c r="U108" s="889"/>
      <c r="V108" s="926"/>
      <c r="W108" s="889"/>
      <c r="X108" s="889"/>
      <c r="Y108" s="889"/>
    </row>
    <row r="109" spans="1:25" s="890" customFormat="1" ht="33">
      <c r="A109" s="929">
        <f t="shared" si="12"/>
        <v>88</v>
      </c>
      <c r="B109" s="929">
        <v>7000028320</v>
      </c>
      <c r="C109" s="929">
        <v>1360</v>
      </c>
      <c r="D109" s="929" t="s">
        <v>787</v>
      </c>
      <c r="E109" s="929">
        <v>1000058315</v>
      </c>
      <c r="F109" s="929">
        <v>85359030</v>
      </c>
      <c r="G109" s="1096"/>
      <c r="H109" s="1132">
        <v>18</v>
      </c>
      <c r="I109" s="1097"/>
      <c r="J109" s="929" t="s">
        <v>708</v>
      </c>
      <c r="K109" s="929" t="s">
        <v>580</v>
      </c>
      <c r="L109" s="929">
        <v>1</v>
      </c>
      <c r="M109" s="1098"/>
      <c r="N109" s="1099" t="str">
        <f t="shared" si="8"/>
        <v>Included</v>
      </c>
      <c r="O109" s="1100">
        <f t="shared" si="9"/>
        <v>0</v>
      </c>
      <c r="P109" s="889"/>
      <c r="Q109" s="285">
        <f t="shared" si="10"/>
        <v>0</v>
      </c>
      <c r="R109" s="928">
        <f t="shared" si="11"/>
        <v>0</v>
      </c>
      <c r="S109" s="889"/>
      <c r="T109" s="925"/>
      <c r="U109" s="889"/>
      <c r="V109" s="926"/>
      <c r="W109" s="889"/>
      <c r="X109" s="889"/>
      <c r="Y109" s="889"/>
    </row>
    <row r="110" spans="1:25" s="890" customFormat="1" ht="16.5">
      <c r="A110" s="929">
        <f t="shared" si="12"/>
        <v>89</v>
      </c>
      <c r="B110" s="929">
        <v>7000028320</v>
      </c>
      <c r="C110" s="929">
        <v>1370</v>
      </c>
      <c r="D110" s="929" t="s">
        <v>787</v>
      </c>
      <c r="E110" s="929">
        <v>1000058311</v>
      </c>
      <c r="F110" s="929">
        <v>85359030</v>
      </c>
      <c r="G110" s="1096"/>
      <c r="H110" s="1132">
        <v>18</v>
      </c>
      <c r="I110" s="1097"/>
      <c r="J110" s="929" t="s">
        <v>827</v>
      </c>
      <c r="K110" s="929" t="s">
        <v>580</v>
      </c>
      <c r="L110" s="929">
        <v>1</v>
      </c>
      <c r="M110" s="1098"/>
      <c r="N110" s="1099" t="str">
        <f t="shared" si="8"/>
        <v>Included</v>
      </c>
      <c r="O110" s="1100">
        <f t="shared" si="9"/>
        <v>0</v>
      </c>
      <c r="P110" s="889"/>
      <c r="Q110" s="285">
        <f t="shared" si="10"/>
        <v>0</v>
      </c>
      <c r="R110" s="928">
        <f t="shared" si="11"/>
        <v>0</v>
      </c>
      <c r="S110" s="889"/>
      <c r="T110" s="925"/>
      <c r="U110" s="889"/>
      <c r="V110" s="926"/>
      <c r="W110" s="889"/>
      <c r="X110" s="889"/>
      <c r="Y110" s="889"/>
    </row>
    <row r="111" spans="1:25" s="890" customFormat="1" ht="49.5">
      <c r="A111" s="929">
        <f t="shared" si="12"/>
        <v>90</v>
      </c>
      <c r="B111" s="929">
        <v>7000028320</v>
      </c>
      <c r="C111" s="929">
        <v>1380</v>
      </c>
      <c r="D111" s="929" t="s">
        <v>787</v>
      </c>
      <c r="E111" s="929">
        <v>1000058327</v>
      </c>
      <c r="F111" s="929">
        <v>85359030</v>
      </c>
      <c r="G111" s="1096"/>
      <c r="H111" s="1132">
        <v>18</v>
      </c>
      <c r="I111" s="1097"/>
      <c r="J111" s="929" t="s">
        <v>709</v>
      </c>
      <c r="K111" s="929" t="s">
        <v>580</v>
      </c>
      <c r="L111" s="929">
        <v>1</v>
      </c>
      <c r="M111" s="1098"/>
      <c r="N111" s="1099" t="str">
        <f t="shared" si="8"/>
        <v>Included</v>
      </c>
      <c r="O111" s="1100">
        <f t="shared" si="9"/>
        <v>0</v>
      </c>
      <c r="P111" s="889"/>
      <c r="Q111" s="285">
        <f t="shared" si="10"/>
        <v>0</v>
      </c>
      <c r="R111" s="928">
        <f t="shared" si="11"/>
        <v>0</v>
      </c>
      <c r="S111" s="889"/>
      <c r="T111" s="925"/>
      <c r="U111" s="889"/>
      <c r="V111" s="926"/>
      <c r="W111" s="889"/>
      <c r="X111" s="889"/>
      <c r="Y111" s="889"/>
    </row>
    <row r="112" spans="1:25" s="890" customFormat="1" ht="21.75" customHeight="1">
      <c r="A112" s="929">
        <f t="shared" si="12"/>
        <v>91</v>
      </c>
      <c r="B112" s="929">
        <v>7000028320</v>
      </c>
      <c r="C112" s="929">
        <v>1390</v>
      </c>
      <c r="D112" s="929" t="s">
        <v>787</v>
      </c>
      <c r="E112" s="929">
        <v>1000058326</v>
      </c>
      <c r="F112" s="929">
        <v>85359030</v>
      </c>
      <c r="G112" s="1096"/>
      <c r="H112" s="1132">
        <v>18</v>
      </c>
      <c r="I112" s="1097"/>
      <c r="J112" s="929" t="s">
        <v>710</v>
      </c>
      <c r="K112" s="929" t="s">
        <v>580</v>
      </c>
      <c r="L112" s="929">
        <v>1</v>
      </c>
      <c r="M112" s="1098"/>
      <c r="N112" s="1099" t="str">
        <f t="shared" si="8"/>
        <v>Included</v>
      </c>
      <c r="O112" s="1100">
        <f t="shared" si="9"/>
        <v>0</v>
      </c>
      <c r="P112" s="889"/>
      <c r="Q112" s="285">
        <f t="shared" si="10"/>
        <v>0</v>
      </c>
      <c r="R112" s="928">
        <f t="shared" si="11"/>
        <v>0</v>
      </c>
      <c r="S112" s="889"/>
      <c r="T112" s="925"/>
      <c r="U112" s="889"/>
      <c r="V112" s="926"/>
      <c r="W112" s="889"/>
      <c r="X112" s="889"/>
      <c r="Y112" s="889"/>
    </row>
    <row r="113" spans="1:25" s="890" customFormat="1" ht="16.5">
      <c r="A113" s="929">
        <f t="shared" si="12"/>
        <v>92</v>
      </c>
      <c r="B113" s="929">
        <v>7000028320</v>
      </c>
      <c r="C113" s="929">
        <v>1400</v>
      </c>
      <c r="D113" s="929" t="s">
        <v>787</v>
      </c>
      <c r="E113" s="929">
        <v>1000058332</v>
      </c>
      <c r="F113" s="929">
        <v>85359030</v>
      </c>
      <c r="G113" s="1096"/>
      <c r="H113" s="1132">
        <v>18</v>
      </c>
      <c r="I113" s="1097"/>
      <c r="J113" s="929" t="s">
        <v>666</v>
      </c>
      <c r="K113" s="929" t="s">
        <v>580</v>
      </c>
      <c r="L113" s="929">
        <v>2</v>
      </c>
      <c r="M113" s="1098"/>
      <c r="N113" s="1099" t="str">
        <f t="shared" si="8"/>
        <v>Included</v>
      </c>
      <c r="O113" s="1100">
        <f t="shared" si="9"/>
        <v>0</v>
      </c>
      <c r="P113" s="889"/>
      <c r="Q113" s="285">
        <f t="shared" si="10"/>
        <v>0</v>
      </c>
      <c r="R113" s="928">
        <f t="shared" si="11"/>
        <v>0</v>
      </c>
      <c r="S113" s="889"/>
      <c r="T113" s="925"/>
      <c r="U113" s="889"/>
      <c r="V113" s="926"/>
      <c r="W113" s="889"/>
      <c r="X113" s="889"/>
      <c r="Y113" s="889"/>
    </row>
    <row r="114" spans="1:25" s="890" customFormat="1" ht="33">
      <c r="A114" s="929">
        <f t="shared" si="12"/>
        <v>93</v>
      </c>
      <c r="B114" s="929">
        <v>7000028320</v>
      </c>
      <c r="C114" s="929">
        <v>1410</v>
      </c>
      <c r="D114" s="929" t="s">
        <v>787</v>
      </c>
      <c r="E114" s="929">
        <v>1000049817</v>
      </c>
      <c r="F114" s="929">
        <v>85359030</v>
      </c>
      <c r="G114" s="1096"/>
      <c r="H114" s="1132">
        <v>18</v>
      </c>
      <c r="I114" s="1097"/>
      <c r="J114" s="929" t="s">
        <v>667</v>
      </c>
      <c r="K114" s="929" t="s">
        <v>581</v>
      </c>
      <c r="L114" s="929">
        <v>3</v>
      </c>
      <c r="M114" s="1098"/>
      <c r="N114" s="1099" t="str">
        <f t="shared" si="8"/>
        <v>Included</v>
      </c>
      <c r="O114" s="1100">
        <f t="shared" si="9"/>
        <v>0</v>
      </c>
      <c r="P114" s="889"/>
      <c r="Q114" s="285">
        <f t="shared" si="10"/>
        <v>0</v>
      </c>
      <c r="R114" s="928">
        <f t="shared" si="11"/>
        <v>0</v>
      </c>
      <c r="S114" s="889"/>
      <c r="T114" s="925"/>
      <c r="U114" s="889"/>
      <c r="V114" s="926"/>
      <c r="W114" s="889"/>
      <c r="X114" s="889"/>
      <c r="Y114" s="889"/>
    </row>
    <row r="115" spans="1:25" s="890" customFormat="1" ht="33" customHeight="1">
      <c r="A115" s="929">
        <f t="shared" si="12"/>
        <v>94</v>
      </c>
      <c r="B115" s="929">
        <v>7000028320</v>
      </c>
      <c r="C115" s="929">
        <v>1420</v>
      </c>
      <c r="D115" s="929" t="s">
        <v>787</v>
      </c>
      <c r="E115" s="929">
        <v>1000049753</v>
      </c>
      <c r="F115" s="929">
        <v>85359030</v>
      </c>
      <c r="G115" s="1096"/>
      <c r="H115" s="1132">
        <v>18</v>
      </c>
      <c r="I115" s="1097"/>
      <c r="J115" s="929" t="s">
        <v>668</v>
      </c>
      <c r="K115" s="929" t="s">
        <v>581</v>
      </c>
      <c r="L115" s="929">
        <v>2</v>
      </c>
      <c r="M115" s="1098"/>
      <c r="N115" s="1099" t="str">
        <f t="shared" si="8"/>
        <v>Included</v>
      </c>
      <c r="O115" s="1100">
        <f t="shared" si="9"/>
        <v>0</v>
      </c>
      <c r="P115" s="889"/>
      <c r="Q115" s="285">
        <f t="shared" si="10"/>
        <v>0</v>
      </c>
      <c r="R115" s="928">
        <f t="shared" si="11"/>
        <v>0</v>
      </c>
      <c r="S115" s="889"/>
      <c r="T115" s="925"/>
      <c r="U115" s="889"/>
      <c r="V115" s="926"/>
      <c r="W115" s="889"/>
      <c r="X115" s="889"/>
      <c r="Y115" s="889"/>
    </row>
    <row r="116" spans="1:25" s="890" customFormat="1" ht="24" customHeight="1">
      <c r="A116" s="929">
        <f t="shared" si="12"/>
        <v>95</v>
      </c>
      <c r="B116" s="929">
        <v>7000028320</v>
      </c>
      <c r="C116" s="929">
        <v>1430</v>
      </c>
      <c r="D116" s="929" t="s">
        <v>787</v>
      </c>
      <c r="E116" s="929">
        <v>1000049762</v>
      </c>
      <c r="F116" s="929">
        <v>85359030</v>
      </c>
      <c r="G116" s="1096"/>
      <c r="H116" s="1132">
        <v>18</v>
      </c>
      <c r="I116" s="1097"/>
      <c r="J116" s="929" t="s">
        <v>669</v>
      </c>
      <c r="K116" s="929" t="s">
        <v>581</v>
      </c>
      <c r="L116" s="929">
        <v>3</v>
      </c>
      <c r="M116" s="1098"/>
      <c r="N116" s="1099" t="str">
        <f t="shared" si="8"/>
        <v>Included</v>
      </c>
      <c r="O116" s="1100">
        <f t="shared" si="9"/>
        <v>0</v>
      </c>
      <c r="P116" s="889"/>
      <c r="Q116" s="285">
        <f t="shared" si="10"/>
        <v>0</v>
      </c>
      <c r="R116" s="928">
        <f t="shared" si="11"/>
        <v>0</v>
      </c>
      <c r="S116" s="889"/>
      <c r="T116" s="925"/>
      <c r="U116" s="889"/>
      <c r="V116" s="926"/>
      <c r="W116" s="889"/>
      <c r="X116" s="889"/>
      <c r="Y116" s="889"/>
    </row>
    <row r="117" spans="1:25" s="890" customFormat="1" ht="33">
      <c r="A117" s="929">
        <f t="shared" si="12"/>
        <v>96</v>
      </c>
      <c r="B117" s="929">
        <v>7000028320</v>
      </c>
      <c r="C117" s="929">
        <v>1440</v>
      </c>
      <c r="D117" s="929" t="s">
        <v>787</v>
      </c>
      <c r="E117" s="929">
        <v>1000058330</v>
      </c>
      <c r="F117" s="929">
        <v>85359030</v>
      </c>
      <c r="G117" s="1096"/>
      <c r="H117" s="1132">
        <v>18</v>
      </c>
      <c r="I117" s="1097"/>
      <c r="J117" s="929" t="s">
        <v>670</v>
      </c>
      <c r="K117" s="929" t="s">
        <v>581</v>
      </c>
      <c r="L117" s="929">
        <v>1</v>
      </c>
      <c r="M117" s="1098"/>
      <c r="N117" s="1099" t="str">
        <f t="shared" si="8"/>
        <v>Included</v>
      </c>
      <c r="O117" s="1100">
        <f t="shared" si="9"/>
        <v>0</v>
      </c>
      <c r="P117" s="889"/>
      <c r="Q117" s="285">
        <f t="shared" si="10"/>
        <v>0</v>
      </c>
      <c r="R117" s="928">
        <f t="shared" si="11"/>
        <v>0</v>
      </c>
      <c r="S117" s="889"/>
      <c r="T117" s="925"/>
      <c r="U117" s="889"/>
      <c r="V117" s="926"/>
      <c r="W117" s="889"/>
      <c r="X117" s="889"/>
      <c r="Y117" s="889"/>
    </row>
    <row r="118" spans="1:25" s="890" customFormat="1" ht="16.5">
      <c r="A118" s="929">
        <f t="shared" si="12"/>
        <v>97</v>
      </c>
      <c r="B118" s="929">
        <v>7000028320</v>
      </c>
      <c r="C118" s="929">
        <v>1450</v>
      </c>
      <c r="D118" s="929" t="s">
        <v>787</v>
      </c>
      <c r="E118" s="929">
        <v>1000049750</v>
      </c>
      <c r="F118" s="929">
        <v>85359030</v>
      </c>
      <c r="G118" s="1096"/>
      <c r="H118" s="1132">
        <v>18</v>
      </c>
      <c r="I118" s="1097"/>
      <c r="J118" s="929" t="s">
        <v>671</v>
      </c>
      <c r="K118" s="929" t="s">
        <v>581</v>
      </c>
      <c r="L118" s="929">
        <v>3</v>
      </c>
      <c r="M118" s="1098"/>
      <c r="N118" s="1099" t="str">
        <f t="shared" si="8"/>
        <v>Included</v>
      </c>
      <c r="O118" s="1100">
        <f t="shared" si="9"/>
        <v>0</v>
      </c>
      <c r="P118" s="889"/>
      <c r="Q118" s="285">
        <f t="shared" si="10"/>
        <v>0</v>
      </c>
      <c r="R118" s="928">
        <f t="shared" si="11"/>
        <v>0</v>
      </c>
      <c r="S118" s="889"/>
      <c r="T118" s="925"/>
      <c r="U118" s="889"/>
      <c r="V118" s="926"/>
      <c r="W118" s="889"/>
      <c r="X118" s="889"/>
      <c r="Y118" s="889"/>
    </row>
    <row r="119" spans="1:25" s="890" customFormat="1" ht="16.5">
      <c r="A119" s="929">
        <f t="shared" si="12"/>
        <v>98</v>
      </c>
      <c r="B119" s="929">
        <v>7000028320</v>
      </c>
      <c r="C119" s="929">
        <v>1460</v>
      </c>
      <c r="D119" s="929" t="s">
        <v>787</v>
      </c>
      <c r="E119" s="929">
        <v>1000058331</v>
      </c>
      <c r="F119" s="929">
        <v>85359030</v>
      </c>
      <c r="G119" s="1096"/>
      <c r="H119" s="1132">
        <v>18</v>
      </c>
      <c r="I119" s="1097"/>
      <c r="J119" s="929" t="s">
        <v>672</v>
      </c>
      <c r="K119" s="929" t="s">
        <v>593</v>
      </c>
      <c r="L119" s="929">
        <v>1</v>
      </c>
      <c r="M119" s="1098"/>
      <c r="N119" s="1099" t="str">
        <f t="shared" si="8"/>
        <v>Included</v>
      </c>
      <c r="O119" s="1100">
        <f t="shared" si="9"/>
        <v>0</v>
      </c>
      <c r="P119" s="889"/>
      <c r="Q119" s="285">
        <f t="shared" si="10"/>
        <v>0</v>
      </c>
      <c r="R119" s="928">
        <f t="shared" si="11"/>
        <v>0</v>
      </c>
      <c r="S119" s="889"/>
      <c r="T119" s="925"/>
      <c r="U119" s="889"/>
      <c r="V119" s="926"/>
      <c r="W119" s="889"/>
      <c r="X119" s="889"/>
      <c r="Y119" s="889"/>
    </row>
    <row r="120" spans="1:25" s="890" customFormat="1" ht="49.5">
      <c r="A120" s="929">
        <f t="shared" si="12"/>
        <v>99</v>
      </c>
      <c r="B120" s="929">
        <v>7000028320</v>
      </c>
      <c r="C120" s="929">
        <v>1470</v>
      </c>
      <c r="D120" s="929" t="s">
        <v>787</v>
      </c>
      <c r="E120" s="929">
        <v>1000049783</v>
      </c>
      <c r="F120" s="929">
        <v>85359030</v>
      </c>
      <c r="G120" s="1096"/>
      <c r="H120" s="1132">
        <v>18</v>
      </c>
      <c r="I120" s="1097"/>
      <c r="J120" s="929" t="s">
        <v>673</v>
      </c>
      <c r="K120" s="929" t="s">
        <v>581</v>
      </c>
      <c r="L120" s="929">
        <v>3</v>
      </c>
      <c r="M120" s="1098"/>
      <c r="N120" s="1099" t="str">
        <f t="shared" si="8"/>
        <v>Included</v>
      </c>
      <c r="O120" s="1100">
        <f t="shared" si="9"/>
        <v>0</v>
      </c>
      <c r="P120" s="889"/>
      <c r="Q120" s="285">
        <f t="shared" si="10"/>
        <v>0</v>
      </c>
      <c r="R120" s="928">
        <f t="shared" si="11"/>
        <v>0</v>
      </c>
      <c r="S120" s="889"/>
      <c r="T120" s="925"/>
      <c r="U120" s="889"/>
      <c r="V120" s="926"/>
      <c r="W120" s="889"/>
      <c r="X120" s="889"/>
      <c r="Y120" s="889"/>
    </row>
    <row r="121" spans="1:25" s="890" customFormat="1" ht="33">
      <c r="A121" s="929">
        <f t="shared" si="12"/>
        <v>100</v>
      </c>
      <c r="B121" s="929">
        <v>7000028320</v>
      </c>
      <c r="C121" s="929">
        <v>1480</v>
      </c>
      <c r="D121" s="929" t="s">
        <v>787</v>
      </c>
      <c r="E121" s="929">
        <v>1000049505</v>
      </c>
      <c r="F121" s="929">
        <v>85359030</v>
      </c>
      <c r="G121" s="1096"/>
      <c r="H121" s="1132">
        <v>18</v>
      </c>
      <c r="I121" s="1097"/>
      <c r="J121" s="929" t="s">
        <v>674</v>
      </c>
      <c r="K121" s="929" t="s">
        <v>580</v>
      </c>
      <c r="L121" s="929">
        <v>5</v>
      </c>
      <c r="M121" s="1098"/>
      <c r="N121" s="1099" t="str">
        <f t="shared" si="8"/>
        <v>Included</v>
      </c>
      <c r="O121" s="1100">
        <f t="shared" si="9"/>
        <v>0</v>
      </c>
      <c r="P121" s="889"/>
      <c r="Q121" s="285">
        <f t="shared" si="10"/>
        <v>0</v>
      </c>
      <c r="R121" s="928">
        <f t="shared" si="11"/>
        <v>0</v>
      </c>
      <c r="S121" s="889"/>
      <c r="T121" s="925"/>
      <c r="U121" s="889"/>
      <c r="V121" s="926"/>
      <c r="W121" s="889"/>
      <c r="X121" s="889"/>
      <c r="Y121" s="889"/>
    </row>
    <row r="122" spans="1:25" s="890" customFormat="1" ht="49.5">
      <c r="A122" s="929">
        <f t="shared" si="12"/>
        <v>101</v>
      </c>
      <c r="B122" s="929">
        <v>7000028320</v>
      </c>
      <c r="C122" s="929">
        <v>1490</v>
      </c>
      <c r="D122" s="929" t="s">
        <v>787</v>
      </c>
      <c r="E122" s="929">
        <v>1000058334</v>
      </c>
      <c r="F122" s="929">
        <v>85359030</v>
      </c>
      <c r="G122" s="1096"/>
      <c r="H122" s="1132">
        <v>18</v>
      </c>
      <c r="I122" s="1097"/>
      <c r="J122" s="929" t="s">
        <v>675</v>
      </c>
      <c r="K122" s="929" t="s">
        <v>580</v>
      </c>
      <c r="L122" s="929">
        <v>5</v>
      </c>
      <c r="M122" s="1098"/>
      <c r="N122" s="1099" t="str">
        <f t="shared" si="8"/>
        <v>Included</v>
      </c>
      <c r="O122" s="1100">
        <f t="shared" si="9"/>
        <v>0</v>
      </c>
      <c r="P122" s="889"/>
      <c r="Q122" s="285">
        <f t="shared" si="10"/>
        <v>0</v>
      </c>
      <c r="R122" s="928">
        <f t="shared" si="11"/>
        <v>0</v>
      </c>
      <c r="S122" s="889"/>
      <c r="T122" s="925"/>
      <c r="U122" s="889"/>
      <c r="V122" s="926"/>
      <c r="W122" s="889"/>
      <c r="X122" s="889"/>
      <c r="Y122" s="889"/>
    </row>
    <row r="123" spans="1:25" s="890" customFormat="1" ht="33">
      <c r="A123" s="929">
        <f t="shared" si="12"/>
        <v>102</v>
      </c>
      <c r="B123" s="929">
        <v>7000028320</v>
      </c>
      <c r="C123" s="929">
        <v>1500</v>
      </c>
      <c r="D123" s="929" t="s">
        <v>787</v>
      </c>
      <c r="E123" s="929">
        <v>1000058329</v>
      </c>
      <c r="F123" s="929">
        <v>85359030</v>
      </c>
      <c r="G123" s="1096"/>
      <c r="H123" s="1132">
        <v>18</v>
      </c>
      <c r="I123" s="1097"/>
      <c r="J123" s="929" t="s">
        <v>676</v>
      </c>
      <c r="K123" s="929" t="s">
        <v>580</v>
      </c>
      <c r="L123" s="929">
        <v>5</v>
      </c>
      <c r="M123" s="1098"/>
      <c r="N123" s="1099" t="str">
        <f t="shared" si="8"/>
        <v>Included</v>
      </c>
      <c r="O123" s="1100">
        <f t="shared" si="9"/>
        <v>0</v>
      </c>
      <c r="P123" s="889"/>
      <c r="Q123" s="285">
        <f t="shared" si="10"/>
        <v>0</v>
      </c>
      <c r="R123" s="928">
        <f t="shared" si="11"/>
        <v>0</v>
      </c>
      <c r="S123" s="889"/>
      <c r="T123" s="925"/>
      <c r="U123" s="889"/>
      <c r="V123" s="926"/>
      <c r="W123" s="889"/>
      <c r="X123" s="889"/>
      <c r="Y123" s="889"/>
    </row>
    <row r="124" spans="1:25" s="890" customFormat="1" ht="16.5">
      <c r="A124" s="929">
        <f t="shared" si="12"/>
        <v>103</v>
      </c>
      <c r="B124" s="929">
        <v>7000028320</v>
      </c>
      <c r="C124" s="929">
        <v>1510</v>
      </c>
      <c r="D124" s="929" t="s">
        <v>787</v>
      </c>
      <c r="E124" s="929">
        <v>1000058333</v>
      </c>
      <c r="F124" s="929">
        <v>85359030</v>
      </c>
      <c r="G124" s="1096"/>
      <c r="H124" s="1132">
        <v>18</v>
      </c>
      <c r="I124" s="1097"/>
      <c r="J124" s="929" t="s">
        <v>677</v>
      </c>
      <c r="K124" s="929" t="s">
        <v>580</v>
      </c>
      <c r="L124" s="929">
        <v>1</v>
      </c>
      <c r="M124" s="1098"/>
      <c r="N124" s="1099" t="str">
        <f t="shared" si="8"/>
        <v>Included</v>
      </c>
      <c r="O124" s="1100">
        <f t="shared" si="9"/>
        <v>0</v>
      </c>
      <c r="P124" s="889"/>
      <c r="Q124" s="285">
        <f t="shared" si="10"/>
        <v>0</v>
      </c>
      <c r="R124" s="928">
        <f t="shared" si="11"/>
        <v>0</v>
      </c>
      <c r="S124" s="889"/>
      <c r="T124" s="925"/>
      <c r="U124" s="889"/>
      <c r="V124" s="926"/>
      <c r="W124" s="889"/>
      <c r="X124" s="889"/>
      <c r="Y124" s="889"/>
    </row>
    <row r="125" spans="1:25" s="890" customFormat="1" ht="16.5">
      <c r="A125" s="929">
        <f t="shared" si="12"/>
        <v>104</v>
      </c>
      <c r="B125" s="929">
        <v>7000028320</v>
      </c>
      <c r="C125" s="929">
        <v>1520</v>
      </c>
      <c r="D125" s="929" t="s">
        <v>787</v>
      </c>
      <c r="E125" s="929">
        <v>1000032799</v>
      </c>
      <c r="F125" s="929">
        <v>85389000</v>
      </c>
      <c r="G125" s="1096"/>
      <c r="H125" s="1132">
        <v>18</v>
      </c>
      <c r="I125" s="1097"/>
      <c r="J125" s="929" t="s">
        <v>828</v>
      </c>
      <c r="K125" s="929" t="s">
        <v>581</v>
      </c>
      <c r="L125" s="929">
        <v>1</v>
      </c>
      <c r="M125" s="1098"/>
      <c r="N125" s="1099" t="str">
        <f t="shared" si="8"/>
        <v>Included</v>
      </c>
      <c r="O125" s="1100">
        <f t="shared" si="9"/>
        <v>0</v>
      </c>
      <c r="P125" s="889"/>
      <c r="Q125" s="285">
        <f t="shared" si="10"/>
        <v>0</v>
      </c>
      <c r="R125" s="928">
        <f t="shared" si="11"/>
        <v>0</v>
      </c>
      <c r="S125" s="889"/>
      <c r="T125" s="925"/>
      <c r="U125" s="889"/>
      <c r="V125" s="926"/>
      <c r="W125" s="889"/>
      <c r="X125" s="889"/>
      <c r="Y125" s="889"/>
    </row>
    <row r="126" spans="1:25" s="890" customFormat="1" ht="49.5">
      <c r="A126" s="929">
        <f t="shared" si="12"/>
        <v>105</v>
      </c>
      <c r="B126" s="929">
        <v>7000028320</v>
      </c>
      <c r="C126" s="929">
        <v>1530</v>
      </c>
      <c r="D126" s="929" t="s">
        <v>787</v>
      </c>
      <c r="E126" s="929">
        <v>1000049498</v>
      </c>
      <c r="F126" s="929">
        <v>85359030</v>
      </c>
      <c r="G126" s="1096"/>
      <c r="H126" s="1132">
        <v>18</v>
      </c>
      <c r="I126" s="1097"/>
      <c r="J126" s="929" t="s">
        <v>678</v>
      </c>
      <c r="K126" s="929" t="s">
        <v>581</v>
      </c>
      <c r="L126" s="929">
        <v>2</v>
      </c>
      <c r="M126" s="1098"/>
      <c r="N126" s="1099" t="str">
        <f t="shared" si="8"/>
        <v>Included</v>
      </c>
      <c r="O126" s="1100">
        <f t="shared" si="9"/>
        <v>0</v>
      </c>
      <c r="P126" s="889"/>
      <c r="Q126" s="285">
        <f t="shared" si="10"/>
        <v>0</v>
      </c>
      <c r="R126" s="928">
        <f t="shared" si="11"/>
        <v>0</v>
      </c>
      <c r="S126" s="889"/>
      <c r="T126" s="925"/>
      <c r="U126" s="889"/>
      <c r="V126" s="926"/>
      <c r="W126" s="889"/>
      <c r="X126" s="889"/>
      <c r="Y126" s="889"/>
    </row>
    <row r="127" spans="1:25" s="890" customFormat="1" ht="49.5">
      <c r="A127" s="929">
        <f t="shared" si="12"/>
        <v>106</v>
      </c>
      <c r="B127" s="929">
        <v>7000028320</v>
      </c>
      <c r="C127" s="929">
        <v>1540</v>
      </c>
      <c r="D127" s="929" t="s">
        <v>787</v>
      </c>
      <c r="E127" s="929">
        <v>1000058317</v>
      </c>
      <c r="F127" s="929">
        <v>85359030</v>
      </c>
      <c r="G127" s="1096"/>
      <c r="H127" s="1132">
        <v>18</v>
      </c>
      <c r="I127" s="1097"/>
      <c r="J127" s="929" t="s">
        <v>679</v>
      </c>
      <c r="K127" s="929" t="s">
        <v>581</v>
      </c>
      <c r="L127" s="929">
        <v>1</v>
      </c>
      <c r="M127" s="1098"/>
      <c r="N127" s="1099" t="str">
        <f t="shared" si="8"/>
        <v>Included</v>
      </c>
      <c r="O127" s="1100">
        <f t="shared" si="9"/>
        <v>0</v>
      </c>
      <c r="P127" s="889"/>
      <c r="Q127" s="285">
        <f t="shared" si="10"/>
        <v>0</v>
      </c>
      <c r="R127" s="928">
        <f t="shared" si="11"/>
        <v>0</v>
      </c>
      <c r="S127" s="889"/>
      <c r="T127" s="925"/>
      <c r="U127" s="889"/>
      <c r="V127" s="926"/>
      <c r="W127" s="889"/>
      <c r="X127" s="889"/>
      <c r="Y127" s="889"/>
    </row>
    <row r="128" spans="1:25" s="890" customFormat="1" ht="49.5">
      <c r="A128" s="929">
        <f t="shared" si="12"/>
        <v>107</v>
      </c>
      <c r="B128" s="929">
        <v>7000028320</v>
      </c>
      <c r="C128" s="929">
        <v>1550</v>
      </c>
      <c r="D128" s="929" t="s">
        <v>787</v>
      </c>
      <c r="E128" s="929">
        <v>1000058316</v>
      </c>
      <c r="F128" s="929">
        <v>85359030</v>
      </c>
      <c r="G128" s="1096"/>
      <c r="H128" s="1132">
        <v>18</v>
      </c>
      <c r="I128" s="1097"/>
      <c r="J128" s="929" t="s">
        <v>829</v>
      </c>
      <c r="K128" s="929" t="s">
        <v>581</v>
      </c>
      <c r="L128" s="929">
        <v>1</v>
      </c>
      <c r="M128" s="1098"/>
      <c r="N128" s="1099" t="str">
        <f t="shared" si="8"/>
        <v>Included</v>
      </c>
      <c r="O128" s="1100">
        <f t="shared" si="9"/>
        <v>0</v>
      </c>
      <c r="P128" s="889"/>
      <c r="Q128" s="285">
        <f t="shared" si="10"/>
        <v>0</v>
      </c>
      <c r="R128" s="928">
        <f t="shared" si="11"/>
        <v>0</v>
      </c>
      <c r="S128" s="889"/>
      <c r="T128" s="925"/>
      <c r="U128" s="889"/>
      <c r="V128" s="926"/>
      <c r="W128" s="889"/>
      <c r="X128" s="889"/>
      <c r="Y128" s="889"/>
    </row>
    <row r="129" spans="1:25" s="890" customFormat="1" ht="16.5">
      <c r="A129" s="929">
        <f t="shared" si="12"/>
        <v>108</v>
      </c>
      <c r="B129" s="929">
        <v>7000028320</v>
      </c>
      <c r="C129" s="929">
        <v>1560</v>
      </c>
      <c r="D129" s="929" t="s">
        <v>787</v>
      </c>
      <c r="E129" s="929">
        <v>1000021873</v>
      </c>
      <c r="F129" s="929">
        <v>85389000</v>
      </c>
      <c r="G129" s="1096"/>
      <c r="H129" s="1132">
        <v>18</v>
      </c>
      <c r="I129" s="1097"/>
      <c r="J129" s="929" t="s">
        <v>680</v>
      </c>
      <c r="K129" s="929" t="s">
        <v>581</v>
      </c>
      <c r="L129" s="929">
        <v>3</v>
      </c>
      <c r="M129" s="1098"/>
      <c r="N129" s="1099" t="str">
        <f t="shared" si="8"/>
        <v>Included</v>
      </c>
      <c r="O129" s="1100">
        <f t="shared" si="9"/>
        <v>0</v>
      </c>
      <c r="P129" s="889"/>
      <c r="Q129" s="285">
        <f t="shared" si="10"/>
        <v>0</v>
      </c>
      <c r="R129" s="928">
        <f t="shared" si="11"/>
        <v>0</v>
      </c>
      <c r="S129" s="889"/>
      <c r="T129" s="925"/>
      <c r="U129" s="889"/>
      <c r="V129" s="926"/>
      <c r="W129" s="889"/>
      <c r="X129" s="889"/>
      <c r="Y129" s="889"/>
    </row>
    <row r="130" spans="1:25" s="890" customFormat="1" ht="16.5">
      <c r="A130" s="929">
        <f t="shared" si="12"/>
        <v>109</v>
      </c>
      <c r="B130" s="929">
        <v>7000028320</v>
      </c>
      <c r="C130" s="929">
        <v>1570</v>
      </c>
      <c r="D130" s="929" t="s">
        <v>787</v>
      </c>
      <c r="E130" s="929">
        <v>1000009208</v>
      </c>
      <c r="F130" s="929">
        <v>85389000</v>
      </c>
      <c r="G130" s="1096"/>
      <c r="H130" s="1132">
        <v>18</v>
      </c>
      <c r="I130" s="1097"/>
      <c r="J130" s="929" t="s">
        <v>681</v>
      </c>
      <c r="K130" s="929" t="s">
        <v>581</v>
      </c>
      <c r="L130" s="929">
        <v>3</v>
      </c>
      <c r="M130" s="1098"/>
      <c r="N130" s="1099" t="str">
        <f t="shared" si="8"/>
        <v>Included</v>
      </c>
      <c r="O130" s="1100">
        <f t="shared" si="9"/>
        <v>0</v>
      </c>
      <c r="P130" s="889"/>
      <c r="Q130" s="285">
        <f t="shared" si="10"/>
        <v>0</v>
      </c>
      <c r="R130" s="928">
        <f t="shared" si="11"/>
        <v>0</v>
      </c>
      <c r="S130" s="889"/>
      <c r="T130" s="925"/>
      <c r="U130" s="889"/>
      <c r="V130" s="926"/>
      <c r="W130" s="889"/>
      <c r="X130" s="889"/>
      <c r="Y130" s="889"/>
    </row>
    <row r="131" spans="1:25" s="890" customFormat="1" ht="33">
      <c r="A131" s="929">
        <f t="shared" si="12"/>
        <v>110</v>
      </c>
      <c r="B131" s="929">
        <v>7000028320</v>
      </c>
      <c r="C131" s="929">
        <v>1580</v>
      </c>
      <c r="D131" s="929" t="s">
        <v>787</v>
      </c>
      <c r="E131" s="929">
        <v>1000058324</v>
      </c>
      <c r="F131" s="929">
        <v>85359030</v>
      </c>
      <c r="G131" s="1096"/>
      <c r="H131" s="1132">
        <v>18</v>
      </c>
      <c r="I131" s="1097"/>
      <c r="J131" s="929" t="s">
        <v>682</v>
      </c>
      <c r="K131" s="929" t="s">
        <v>581</v>
      </c>
      <c r="L131" s="929">
        <v>1</v>
      </c>
      <c r="M131" s="1098"/>
      <c r="N131" s="1099" t="str">
        <f t="shared" si="8"/>
        <v>Included</v>
      </c>
      <c r="O131" s="1100">
        <f t="shared" si="9"/>
        <v>0</v>
      </c>
      <c r="P131" s="889"/>
      <c r="Q131" s="285">
        <f t="shared" si="10"/>
        <v>0</v>
      </c>
      <c r="R131" s="928">
        <f t="shared" si="11"/>
        <v>0</v>
      </c>
      <c r="S131" s="889"/>
      <c r="T131" s="925"/>
      <c r="U131" s="889"/>
      <c r="V131" s="926"/>
      <c r="W131" s="889"/>
      <c r="X131" s="889"/>
      <c r="Y131" s="889"/>
    </row>
    <row r="132" spans="1:25" s="890" customFormat="1" ht="16.5">
      <c r="A132" s="929">
        <f t="shared" si="12"/>
        <v>111</v>
      </c>
      <c r="B132" s="929">
        <v>7000028320</v>
      </c>
      <c r="C132" s="929">
        <v>1590</v>
      </c>
      <c r="D132" s="929" t="s">
        <v>787</v>
      </c>
      <c r="E132" s="929">
        <v>1000007067</v>
      </c>
      <c r="F132" s="929">
        <v>85389000</v>
      </c>
      <c r="G132" s="1096"/>
      <c r="H132" s="1132">
        <v>18</v>
      </c>
      <c r="I132" s="1097"/>
      <c r="J132" s="929" t="s">
        <v>683</v>
      </c>
      <c r="K132" s="929" t="s">
        <v>581</v>
      </c>
      <c r="L132" s="929">
        <v>3</v>
      </c>
      <c r="M132" s="1098"/>
      <c r="N132" s="1099" t="str">
        <f t="shared" ref="N132:N210" si="13">IF(M132=0, "Included",IF(ISERROR(L132*M132), M132, L132*M132))</f>
        <v>Included</v>
      </c>
      <c r="O132" s="1100">
        <f t="shared" ref="O132:O210" si="14">R132</f>
        <v>0</v>
      </c>
      <c r="P132" s="889"/>
      <c r="Q132" s="285">
        <f t="shared" ref="Q132:Q210" si="15">IF(N132="Included",0,N132)</f>
        <v>0</v>
      </c>
      <c r="R132" s="928">
        <f t="shared" si="11"/>
        <v>0</v>
      </c>
      <c r="S132" s="889"/>
      <c r="T132" s="925"/>
      <c r="U132" s="889"/>
      <c r="V132" s="926"/>
      <c r="W132" s="889"/>
      <c r="X132" s="889"/>
      <c r="Y132" s="889"/>
    </row>
    <row r="133" spans="1:25" s="890" customFormat="1" ht="16.5">
      <c r="A133" s="929">
        <f t="shared" si="12"/>
        <v>112</v>
      </c>
      <c r="B133" s="929">
        <v>7000028320</v>
      </c>
      <c r="C133" s="929">
        <v>1600</v>
      </c>
      <c r="D133" s="929" t="s">
        <v>787</v>
      </c>
      <c r="E133" s="929">
        <v>1000058323</v>
      </c>
      <c r="F133" s="929">
        <v>85359030</v>
      </c>
      <c r="G133" s="1096"/>
      <c r="H133" s="1132">
        <v>18</v>
      </c>
      <c r="I133" s="1097"/>
      <c r="J133" s="929" t="s">
        <v>684</v>
      </c>
      <c r="K133" s="929" t="s">
        <v>580</v>
      </c>
      <c r="L133" s="929">
        <v>3</v>
      </c>
      <c r="M133" s="1098"/>
      <c r="N133" s="1099" t="str">
        <f t="shared" si="13"/>
        <v>Included</v>
      </c>
      <c r="O133" s="1100">
        <f t="shared" si="14"/>
        <v>0</v>
      </c>
      <c r="P133" s="889"/>
      <c r="Q133" s="285">
        <f t="shared" si="15"/>
        <v>0</v>
      </c>
      <c r="R133" s="928">
        <f t="shared" si="11"/>
        <v>0</v>
      </c>
      <c r="S133" s="889"/>
      <c r="T133" s="925"/>
      <c r="U133" s="889"/>
      <c r="V133" s="926"/>
      <c r="W133" s="889"/>
      <c r="X133" s="889"/>
      <c r="Y133" s="889"/>
    </row>
    <row r="134" spans="1:25" s="890" customFormat="1" ht="33">
      <c r="A134" s="929">
        <f t="shared" si="12"/>
        <v>113</v>
      </c>
      <c r="B134" s="929">
        <v>7000028320</v>
      </c>
      <c r="C134" s="929">
        <v>1610</v>
      </c>
      <c r="D134" s="929" t="s">
        <v>787</v>
      </c>
      <c r="E134" s="929">
        <v>1000058320</v>
      </c>
      <c r="F134" s="929">
        <v>85359030</v>
      </c>
      <c r="G134" s="1096"/>
      <c r="H134" s="1132">
        <v>18</v>
      </c>
      <c r="I134" s="1097"/>
      <c r="J134" s="929" t="s">
        <v>685</v>
      </c>
      <c r="K134" s="929" t="s">
        <v>581</v>
      </c>
      <c r="L134" s="929">
        <v>1</v>
      </c>
      <c r="M134" s="1098"/>
      <c r="N134" s="1099" t="str">
        <f t="shared" si="13"/>
        <v>Included</v>
      </c>
      <c r="O134" s="1100">
        <f t="shared" si="14"/>
        <v>0</v>
      </c>
      <c r="P134" s="889"/>
      <c r="Q134" s="285">
        <f t="shared" si="15"/>
        <v>0</v>
      </c>
      <c r="R134" s="928">
        <f t="shared" si="11"/>
        <v>0</v>
      </c>
      <c r="S134" s="889"/>
      <c r="T134" s="925"/>
      <c r="U134" s="889"/>
      <c r="V134" s="926"/>
      <c r="W134" s="889"/>
      <c r="X134" s="889"/>
      <c r="Y134" s="889"/>
    </row>
    <row r="135" spans="1:25" s="890" customFormat="1" ht="33">
      <c r="A135" s="929">
        <f t="shared" si="12"/>
        <v>114</v>
      </c>
      <c r="B135" s="929">
        <v>7000028320</v>
      </c>
      <c r="C135" s="929">
        <v>1620</v>
      </c>
      <c r="D135" s="929" t="s">
        <v>787</v>
      </c>
      <c r="E135" s="929">
        <v>1000049759</v>
      </c>
      <c r="F135" s="929">
        <v>85359030</v>
      </c>
      <c r="G135" s="1096"/>
      <c r="H135" s="1132">
        <v>18</v>
      </c>
      <c r="I135" s="1097"/>
      <c r="J135" s="929" t="s">
        <v>686</v>
      </c>
      <c r="K135" s="929" t="s">
        <v>581</v>
      </c>
      <c r="L135" s="929">
        <v>1</v>
      </c>
      <c r="M135" s="1098"/>
      <c r="N135" s="1099" t="str">
        <f t="shared" si="13"/>
        <v>Included</v>
      </c>
      <c r="O135" s="1100">
        <f t="shared" si="14"/>
        <v>0</v>
      </c>
      <c r="P135" s="889"/>
      <c r="Q135" s="285">
        <f t="shared" si="15"/>
        <v>0</v>
      </c>
      <c r="R135" s="928">
        <f t="shared" si="11"/>
        <v>0</v>
      </c>
      <c r="S135" s="889"/>
      <c r="T135" s="925"/>
      <c r="U135" s="889"/>
      <c r="V135" s="926"/>
      <c r="W135" s="889"/>
      <c r="X135" s="889"/>
      <c r="Y135" s="889"/>
    </row>
    <row r="136" spans="1:25" s="890" customFormat="1" ht="33">
      <c r="A136" s="929">
        <f t="shared" si="12"/>
        <v>115</v>
      </c>
      <c r="B136" s="929">
        <v>7000028320</v>
      </c>
      <c r="C136" s="929">
        <v>1630</v>
      </c>
      <c r="D136" s="929" t="s">
        <v>787</v>
      </c>
      <c r="E136" s="929">
        <v>1000058319</v>
      </c>
      <c r="F136" s="929">
        <v>85359030</v>
      </c>
      <c r="G136" s="1096"/>
      <c r="H136" s="1132">
        <v>18</v>
      </c>
      <c r="I136" s="1097"/>
      <c r="J136" s="929" t="s">
        <v>687</v>
      </c>
      <c r="K136" s="929" t="s">
        <v>581</v>
      </c>
      <c r="L136" s="929">
        <v>1</v>
      </c>
      <c r="M136" s="1098"/>
      <c r="N136" s="1099" t="str">
        <f t="shared" si="13"/>
        <v>Included</v>
      </c>
      <c r="O136" s="1100">
        <f t="shared" si="14"/>
        <v>0</v>
      </c>
      <c r="P136" s="889"/>
      <c r="Q136" s="285">
        <f t="shared" si="15"/>
        <v>0</v>
      </c>
      <c r="R136" s="928">
        <f t="shared" si="11"/>
        <v>0</v>
      </c>
      <c r="S136" s="889"/>
      <c r="T136" s="925"/>
      <c r="U136" s="889"/>
      <c r="V136" s="926"/>
      <c r="W136" s="889"/>
      <c r="X136" s="889"/>
      <c r="Y136" s="889"/>
    </row>
    <row r="137" spans="1:25" s="890" customFormat="1" ht="22.5" customHeight="1">
      <c r="A137" s="929">
        <f t="shared" si="12"/>
        <v>116</v>
      </c>
      <c r="B137" s="929">
        <v>7000028320</v>
      </c>
      <c r="C137" s="929">
        <v>1640</v>
      </c>
      <c r="D137" s="929" t="s">
        <v>787</v>
      </c>
      <c r="E137" s="929">
        <v>1000058322</v>
      </c>
      <c r="F137" s="929">
        <v>85359030</v>
      </c>
      <c r="G137" s="1096"/>
      <c r="H137" s="1132">
        <v>18</v>
      </c>
      <c r="I137" s="1097"/>
      <c r="J137" s="929" t="s">
        <v>688</v>
      </c>
      <c r="K137" s="929" t="s">
        <v>581</v>
      </c>
      <c r="L137" s="929">
        <v>1</v>
      </c>
      <c r="M137" s="1098"/>
      <c r="N137" s="1099" t="str">
        <f t="shared" si="13"/>
        <v>Included</v>
      </c>
      <c r="O137" s="1100">
        <f t="shared" si="14"/>
        <v>0</v>
      </c>
      <c r="P137" s="889"/>
      <c r="Q137" s="285">
        <f t="shared" si="15"/>
        <v>0</v>
      </c>
      <c r="R137" s="928">
        <f t="shared" si="11"/>
        <v>0</v>
      </c>
      <c r="S137" s="889"/>
      <c r="T137" s="925"/>
      <c r="U137" s="889"/>
      <c r="V137" s="926"/>
      <c r="W137" s="889"/>
      <c r="X137" s="889"/>
      <c r="Y137" s="889"/>
    </row>
    <row r="138" spans="1:25" s="890" customFormat="1" ht="33">
      <c r="A138" s="929">
        <f t="shared" si="12"/>
        <v>117</v>
      </c>
      <c r="B138" s="929">
        <v>7000028320</v>
      </c>
      <c r="C138" s="929">
        <v>1650</v>
      </c>
      <c r="D138" s="929" t="s">
        <v>787</v>
      </c>
      <c r="E138" s="929">
        <v>1000049835</v>
      </c>
      <c r="F138" s="929">
        <v>85359030</v>
      </c>
      <c r="G138" s="1096"/>
      <c r="H138" s="1132">
        <v>18</v>
      </c>
      <c r="I138" s="1097"/>
      <c r="J138" s="929" t="s">
        <v>689</v>
      </c>
      <c r="K138" s="929" t="s">
        <v>581</v>
      </c>
      <c r="L138" s="929">
        <v>1</v>
      </c>
      <c r="M138" s="1098"/>
      <c r="N138" s="1099" t="str">
        <f t="shared" si="13"/>
        <v>Included</v>
      </c>
      <c r="O138" s="1100">
        <f t="shared" si="14"/>
        <v>0</v>
      </c>
      <c r="P138" s="889"/>
      <c r="Q138" s="285">
        <f t="shared" si="15"/>
        <v>0</v>
      </c>
      <c r="R138" s="928">
        <f t="shared" si="11"/>
        <v>0</v>
      </c>
      <c r="S138" s="889"/>
      <c r="T138" s="925"/>
      <c r="U138" s="889"/>
      <c r="V138" s="926"/>
      <c r="W138" s="889"/>
      <c r="X138" s="889"/>
      <c r="Y138" s="889"/>
    </row>
    <row r="139" spans="1:25" s="890" customFormat="1" ht="66">
      <c r="A139" s="929">
        <f t="shared" si="12"/>
        <v>118</v>
      </c>
      <c r="B139" s="929">
        <v>7000028320</v>
      </c>
      <c r="C139" s="929">
        <v>320</v>
      </c>
      <c r="D139" s="929" t="s">
        <v>788</v>
      </c>
      <c r="E139" s="929">
        <v>1000015954</v>
      </c>
      <c r="F139" s="929">
        <v>73082011</v>
      </c>
      <c r="G139" s="1096"/>
      <c r="H139" s="1132">
        <v>18</v>
      </c>
      <c r="I139" s="1097"/>
      <c r="J139" s="929" t="s">
        <v>616</v>
      </c>
      <c r="K139" s="929" t="s">
        <v>579</v>
      </c>
      <c r="L139" s="929">
        <v>85</v>
      </c>
      <c r="M139" s="1098"/>
      <c r="N139" s="1099" t="str">
        <f t="shared" si="13"/>
        <v>Included</v>
      </c>
      <c r="O139" s="1100">
        <f t="shared" si="14"/>
        <v>0</v>
      </c>
      <c r="P139" s="889"/>
      <c r="Q139" s="285">
        <f t="shared" si="15"/>
        <v>0</v>
      </c>
      <c r="R139" s="928">
        <f t="shared" si="11"/>
        <v>0</v>
      </c>
      <c r="S139" s="889"/>
      <c r="T139" s="925"/>
      <c r="U139" s="889"/>
      <c r="V139" s="926"/>
      <c r="W139" s="889"/>
      <c r="X139" s="889"/>
      <c r="Y139" s="889"/>
    </row>
    <row r="140" spans="1:25" s="890" customFormat="1" ht="66">
      <c r="A140" s="929">
        <f t="shared" si="12"/>
        <v>119</v>
      </c>
      <c r="B140" s="929">
        <v>7000028320</v>
      </c>
      <c r="C140" s="929">
        <v>330</v>
      </c>
      <c r="D140" s="929" t="s">
        <v>788</v>
      </c>
      <c r="E140" s="929">
        <v>1000015953</v>
      </c>
      <c r="F140" s="929">
        <v>73082011</v>
      </c>
      <c r="G140" s="1096"/>
      <c r="H140" s="1132">
        <v>18</v>
      </c>
      <c r="I140" s="1097"/>
      <c r="J140" s="929" t="s">
        <v>830</v>
      </c>
      <c r="K140" s="929" t="s">
        <v>579</v>
      </c>
      <c r="L140" s="929">
        <v>24</v>
      </c>
      <c r="M140" s="1098"/>
      <c r="N140" s="1099" t="str">
        <f t="shared" si="13"/>
        <v>Included</v>
      </c>
      <c r="O140" s="1100">
        <f t="shared" si="14"/>
        <v>0</v>
      </c>
      <c r="P140" s="889"/>
      <c r="Q140" s="285">
        <f t="shared" si="15"/>
        <v>0</v>
      </c>
      <c r="R140" s="928">
        <f t="shared" si="11"/>
        <v>0</v>
      </c>
      <c r="S140" s="889"/>
      <c r="T140" s="925"/>
      <c r="U140" s="889"/>
      <c r="V140" s="926"/>
      <c r="W140" s="889"/>
      <c r="X140" s="889"/>
      <c r="Y140" s="889"/>
    </row>
    <row r="141" spans="1:25" s="890" customFormat="1" ht="33">
      <c r="A141" s="929">
        <f t="shared" si="12"/>
        <v>120</v>
      </c>
      <c r="B141" s="929">
        <v>7000028320</v>
      </c>
      <c r="C141" s="929">
        <v>340</v>
      </c>
      <c r="D141" s="929" t="s">
        <v>788</v>
      </c>
      <c r="E141" s="929">
        <v>1000011713</v>
      </c>
      <c r="F141" s="929">
        <v>73082011</v>
      </c>
      <c r="G141" s="1096"/>
      <c r="H141" s="1132">
        <v>18</v>
      </c>
      <c r="I141" s="1097"/>
      <c r="J141" s="929" t="s">
        <v>617</v>
      </c>
      <c r="K141" s="929" t="s">
        <v>579</v>
      </c>
      <c r="L141" s="929">
        <v>5</v>
      </c>
      <c r="M141" s="1098"/>
      <c r="N141" s="1099" t="str">
        <f t="shared" si="13"/>
        <v>Included</v>
      </c>
      <c r="O141" s="1100">
        <f t="shared" si="14"/>
        <v>0</v>
      </c>
      <c r="P141" s="889"/>
      <c r="Q141" s="285">
        <f t="shared" si="15"/>
        <v>0</v>
      </c>
      <c r="R141" s="928">
        <f t="shared" si="11"/>
        <v>0</v>
      </c>
      <c r="S141" s="889"/>
      <c r="T141" s="925"/>
      <c r="U141" s="889"/>
      <c r="V141" s="926"/>
      <c r="W141" s="889"/>
      <c r="X141" s="889"/>
      <c r="Y141" s="889"/>
    </row>
    <row r="142" spans="1:25" s="890" customFormat="1" ht="33">
      <c r="A142" s="929">
        <f t="shared" si="12"/>
        <v>121</v>
      </c>
      <c r="B142" s="929">
        <v>7000028320</v>
      </c>
      <c r="C142" s="929">
        <v>350</v>
      </c>
      <c r="D142" s="929" t="s">
        <v>788</v>
      </c>
      <c r="E142" s="929">
        <v>1000012373</v>
      </c>
      <c r="F142" s="929">
        <v>73082011</v>
      </c>
      <c r="G142" s="1096"/>
      <c r="H142" s="1132">
        <v>18</v>
      </c>
      <c r="I142" s="1097"/>
      <c r="J142" s="929" t="s">
        <v>618</v>
      </c>
      <c r="K142" s="929" t="s">
        <v>579</v>
      </c>
      <c r="L142" s="929">
        <v>7</v>
      </c>
      <c r="M142" s="1098"/>
      <c r="N142" s="1099" t="str">
        <f t="shared" si="13"/>
        <v>Included</v>
      </c>
      <c r="O142" s="1100">
        <f t="shared" si="14"/>
        <v>0</v>
      </c>
      <c r="P142" s="889"/>
      <c r="Q142" s="285">
        <f t="shared" si="15"/>
        <v>0</v>
      </c>
      <c r="R142" s="928">
        <f t="shared" si="11"/>
        <v>0</v>
      </c>
      <c r="S142" s="889"/>
      <c r="T142" s="925"/>
      <c r="U142" s="889"/>
      <c r="V142" s="926"/>
      <c r="W142" s="889"/>
      <c r="X142" s="889"/>
      <c r="Y142" s="889"/>
    </row>
    <row r="143" spans="1:25" s="890" customFormat="1" ht="37.5" customHeight="1">
      <c r="A143" s="929">
        <f t="shared" si="12"/>
        <v>122</v>
      </c>
      <c r="B143" s="929">
        <v>7000028320</v>
      </c>
      <c r="C143" s="929">
        <v>460</v>
      </c>
      <c r="D143" s="929" t="s">
        <v>789</v>
      </c>
      <c r="E143" s="929">
        <v>1000017518</v>
      </c>
      <c r="F143" s="929">
        <v>85364900</v>
      </c>
      <c r="G143" s="1096"/>
      <c r="H143" s="1132">
        <v>18</v>
      </c>
      <c r="I143" s="1097"/>
      <c r="J143" s="929" t="s">
        <v>831</v>
      </c>
      <c r="K143" s="929" t="s">
        <v>580</v>
      </c>
      <c r="L143" s="929">
        <v>1</v>
      </c>
      <c r="M143" s="1098"/>
      <c r="N143" s="1099" t="str">
        <f t="shared" si="13"/>
        <v>Included</v>
      </c>
      <c r="O143" s="1100">
        <f t="shared" si="14"/>
        <v>0</v>
      </c>
      <c r="P143" s="889"/>
      <c r="Q143" s="285">
        <f t="shared" si="15"/>
        <v>0</v>
      </c>
      <c r="R143" s="928">
        <f t="shared" si="11"/>
        <v>0</v>
      </c>
      <c r="S143" s="889"/>
      <c r="T143" s="925"/>
      <c r="U143" s="889"/>
      <c r="V143" s="926"/>
      <c r="W143" s="889"/>
      <c r="X143" s="889"/>
      <c r="Y143" s="889"/>
    </row>
    <row r="144" spans="1:25" s="890" customFormat="1" ht="42" customHeight="1">
      <c r="A144" s="929">
        <f t="shared" si="12"/>
        <v>123</v>
      </c>
      <c r="B144" s="929">
        <v>7000028320</v>
      </c>
      <c r="C144" s="929">
        <v>470</v>
      </c>
      <c r="D144" s="929" t="s">
        <v>789</v>
      </c>
      <c r="E144" s="929">
        <v>1000022512</v>
      </c>
      <c r="F144" s="929">
        <v>90311000</v>
      </c>
      <c r="G144" s="1096"/>
      <c r="H144" s="1132">
        <v>18</v>
      </c>
      <c r="I144" s="1097"/>
      <c r="J144" s="929" t="s">
        <v>832</v>
      </c>
      <c r="K144" s="929" t="s">
        <v>580</v>
      </c>
      <c r="L144" s="929">
        <v>1</v>
      </c>
      <c r="M144" s="1098"/>
      <c r="N144" s="1099" t="str">
        <f t="shared" si="13"/>
        <v>Included</v>
      </c>
      <c r="O144" s="1100">
        <f t="shared" si="14"/>
        <v>0</v>
      </c>
      <c r="P144" s="889"/>
      <c r="Q144" s="285">
        <f t="shared" si="15"/>
        <v>0</v>
      </c>
      <c r="R144" s="928">
        <f t="shared" si="11"/>
        <v>0</v>
      </c>
      <c r="S144" s="889"/>
      <c r="T144" s="925"/>
      <c r="U144" s="889"/>
      <c r="V144" s="926"/>
      <c r="W144" s="889"/>
      <c r="X144" s="889"/>
      <c r="Y144" s="889"/>
    </row>
    <row r="145" spans="1:51" ht="16.5">
      <c r="A145" s="929">
        <f t="shared" si="12"/>
        <v>124</v>
      </c>
      <c r="B145" s="929">
        <v>7000028320</v>
      </c>
      <c r="C145" s="929">
        <v>480</v>
      </c>
      <c r="D145" s="929" t="s">
        <v>789</v>
      </c>
      <c r="E145" s="929">
        <v>1000071061</v>
      </c>
      <c r="F145" s="929">
        <v>85176290</v>
      </c>
      <c r="G145" s="1096"/>
      <c r="H145" s="1132">
        <v>18</v>
      </c>
      <c r="I145" s="1097"/>
      <c r="J145" s="929" t="s">
        <v>833</v>
      </c>
      <c r="K145" s="929" t="s">
        <v>580</v>
      </c>
      <c r="L145" s="929">
        <v>1</v>
      </c>
      <c r="M145" s="1098"/>
      <c r="N145" s="1099" t="str">
        <f t="shared" si="13"/>
        <v>Included</v>
      </c>
      <c r="O145" s="1100">
        <f t="shared" si="14"/>
        <v>0</v>
      </c>
      <c r="P145" s="889"/>
      <c r="Q145" s="285">
        <f t="shared" si="15"/>
        <v>0</v>
      </c>
      <c r="R145" s="928">
        <f t="shared" si="11"/>
        <v>0</v>
      </c>
      <c r="S145" s="889"/>
      <c r="T145" s="925"/>
      <c r="V145" s="926"/>
      <c r="AB145" s="890"/>
      <c r="AL145" s="890"/>
      <c r="AM145" s="890"/>
      <c r="AN145" s="890"/>
      <c r="AO145" s="890"/>
      <c r="AP145" s="890"/>
      <c r="AQ145" s="890"/>
      <c r="AR145" s="890"/>
      <c r="AS145" s="890"/>
      <c r="AT145" s="890"/>
      <c r="AU145" s="890"/>
      <c r="AV145" s="890"/>
      <c r="AW145" s="890"/>
      <c r="AX145" s="890"/>
      <c r="AY145" s="890"/>
    </row>
    <row r="146" spans="1:51" ht="16.5">
      <c r="A146" s="929">
        <f t="shared" si="12"/>
        <v>125</v>
      </c>
      <c r="B146" s="929">
        <v>7000028320</v>
      </c>
      <c r="C146" s="929">
        <v>490</v>
      </c>
      <c r="D146" s="929" t="s">
        <v>789</v>
      </c>
      <c r="E146" s="929">
        <v>1000071062</v>
      </c>
      <c r="F146" s="929">
        <v>85176290</v>
      </c>
      <c r="G146" s="1096"/>
      <c r="H146" s="1132">
        <v>18</v>
      </c>
      <c r="I146" s="1097"/>
      <c r="J146" s="929" t="s">
        <v>834</v>
      </c>
      <c r="K146" s="929" t="s">
        <v>580</v>
      </c>
      <c r="L146" s="929">
        <v>1</v>
      </c>
      <c r="M146" s="1098"/>
      <c r="N146" s="1099" t="str">
        <f t="shared" si="13"/>
        <v>Included</v>
      </c>
      <c r="O146" s="1100">
        <f t="shared" si="14"/>
        <v>0</v>
      </c>
      <c r="P146" s="889"/>
      <c r="Q146" s="285">
        <f t="shared" si="15"/>
        <v>0</v>
      </c>
      <c r="R146" s="928">
        <f t="shared" si="11"/>
        <v>0</v>
      </c>
      <c r="S146" s="889"/>
      <c r="T146" s="925"/>
      <c r="V146" s="926"/>
      <c r="AB146" s="890"/>
      <c r="AL146" s="890"/>
      <c r="AM146" s="890"/>
      <c r="AN146" s="890"/>
      <c r="AO146" s="890"/>
      <c r="AP146" s="890"/>
      <c r="AQ146" s="890"/>
      <c r="AR146" s="890"/>
      <c r="AS146" s="890"/>
      <c r="AT146" s="890"/>
      <c r="AU146" s="890"/>
      <c r="AV146" s="890"/>
      <c r="AW146" s="890"/>
      <c r="AX146" s="890"/>
      <c r="AY146" s="890"/>
    </row>
    <row r="147" spans="1:51" ht="33">
      <c r="A147" s="929">
        <f t="shared" si="12"/>
        <v>126</v>
      </c>
      <c r="B147" s="929">
        <v>7000028320</v>
      </c>
      <c r="C147" s="929">
        <v>500</v>
      </c>
      <c r="D147" s="929" t="s">
        <v>789</v>
      </c>
      <c r="E147" s="929">
        <v>1000022487</v>
      </c>
      <c r="F147" s="929">
        <v>85447090</v>
      </c>
      <c r="G147" s="1096"/>
      <c r="H147" s="1132">
        <v>18</v>
      </c>
      <c r="I147" s="1097"/>
      <c r="J147" s="929" t="s">
        <v>835</v>
      </c>
      <c r="K147" s="929" t="s">
        <v>580</v>
      </c>
      <c r="L147" s="929">
        <v>1</v>
      </c>
      <c r="M147" s="1098"/>
      <c r="N147" s="1099" t="str">
        <f t="shared" si="13"/>
        <v>Included</v>
      </c>
      <c r="O147" s="1100">
        <f t="shared" si="14"/>
        <v>0</v>
      </c>
      <c r="P147" s="889"/>
      <c r="Q147" s="285">
        <f t="shared" si="15"/>
        <v>0</v>
      </c>
      <c r="R147" s="928">
        <f t="shared" si="11"/>
        <v>0</v>
      </c>
      <c r="S147" s="889"/>
      <c r="T147" s="925"/>
      <c r="V147" s="926"/>
      <c r="AB147" s="890"/>
      <c r="AL147" s="890"/>
      <c r="AM147" s="890"/>
      <c r="AN147" s="890"/>
      <c r="AO147" s="890"/>
      <c r="AP147" s="890"/>
      <c r="AQ147" s="890"/>
      <c r="AR147" s="890"/>
      <c r="AS147" s="890"/>
      <c r="AT147" s="890"/>
      <c r="AU147" s="890"/>
      <c r="AV147" s="890"/>
      <c r="AW147" s="890"/>
      <c r="AX147" s="890"/>
      <c r="AY147" s="890"/>
    </row>
    <row r="148" spans="1:51" ht="16.5">
      <c r="A148" s="929">
        <f t="shared" si="12"/>
        <v>127</v>
      </c>
      <c r="B148" s="929">
        <v>7000028320</v>
      </c>
      <c r="C148" s="929">
        <v>510</v>
      </c>
      <c r="D148" s="929" t="s">
        <v>789</v>
      </c>
      <c r="E148" s="929">
        <v>1000030641</v>
      </c>
      <c r="F148" s="929">
        <v>85389000</v>
      </c>
      <c r="G148" s="1096"/>
      <c r="H148" s="1132">
        <v>18</v>
      </c>
      <c r="I148" s="1097"/>
      <c r="J148" s="929" t="s">
        <v>836</v>
      </c>
      <c r="K148" s="929" t="s">
        <v>580</v>
      </c>
      <c r="L148" s="929">
        <v>2</v>
      </c>
      <c r="M148" s="1098"/>
      <c r="N148" s="1099" t="str">
        <f t="shared" si="13"/>
        <v>Included</v>
      </c>
      <c r="O148" s="1100">
        <f t="shared" si="14"/>
        <v>0</v>
      </c>
      <c r="P148" s="889"/>
      <c r="Q148" s="285">
        <f t="shared" si="15"/>
        <v>0</v>
      </c>
      <c r="R148" s="928">
        <f t="shared" si="11"/>
        <v>0</v>
      </c>
      <c r="S148" s="889"/>
      <c r="T148" s="925"/>
      <c r="V148" s="926"/>
      <c r="AB148" s="890"/>
      <c r="AL148" s="890"/>
      <c r="AM148" s="890"/>
      <c r="AN148" s="890"/>
      <c r="AO148" s="890"/>
      <c r="AP148" s="890"/>
      <c r="AQ148" s="890"/>
      <c r="AR148" s="890"/>
      <c r="AS148" s="890"/>
      <c r="AT148" s="890"/>
      <c r="AU148" s="890"/>
      <c r="AV148" s="890"/>
      <c r="AW148" s="890"/>
      <c r="AX148" s="890"/>
      <c r="AY148" s="890"/>
    </row>
    <row r="149" spans="1:51" ht="82.5">
      <c r="A149" s="929">
        <f t="shared" si="12"/>
        <v>128</v>
      </c>
      <c r="B149" s="929">
        <v>7000028320</v>
      </c>
      <c r="C149" s="929">
        <v>530</v>
      </c>
      <c r="D149" s="929" t="s">
        <v>790</v>
      </c>
      <c r="E149" s="929">
        <v>1000031367</v>
      </c>
      <c r="F149" s="929">
        <v>85176260</v>
      </c>
      <c r="G149" s="1096"/>
      <c r="H149" s="1132">
        <v>18</v>
      </c>
      <c r="I149" s="1097"/>
      <c r="J149" s="929" t="s">
        <v>609</v>
      </c>
      <c r="K149" s="929" t="s">
        <v>580</v>
      </c>
      <c r="L149" s="929">
        <v>1</v>
      </c>
      <c r="M149" s="1098"/>
      <c r="N149" s="1099" t="str">
        <f t="shared" si="13"/>
        <v>Included</v>
      </c>
      <c r="O149" s="1100">
        <f t="shared" si="14"/>
        <v>0</v>
      </c>
      <c r="P149" s="889"/>
      <c r="Q149" s="285">
        <f t="shared" si="15"/>
        <v>0</v>
      </c>
      <c r="R149" s="928">
        <f t="shared" si="11"/>
        <v>0</v>
      </c>
      <c r="S149" s="889"/>
      <c r="T149" s="925"/>
      <c r="V149" s="926"/>
      <c r="AB149" s="890"/>
      <c r="AL149" s="890"/>
      <c r="AM149" s="890"/>
      <c r="AN149" s="890"/>
      <c r="AO149" s="890"/>
      <c r="AP149" s="890"/>
      <c r="AQ149" s="890"/>
      <c r="AR149" s="890"/>
      <c r="AS149" s="890"/>
      <c r="AT149" s="890"/>
      <c r="AU149" s="890"/>
      <c r="AV149" s="890"/>
      <c r="AW149" s="890"/>
      <c r="AX149" s="890"/>
      <c r="AY149" s="890"/>
    </row>
    <row r="150" spans="1:51" ht="16.5">
      <c r="A150" s="929">
        <f t="shared" si="12"/>
        <v>129</v>
      </c>
      <c r="B150" s="929">
        <v>7000028320</v>
      </c>
      <c r="C150" s="929">
        <v>540</v>
      </c>
      <c r="D150" s="929" t="s">
        <v>790</v>
      </c>
      <c r="E150" s="929">
        <v>1000018706</v>
      </c>
      <c r="F150" s="929">
        <v>85176990</v>
      </c>
      <c r="G150" s="1096"/>
      <c r="H150" s="1132">
        <v>18</v>
      </c>
      <c r="I150" s="1097"/>
      <c r="J150" s="929" t="s">
        <v>656</v>
      </c>
      <c r="K150" s="929" t="s">
        <v>580</v>
      </c>
      <c r="L150" s="929">
        <v>4</v>
      </c>
      <c r="M150" s="1098"/>
      <c r="N150" s="1099" t="str">
        <f t="shared" si="13"/>
        <v>Included</v>
      </c>
      <c r="O150" s="1100">
        <f t="shared" si="14"/>
        <v>0</v>
      </c>
      <c r="P150" s="889"/>
      <c r="Q150" s="285">
        <f t="shared" si="15"/>
        <v>0</v>
      </c>
      <c r="R150" s="928">
        <f t="shared" si="11"/>
        <v>0</v>
      </c>
      <c r="S150" s="889"/>
      <c r="T150" s="925"/>
      <c r="V150" s="926"/>
      <c r="AB150" s="890"/>
      <c r="AL150" s="890"/>
      <c r="AM150" s="890"/>
      <c r="AN150" s="890"/>
      <c r="AO150" s="890"/>
      <c r="AP150" s="890"/>
      <c r="AQ150" s="890"/>
      <c r="AR150" s="890"/>
      <c r="AS150" s="890"/>
      <c r="AT150" s="890"/>
      <c r="AU150" s="890"/>
      <c r="AV150" s="890"/>
      <c r="AW150" s="890"/>
      <c r="AX150" s="890"/>
      <c r="AY150" s="890"/>
    </row>
    <row r="151" spans="1:51" ht="16.5">
      <c r="A151" s="929">
        <f t="shared" si="12"/>
        <v>130</v>
      </c>
      <c r="B151" s="929">
        <v>7000028320</v>
      </c>
      <c r="C151" s="929">
        <v>550</v>
      </c>
      <c r="D151" s="929" t="s">
        <v>790</v>
      </c>
      <c r="E151" s="929">
        <v>1000031374</v>
      </c>
      <c r="F151" s="929">
        <v>85176290</v>
      </c>
      <c r="G151" s="1096"/>
      <c r="H151" s="1132">
        <v>18</v>
      </c>
      <c r="I151" s="1097"/>
      <c r="J151" s="929" t="s">
        <v>610</v>
      </c>
      <c r="K151" s="929" t="s">
        <v>581</v>
      </c>
      <c r="L151" s="929">
        <v>2</v>
      </c>
      <c r="M151" s="1098"/>
      <c r="N151" s="1099" t="str">
        <f t="shared" si="13"/>
        <v>Included</v>
      </c>
      <c r="O151" s="1100">
        <f t="shared" si="14"/>
        <v>0</v>
      </c>
      <c r="P151" s="889"/>
      <c r="Q151" s="285">
        <f t="shared" si="15"/>
        <v>0</v>
      </c>
      <c r="R151" s="928">
        <f t="shared" si="11"/>
        <v>0</v>
      </c>
      <c r="S151" s="889"/>
      <c r="T151" s="925"/>
      <c r="V151" s="926"/>
      <c r="AB151" s="890"/>
      <c r="AL151" s="890"/>
      <c r="AM151" s="890"/>
      <c r="AN151" s="890"/>
      <c r="AO151" s="890"/>
      <c r="AP151" s="890"/>
      <c r="AQ151" s="890"/>
      <c r="AR151" s="890"/>
      <c r="AS151" s="890"/>
      <c r="AT151" s="890"/>
      <c r="AU151" s="890"/>
      <c r="AV151" s="890"/>
      <c r="AW151" s="890"/>
      <c r="AX151" s="890"/>
      <c r="AY151" s="890"/>
    </row>
    <row r="152" spans="1:51" ht="33">
      <c r="A152" s="929">
        <f t="shared" ref="A152:A171" si="16">A151+1</f>
        <v>131</v>
      </c>
      <c r="B152" s="929">
        <v>7000028320</v>
      </c>
      <c r="C152" s="929">
        <v>560</v>
      </c>
      <c r="D152" s="929" t="s">
        <v>790</v>
      </c>
      <c r="E152" s="929">
        <v>1000034950</v>
      </c>
      <c r="F152" s="929">
        <v>85176990</v>
      </c>
      <c r="G152" s="1096"/>
      <c r="H152" s="1132">
        <v>18</v>
      </c>
      <c r="I152" s="1097"/>
      <c r="J152" s="929" t="s">
        <v>611</v>
      </c>
      <c r="K152" s="929" t="s">
        <v>580</v>
      </c>
      <c r="L152" s="929">
        <v>2</v>
      </c>
      <c r="M152" s="1098"/>
      <c r="N152" s="1099" t="str">
        <f t="shared" si="13"/>
        <v>Included</v>
      </c>
      <c r="O152" s="1100">
        <f t="shared" si="14"/>
        <v>0</v>
      </c>
      <c r="P152" s="889"/>
      <c r="Q152" s="285">
        <f t="shared" si="15"/>
        <v>0</v>
      </c>
      <c r="R152" s="928">
        <f t="shared" si="11"/>
        <v>0</v>
      </c>
      <c r="S152" s="889"/>
      <c r="T152" s="925"/>
      <c r="V152" s="926"/>
      <c r="AB152" s="890"/>
      <c r="AL152" s="890"/>
      <c r="AM152" s="890"/>
      <c r="AN152" s="890"/>
      <c r="AO152" s="890"/>
      <c r="AP152" s="890"/>
      <c r="AQ152" s="890"/>
      <c r="AR152" s="890"/>
      <c r="AS152" s="890"/>
      <c r="AT152" s="890"/>
      <c r="AU152" s="890"/>
      <c r="AV152" s="890"/>
      <c r="AW152" s="890"/>
      <c r="AX152" s="890"/>
      <c r="AY152" s="890"/>
    </row>
    <row r="153" spans="1:51" ht="33">
      <c r="A153" s="929">
        <f t="shared" si="16"/>
        <v>132</v>
      </c>
      <c r="B153" s="929">
        <v>7000028320</v>
      </c>
      <c r="C153" s="929">
        <v>570</v>
      </c>
      <c r="D153" s="929" t="s">
        <v>790</v>
      </c>
      <c r="E153" s="929">
        <v>1000031381</v>
      </c>
      <c r="F153" s="929">
        <v>85176290</v>
      </c>
      <c r="G153" s="1096"/>
      <c r="H153" s="1132">
        <v>18</v>
      </c>
      <c r="I153" s="1097"/>
      <c r="J153" s="929" t="s">
        <v>612</v>
      </c>
      <c r="K153" s="929" t="s">
        <v>581</v>
      </c>
      <c r="L153" s="929">
        <v>1</v>
      </c>
      <c r="M153" s="1098"/>
      <c r="N153" s="1099" t="str">
        <f t="shared" si="13"/>
        <v>Included</v>
      </c>
      <c r="O153" s="1100">
        <f t="shared" si="14"/>
        <v>0</v>
      </c>
      <c r="P153" s="889"/>
      <c r="Q153" s="285">
        <f t="shared" si="15"/>
        <v>0</v>
      </c>
      <c r="R153" s="928">
        <f t="shared" si="11"/>
        <v>0</v>
      </c>
      <c r="S153" s="889"/>
      <c r="T153" s="925"/>
      <c r="V153" s="926"/>
      <c r="AB153" s="890"/>
      <c r="AL153" s="890"/>
      <c r="AM153" s="890"/>
      <c r="AN153" s="890"/>
      <c r="AO153" s="890"/>
      <c r="AP153" s="890"/>
      <c r="AQ153" s="890"/>
      <c r="AR153" s="890"/>
      <c r="AS153" s="890"/>
      <c r="AT153" s="890"/>
      <c r="AU153" s="890"/>
      <c r="AV153" s="890"/>
      <c r="AW153" s="890"/>
      <c r="AX153" s="890"/>
      <c r="AY153" s="890"/>
    </row>
    <row r="154" spans="1:51" ht="16.5">
      <c r="A154" s="929">
        <f t="shared" si="16"/>
        <v>133</v>
      </c>
      <c r="B154" s="929">
        <v>7000028320</v>
      </c>
      <c r="C154" s="929">
        <v>580</v>
      </c>
      <c r="D154" s="929" t="s">
        <v>790</v>
      </c>
      <c r="E154" s="929">
        <v>1000026228</v>
      </c>
      <c r="F154" s="929">
        <v>85176290</v>
      </c>
      <c r="G154" s="1096"/>
      <c r="H154" s="1132">
        <v>18</v>
      </c>
      <c r="I154" s="1097"/>
      <c r="J154" s="929" t="s">
        <v>613</v>
      </c>
      <c r="K154" s="929" t="s">
        <v>580</v>
      </c>
      <c r="L154" s="929">
        <v>1</v>
      </c>
      <c r="M154" s="1098"/>
      <c r="N154" s="1099" t="str">
        <f t="shared" si="13"/>
        <v>Included</v>
      </c>
      <c r="O154" s="1100">
        <f t="shared" si="14"/>
        <v>0</v>
      </c>
      <c r="P154" s="889"/>
      <c r="Q154" s="285">
        <f t="shared" si="15"/>
        <v>0</v>
      </c>
      <c r="R154" s="928">
        <f t="shared" ref="R154:R171" si="17">IF(I154="", H154*Q154/100, I154*Q154)</f>
        <v>0</v>
      </c>
      <c r="S154" s="889"/>
      <c r="T154" s="925"/>
      <c r="V154" s="926"/>
      <c r="AB154" s="890"/>
      <c r="AL154" s="890"/>
      <c r="AM154" s="890"/>
      <c r="AN154" s="890"/>
      <c r="AO154" s="890"/>
      <c r="AP154" s="890"/>
      <c r="AQ154" s="890"/>
      <c r="AR154" s="890"/>
      <c r="AS154" s="890"/>
      <c r="AT154" s="890"/>
      <c r="AU154" s="890"/>
      <c r="AV154" s="890"/>
      <c r="AW154" s="890"/>
      <c r="AX154" s="890"/>
      <c r="AY154" s="890"/>
    </row>
    <row r="155" spans="1:51" ht="16.5">
      <c r="A155" s="929">
        <f t="shared" si="16"/>
        <v>134</v>
      </c>
      <c r="B155" s="929">
        <v>7000028320</v>
      </c>
      <c r="C155" s="929">
        <v>590</v>
      </c>
      <c r="D155" s="929" t="s">
        <v>790</v>
      </c>
      <c r="E155" s="929">
        <v>1000037545</v>
      </c>
      <c r="F155" s="929">
        <v>85447090</v>
      </c>
      <c r="G155" s="1096"/>
      <c r="H155" s="1132">
        <v>18</v>
      </c>
      <c r="I155" s="1097"/>
      <c r="J155" s="929" t="s">
        <v>837</v>
      </c>
      <c r="K155" s="929" t="s">
        <v>582</v>
      </c>
      <c r="L155" s="929">
        <v>1</v>
      </c>
      <c r="M155" s="1098"/>
      <c r="N155" s="1099" t="str">
        <f t="shared" si="13"/>
        <v>Included</v>
      </c>
      <c r="O155" s="1100">
        <f t="shared" si="14"/>
        <v>0</v>
      </c>
      <c r="P155" s="889"/>
      <c r="Q155" s="285">
        <f t="shared" si="15"/>
        <v>0</v>
      </c>
      <c r="R155" s="928">
        <f t="shared" si="17"/>
        <v>0</v>
      </c>
      <c r="S155" s="889"/>
      <c r="T155" s="925"/>
      <c r="V155" s="926"/>
      <c r="AB155" s="890"/>
      <c r="AL155" s="890"/>
      <c r="AM155" s="890"/>
      <c r="AN155" s="890"/>
      <c r="AO155" s="890"/>
      <c r="AP155" s="890"/>
      <c r="AQ155" s="890"/>
      <c r="AR155" s="890"/>
      <c r="AS155" s="890"/>
      <c r="AT155" s="890"/>
      <c r="AU155" s="890"/>
      <c r="AV155" s="890"/>
      <c r="AW155" s="890"/>
      <c r="AX155" s="890"/>
      <c r="AY155" s="890"/>
    </row>
    <row r="156" spans="1:51" ht="16.5">
      <c r="A156" s="929">
        <f t="shared" si="16"/>
        <v>135</v>
      </c>
      <c r="B156" s="929">
        <v>7000028320</v>
      </c>
      <c r="C156" s="929">
        <v>600</v>
      </c>
      <c r="D156" s="929" t="s">
        <v>790</v>
      </c>
      <c r="E156" s="929">
        <v>1000066614</v>
      </c>
      <c r="F156" s="929">
        <v>73069011</v>
      </c>
      <c r="G156" s="1096"/>
      <c r="H156" s="1132">
        <v>18</v>
      </c>
      <c r="I156" s="1097"/>
      <c r="J156" s="929" t="s">
        <v>838</v>
      </c>
      <c r="K156" s="929" t="s">
        <v>582</v>
      </c>
      <c r="L156" s="929">
        <v>1</v>
      </c>
      <c r="M156" s="1098"/>
      <c r="N156" s="1099" t="str">
        <f t="shared" si="13"/>
        <v>Included</v>
      </c>
      <c r="O156" s="1100">
        <f t="shared" si="14"/>
        <v>0</v>
      </c>
      <c r="P156" s="889"/>
      <c r="Q156" s="285">
        <f t="shared" si="15"/>
        <v>0</v>
      </c>
      <c r="R156" s="928">
        <f t="shared" si="17"/>
        <v>0</v>
      </c>
      <c r="S156" s="889"/>
      <c r="T156" s="925"/>
      <c r="V156" s="926"/>
      <c r="AB156" s="890"/>
      <c r="AL156" s="890"/>
      <c r="AM156" s="890"/>
      <c r="AN156" s="890"/>
      <c r="AO156" s="890"/>
      <c r="AP156" s="890"/>
      <c r="AQ156" s="890"/>
      <c r="AR156" s="890"/>
      <c r="AS156" s="890"/>
      <c r="AT156" s="890"/>
      <c r="AU156" s="890"/>
      <c r="AV156" s="890"/>
      <c r="AW156" s="890"/>
      <c r="AX156" s="890"/>
      <c r="AY156" s="890"/>
    </row>
    <row r="157" spans="1:51" ht="16.5">
      <c r="A157" s="929">
        <f t="shared" si="16"/>
        <v>136</v>
      </c>
      <c r="B157" s="929">
        <v>7000028320</v>
      </c>
      <c r="C157" s="929">
        <v>610</v>
      </c>
      <c r="D157" s="929" t="s">
        <v>790</v>
      </c>
      <c r="E157" s="929">
        <v>1000066612</v>
      </c>
      <c r="F157" s="929">
        <v>73071900</v>
      </c>
      <c r="G157" s="1096"/>
      <c r="H157" s="1132">
        <v>18</v>
      </c>
      <c r="I157" s="1097"/>
      <c r="J157" s="929" t="s">
        <v>839</v>
      </c>
      <c r="K157" s="929" t="s">
        <v>580</v>
      </c>
      <c r="L157" s="929">
        <v>100</v>
      </c>
      <c r="M157" s="1098"/>
      <c r="N157" s="1099" t="str">
        <f t="shared" si="13"/>
        <v>Included</v>
      </c>
      <c r="O157" s="1100">
        <f t="shared" si="14"/>
        <v>0</v>
      </c>
      <c r="P157" s="889"/>
      <c r="Q157" s="285">
        <f t="shared" si="15"/>
        <v>0</v>
      </c>
      <c r="R157" s="928">
        <f t="shared" si="17"/>
        <v>0</v>
      </c>
      <c r="S157" s="889"/>
      <c r="T157" s="925"/>
      <c r="V157" s="926"/>
      <c r="AB157" s="890"/>
      <c r="AL157" s="890"/>
      <c r="AM157" s="890"/>
      <c r="AN157" s="890"/>
      <c r="AO157" s="890"/>
      <c r="AP157" s="890"/>
      <c r="AQ157" s="890"/>
      <c r="AR157" s="890"/>
      <c r="AS157" s="890"/>
      <c r="AT157" s="890"/>
      <c r="AU157" s="890"/>
      <c r="AV157" s="890"/>
      <c r="AW157" s="890"/>
      <c r="AX157" s="890"/>
      <c r="AY157" s="890"/>
    </row>
    <row r="158" spans="1:51" ht="16.5">
      <c r="A158" s="929">
        <f t="shared" si="16"/>
        <v>137</v>
      </c>
      <c r="B158" s="929">
        <v>7000028320</v>
      </c>
      <c r="C158" s="929">
        <v>620</v>
      </c>
      <c r="D158" s="929" t="s">
        <v>790</v>
      </c>
      <c r="E158" s="929">
        <v>1000066613</v>
      </c>
      <c r="F158" s="929">
        <v>83071000</v>
      </c>
      <c r="G158" s="1096"/>
      <c r="H158" s="1132">
        <v>18</v>
      </c>
      <c r="I158" s="1097"/>
      <c r="J158" s="929" t="s">
        <v>840</v>
      </c>
      <c r="K158" s="929" t="s">
        <v>580</v>
      </c>
      <c r="L158" s="929">
        <v>75</v>
      </c>
      <c r="M158" s="1098"/>
      <c r="N158" s="1099" t="str">
        <f t="shared" si="13"/>
        <v>Included</v>
      </c>
      <c r="O158" s="1100">
        <f t="shared" si="14"/>
        <v>0</v>
      </c>
      <c r="P158" s="889"/>
      <c r="Q158" s="285">
        <f t="shared" si="15"/>
        <v>0</v>
      </c>
      <c r="R158" s="928">
        <f t="shared" si="17"/>
        <v>0</v>
      </c>
      <c r="S158" s="889"/>
      <c r="T158" s="925"/>
      <c r="V158" s="926"/>
      <c r="AB158" s="890"/>
      <c r="AL158" s="890"/>
      <c r="AM158" s="890"/>
      <c r="AN158" s="890"/>
      <c r="AO158" s="890"/>
      <c r="AP158" s="890"/>
      <c r="AQ158" s="890"/>
      <c r="AR158" s="890"/>
      <c r="AS158" s="890"/>
      <c r="AT158" s="890"/>
      <c r="AU158" s="890"/>
      <c r="AV158" s="890"/>
      <c r="AW158" s="890"/>
      <c r="AX158" s="890"/>
      <c r="AY158" s="890"/>
    </row>
    <row r="159" spans="1:51" ht="16.5">
      <c r="A159" s="929">
        <f t="shared" si="16"/>
        <v>138</v>
      </c>
      <c r="B159" s="929">
        <v>7000028320</v>
      </c>
      <c r="C159" s="929">
        <v>630</v>
      </c>
      <c r="D159" s="929" t="s">
        <v>790</v>
      </c>
      <c r="E159" s="929">
        <v>1000023471</v>
      </c>
      <c r="F159" s="929">
        <v>85372000</v>
      </c>
      <c r="G159" s="1096"/>
      <c r="H159" s="1132">
        <v>18</v>
      </c>
      <c r="I159" s="1097"/>
      <c r="J159" s="929" t="s">
        <v>583</v>
      </c>
      <c r="K159" s="929" t="s">
        <v>580</v>
      </c>
      <c r="L159" s="929">
        <v>2</v>
      </c>
      <c r="M159" s="1098"/>
      <c r="N159" s="1099" t="str">
        <f t="shared" si="13"/>
        <v>Included</v>
      </c>
      <c r="O159" s="1100">
        <f t="shared" si="14"/>
        <v>0</v>
      </c>
      <c r="P159" s="889"/>
      <c r="Q159" s="285">
        <f t="shared" si="15"/>
        <v>0</v>
      </c>
      <c r="R159" s="928">
        <f t="shared" si="17"/>
        <v>0</v>
      </c>
      <c r="S159" s="889"/>
      <c r="T159" s="925"/>
      <c r="V159" s="926"/>
      <c r="AB159" s="890"/>
      <c r="AL159" s="890"/>
      <c r="AM159" s="890"/>
      <c r="AN159" s="890"/>
      <c r="AO159" s="890"/>
      <c r="AP159" s="890"/>
      <c r="AQ159" s="890"/>
      <c r="AR159" s="890"/>
      <c r="AS159" s="890"/>
      <c r="AT159" s="890"/>
      <c r="AU159" s="890"/>
      <c r="AV159" s="890"/>
      <c r="AW159" s="890"/>
      <c r="AX159" s="890"/>
      <c r="AY159" s="890"/>
    </row>
    <row r="160" spans="1:51" ht="16.5">
      <c r="A160" s="929">
        <f t="shared" si="16"/>
        <v>139</v>
      </c>
      <c r="B160" s="929">
        <v>7000028320</v>
      </c>
      <c r="C160" s="929">
        <v>640</v>
      </c>
      <c r="D160" s="929" t="s">
        <v>790</v>
      </c>
      <c r="E160" s="929">
        <v>1000034998</v>
      </c>
      <c r="F160" s="929">
        <v>85171890</v>
      </c>
      <c r="G160" s="1096"/>
      <c r="H160" s="1132">
        <v>18</v>
      </c>
      <c r="I160" s="1097"/>
      <c r="J160" s="929" t="s">
        <v>841</v>
      </c>
      <c r="K160" s="929" t="s">
        <v>580</v>
      </c>
      <c r="L160" s="929">
        <v>2</v>
      </c>
      <c r="M160" s="1098"/>
      <c r="N160" s="1099" t="str">
        <f t="shared" si="13"/>
        <v>Included</v>
      </c>
      <c r="O160" s="1100">
        <f t="shared" si="14"/>
        <v>0</v>
      </c>
      <c r="P160" s="889"/>
      <c r="Q160" s="285">
        <f t="shared" si="15"/>
        <v>0</v>
      </c>
      <c r="R160" s="928">
        <f t="shared" si="17"/>
        <v>0</v>
      </c>
      <c r="S160" s="889"/>
      <c r="T160" s="925"/>
      <c r="V160" s="926"/>
      <c r="AB160" s="890"/>
      <c r="AL160" s="890"/>
      <c r="AM160" s="890"/>
      <c r="AN160" s="890"/>
      <c r="AO160" s="890"/>
      <c r="AP160" s="890"/>
      <c r="AQ160" s="890"/>
      <c r="AR160" s="890"/>
      <c r="AS160" s="890"/>
      <c r="AT160" s="890"/>
      <c r="AU160" s="890"/>
      <c r="AV160" s="890"/>
      <c r="AW160" s="890"/>
      <c r="AX160" s="890"/>
      <c r="AY160" s="890"/>
    </row>
    <row r="161" spans="1:51" ht="66">
      <c r="A161" s="929">
        <f t="shared" si="16"/>
        <v>140</v>
      </c>
      <c r="B161" s="929">
        <v>7000028320</v>
      </c>
      <c r="C161" s="929">
        <v>650</v>
      </c>
      <c r="D161" s="929" t="s">
        <v>791</v>
      </c>
      <c r="E161" s="929">
        <v>1000031369</v>
      </c>
      <c r="F161" s="929">
        <v>85176260</v>
      </c>
      <c r="G161" s="1096"/>
      <c r="H161" s="1132">
        <v>18</v>
      </c>
      <c r="I161" s="1097"/>
      <c r="J161" s="929" t="s">
        <v>614</v>
      </c>
      <c r="K161" s="929" t="s">
        <v>581</v>
      </c>
      <c r="L161" s="929">
        <v>1</v>
      </c>
      <c r="M161" s="1098"/>
      <c r="N161" s="1099" t="str">
        <f t="shared" si="13"/>
        <v>Included</v>
      </c>
      <c r="O161" s="1100">
        <f t="shared" si="14"/>
        <v>0</v>
      </c>
      <c r="P161" s="889"/>
      <c r="Q161" s="285">
        <f t="shared" si="15"/>
        <v>0</v>
      </c>
      <c r="R161" s="928">
        <f t="shared" si="17"/>
        <v>0</v>
      </c>
      <c r="S161" s="889"/>
      <c r="T161" s="925"/>
      <c r="V161" s="926"/>
      <c r="AB161" s="890"/>
      <c r="AL161" s="890"/>
      <c r="AM161" s="890"/>
      <c r="AN161" s="890"/>
      <c r="AO161" s="890"/>
      <c r="AP161" s="890"/>
      <c r="AQ161" s="890"/>
      <c r="AR161" s="890"/>
      <c r="AS161" s="890"/>
      <c r="AT161" s="890"/>
      <c r="AU161" s="890"/>
      <c r="AV161" s="890"/>
      <c r="AW161" s="890"/>
      <c r="AX161" s="890"/>
      <c r="AY161" s="890"/>
    </row>
    <row r="162" spans="1:51" ht="16.5">
      <c r="A162" s="929">
        <f t="shared" si="16"/>
        <v>141</v>
      </c>
      <c r="B162" s="929">
        <v>7000028320</v>
      </c>
      <c r="C162" s="929">
        <v>660</v>
      </c>
      <c r="D162" s="929" t="s">
        <v>791</v>
      </c>
      <c r="E162" s="929">
        <v>1000018706</v>
      </c>
      <c r="F162" s="929">
        <v>85176990</v>
      </c>
      <c r="G162" s="1096"/>
      <c r="H162" s="1132">
        <v>18</v>
      </c>
      <c r="I162" s="1097"/>
      <c r="J162" s="929" t="s">
        <v>656</v>
      </c>
      <c r="K162" s="929" t="s">
        <v>580</v>
      </c>
      <c r="L162" s="929">
        <v>1</v>
      </c>
      <c r="M162" s="1098"/>
      <c r="N162" s="1099" t="str">
        <f t="shared" si="13"/>
        <v>Included</v>
      </c>
      <c r="O162" s="1100">
        <f t="shared" si="14"/>
        <v>0</v>
      </c>
      <c r="P162" s="889"/>
      <c r="Q162" s="285">
        <f t="shared" si="15"/>
        <v>0</v>
      </c>
      <c r="R162" s="928">
        <f t="shared" si="17"/>
        <v>0</v>
      </c>
      <c r="S162" s="889"/>
      <c r="T162" s="925"/>
      <c r="V162" s="926"/>
      <c r="AB162" s="890"/>
      <c r="AL162" s="890"/>
      <c r="AM162" s="890"/>
      <c r="AN162" s="890"/>
      <c r="AO162" s="890"/>
      <c r="AP162" s="890"/>
      <c r="AQ162" s="890"/>
      <c r="AR162" s="890"/>
      <c r="AS162" s="890"/>
      <c r="AT162" s="890"/>
      <c r="AU162" s="890"/>
      <c r="AV162" s="890"/>
      <c r="AW162" s="890"/>
      <c r="AX162" s="890"/>
      <c r="AY162" s="890"/>
    </row>
    <row r="163" spans="1:51" ht="16.5">
      <c r="A163" s="929">
        <f t="shared" si="16"/>
        <v>142</v>
      </c>
      <c r="B163" s="929">
        <v>7000028320</v>
      </c>
      <c r="C163" s="929">
        <v>670</v>
      </c>
      <c r="D163" s="929" t="s">
        <v>791</v>
      </c>
      <c r="E163" s="929">
        <v>1000031374</v>
      </c>
      <c r="F163" s="929">
        <v>85176290</v>
      </c>
      <c r="G163" s="1096"/>
      <c r="H163" s="1132">
        <v>18</v>
      </c>
      <c r="I163" s="1097"/>
      <c r="J163" s="929" t="s">
        <v>610</v>
      </c>
      <c r="K163" s="929" t="s">
        <v>581</v>
      </c>
      <c r="L163" s="929">
        <v>1</v>
      </c>
      <c r="M163" s="1098"/>
      <c r="N163" s="1099" t="str">
        <f t="shared" si="13"/>
        <v>Included</v>
      </c>
      <c r="O163" s="1100">
        <f t="shared" si="14"/>
        <v>0</v>
      </c>
      <c r="P163" s="889"/>
      <c r="Q163" s="285">
        <f t="shared" si="15"/>
        <v>0</v>
      </c>
      <c r="R163" s="928">
        <f t="shared" si="17"/>
        <v>0</v>
      </c>
      <c r="S163" s="889"/>
      <c r="T163" s="925"/>
      <c r="V163" s="926"/>
      <c r="AB163" s="890"/>
      <c r="AL163" s="890"/>
      <c r="AM163" s="890"/>
      <c r="AN163" s="890"/>
      <c r="AO163" s="890"/>
      <c r="AP163" s="890"/>
      <c r="AQ163" s="890"/>
      <c r="AR163" s="890"/>
      <c r="AS163" s="890"/>
      <c r="AT163" s="890"/>
      <c r="AU163" s="890"/>
      <c r="AV163" s="890"/>
      <c r="AW163" s="890"/>
      <c r="AX163" s="890"/>
      <c r="AY163" s="890"/>
    </row>
    <row r="164" spans="1:51" ht="33">
      <c r="A164" s="929">
        <f t="shared" si="16"/>
        <v>143</v>
      </c>
      <c r="B164" s="929">
        <v>7000028320</v>
      </c>
      <c r="C164" s="929">
        <v>680</v>
      </c>
      <c r="D164" s="929" t="s">
        <v>791</v>
      </c>
      <c r="E164" s="929">
        <v>1000034950</v>
      </c>
      <c r="F164" s="929">
        <v>85176990</v>
      </c>
      <c r="G164" s="1096"/>
      <c r="H164" s="1132">
        <v>18</v>
      </c>
      <c r="I164" s="1097"/>
      <c r="J164" s="929" t="s">
        <v>611</v>
      </c>
      <c r="K164" s="929" t="s">
        <v>580</v>
      </c>
      <c r="L164" s="929">
        <v>1</v>
      </c>
      <c r="M164" s="1098"/>
      <c r="N164" s="1099" t="str">
        <f t="shared" si="13"/>
        <v>Included</v>
      </c>
      <c r="O164" s="1100">
        <f t="shared" si="14"/>
        <v>0</v>
      </c>
      <c r="P164" s="889"/>
      <c r="Q164" s="285">
        <f t="shared" si="15"/>
        <v>0</v>
      </c>
      <c r="R164" s="928">
        <f t="shared" si="17"/>
        <v>0</v>
      </c>
      <c r="S164" s="889"/>
      <c r="T164" s="925"/>
      <c r="V164" s="926"/>
      <c r="AB164" s="890"/>
      <c r="AL164" s="890"/>
      <c r="AM164" s="890"/>
      <c r="AN164" s="890"/>
      <c r="AO164" s="890"/>
      <c r="AP164" s="890"/>
      <c r="AQ164" s="890"/>
      <c r="AR164" s="890"/>
      <c r="AS164" s="890"/>
      <c r="AT164" s="890"/>
      <c r="AU164" s="890"/>
      <c r="AV164" s="890"/>
      <c r="AW164" s="890"/>
      <c r="AX164" s="890"/>
      <c r="AY164" s="890"/>
    </row>
    <row r="165" spans="1:51" ht="33">
      <c r="A165" s="929">
        <f t="shared" si="16"/>
        <v>144</v>
      </c>
      <c r="B165" s="929">
        <v>7000028320</v>
      </c>
      <c r="C165" s="929">
        <v>690</v>
      </c>
      <c r="D165" s="929" t="s">
        <v>791</v>
      </c>
      <c r="E165" s="929">
        <v>1000031381</v>
      </c>
      <c r="F165" s="929">
        <v>85176290</v>
      </c>
      <c r="G165" s="1096"/>
      <c r="H165" s="1132">
        <v>18</v>
      </c>
      <c r="I165" s="1097"/>
      <c r="J165" s="929" t="s">
        <v>612</v>
      </c>
      <c r="K165" s="929" t="s">
        <v>581</v>
      </c>
      <c r="L165" s="929">
        <v>1</v>
      </c>
      <c r="M165" s="1098"/>
      <c r="N165" s="1099" t="str">
        <f t="shared" si="13"/>
        <v>Included</v>
      </c>
      <c r="O165" s="1100">
        <f t="shared" si="14"/>
        <v>0</v>
      </c>
      <c r="P165" s="889"/>
      <c r="Q165" s="285">
        <f t="shared" si="15"/>
        <v>0</v>
      </c>
      <c r="R165" s="928">
        <f t="shared" si="17"/>
        <v>0</v>
      </c>
      <c r="S165" s="889"/>
      <c r="T165" s="925"/>
      <c r="V165" s="926"/>
      <c r="AB165" s="890"/>
      <c r="AL165" s="890"/>
      <c r="AM165" s="890"/>
      <c r="AN165" s="890"/>
      <c r="AO165" s="890"/>
      <c r="AP165" s="890"/>
      <c r="AQ165" s="890"/>
      <c r="AR165" s="890"/>
      <c r="AS165" s="890"/>
      <c r="AT165" s="890"/>
      <c r="AU165" s="890"/>
      <c r="AV165" s="890"/>
      <c r="AW165" s="890"/>
      <c r="AX165" s="890"/>
      <c r="AY165" s="890"/>
    </row>
    <row r="166" spans="1:51" ht="16.5">
      <c r="A166" s="929">
        <f t="shared" si="16"/>
        <v>145</v>
      </c>
      <c r="B166" s="929">
        <v>7000028320</v>
      </c>
      <c r="C166" s="929">
        <v>700</v>
      </c>
      <c r="D166" s="929" t="s">
        <v>791</v>
      </c>
      <c r="E166" s="929">
        <v>1000034998</v>
      </c>
      <c r="F166" s="929">
        <v>85171890</v>
      </c>
      <c r="G166" s="1096"/>
      <c r="H166" s="1132">
        <v>18</v>
      </c>
      <c r="I166" s="1097"/>
      <c r="J166" s="929" t="s">
        <v>841</v>
      </c>
      <c r="K166" s="929" t="s">
        <v>580</v>
      </c>
      <c r="L166" s="929">
        <v>1</v>
      </c>
      <c r="M166" s="1098"/>
      <c r="N166" s="1099" t="str">
        <f t="shared" si="13"/>
        <v>Included</v>
      </c>
      <c r="O166" s="1100">
        <f t="shared" si="14"/>
        <v>0</v>
      </c>
      <c r="P166" s="889"/>
      <c r="Q166" s="285">
        <f t="shared" si="15"/>
        <v>0</v>
      </c>
      <c r="R166" s="928">
        <f t="shared" si="17"/>
        <v>0</v>
      </c>
      <c r="S166" s="889"/>
      <c r="T166" s="925"/>
      <c r="V166" s="926"/>
      <c r="AB166" s="890"/>
      <c r="AL166" s="890"/>
      <c r="AM166" s="890"/>
      <c r="AN166" s="890"/>
      <c r="AO166" s="890"/>
      <c r="AP166" s="890"/>
      <c r="AQ166" s="890"/>
      <c r="AR166" s="890"/>
      <c r="AS166" s="890"/>
      <c r="AT166" s="890"/>
      <c r="AU166" s="890"/>
      <c r="AV166" s="890"/>
      <c r="AW166" s="890"/>
      <c r="AX166" s="890"/>
      <c r="AY166" s="890"/>
    </row>
    <row r="167" spans="1:51" ht="33">
      <c r="A167" s="929">
        <f t="shared" si="16"/>
        <v>146</v>
      </c>
      <c r="B167" s="929">
        <v>7000028320</v>
      </c>
      <c r="C167" s="929">
        <v>710</v>
      </c>
      <c r="D167" s="929" t="s">
        <v>791</v>
      </c>
      <c r="E167" s="929">
        <v>1000031398</v>
      </c>
      <c r="F167" s="929">
        <v>85171890</v>
      </c>
      <c r="G167" s="1096"/>
      <c r="H167" s="1132">
        <v>18</v>
      </c>
      <c r="I167" s="1097"/>
      <c r="J167" s="929" t="s">
        <v>615</v>
      </c>
      <c r="K167" s="929" t="s">
        <v>581</v>
      </c>
      <c r="L167" s="929">
        <v>1</v>
      </c>
      <c r="M167" s="1098"/>
      <c r="N167" s="1099" t="str">
        <f t="shared" si="13"/>
        <v>Included</v>
      </c>
      <c r="O167" s="1100">
        <f t="shared" si="14"/>
        <v>0</v>
      </c>
      <c r="P167" s="889"/>
      <c r="Q167" s="285">
        <f t="shared" si="15"/>
        <v>0</v>
      </c>
      <c r="R167" s="928">
        <f t="shared" si="17"/>
        <v>0</v>
      </c>
      <c r="S167" s="889"/>
      <c r="T167" s="925"/>
      <c r="V167" s="926"/>
      <c r="AB167" s="890"/>
      <c r="AL167" s="890"/>
      <c r="AM167" s="890"/>
      <c r="AN167" s="890"/>
      <c r="AO167" s="890"/>
      <c r="AP167" s="890"/>
      <c r="AQ167" s="890"/>
      <c r="AR167" s="890"/>
      <c r="AS167" s="890"/>
      <c r="AT167" s="890"/>
      <c r="AU167" s="890"/>
      <c r="AV167" s="890"/>
      <c r="AW167" s="890"/>
      <c r="AX167" s="890"/>
      <c r="AY167" s="890"/>
    </row>
    <row r="168" spans="1:51" ht="16.5">
      <c r="A168" s="929">
        <f t="shared" si="16"/>
        <v>147</v>
      </c>
      <c r="B168" s="929">
        <v>7000028320</v>
      </c>
      <c r="C168" s="929">
        <v>720</v>
      </c>
      <c r="D168" s="929" t="s">
        <v>791</v>
      </c>
      <c r="E168" s="929">
        <v>1000037545</v>
      </c>
      <c r="F168" s="929">
        <v>85447090</v>
      </c>
      <c r="G168" s="1096"/>
      <c r="H168" s="1132">
        <v>18</v>
      </c>
      <c r="I168" s="1097"/>
      <c r="J168" s="929" t="s">
        <v>837</v>
      </c>
      <c r="K168" s="929" t="s">
        <v>582</v>
      </c>
      <c r="L168" s="929">
        <v>1</v>
      </c>
      <c r="M168" s="1098"/>
      <c r="N168" s="1099" t="str">
        <f t="shared" ref="N168:N171" si="18">IF(M168=0, "Included",IF(ISERROR(L168*M168), M168, L168*M168))</f>
        <v>Included</v>
      </c>
      <c r="O168" s="1100">
        <f t="shared" ref="O168:O171" si="19">R168</f>
        <v>0</v>
      </c>
      <c r="P168" s="889"/>
      <c r="Q168" s="285">
        <f t="shared" ref="Q168:Q171" si="20">IF(N168="Included",0,N168)</f>
        <v>0</v>
      </c>
      <c r="R168" s="928">
        <f t="shared" si="17"/>
        <v>0</v>
      </c>
      <c r="S168" s="889"/>
      <c r="T168" s="925"/>
      <c r="V168" s="926"/>
      <c r="AB168" s="890"/>
      <c r="AL168" s="890"/>
      <c r="AM168" s="890"/>
      <c r="AN168" s="890"/>
      <c r="AO168" s="890"/>
      <c r="AP168" s="890"/>
      <c r="AQ168" s="890"/>
      <c r="AR168" s="890"/>
      <c r="AS168" s="890"/>
      <c r="AT168" s="890"/>
      <c r="AU168" s="890"/>
      <c r="AV168" s="890"/>
      <c r="AW168" s="890"/>
      <c r="AX168" s="890"/>
      <c r="AY168" s="890"/>
    </row>
    <row r="169" spans="1:51" ht="16.5">
      <c r="A169" s="929">
        <f t="shared" si="16"/>
        <v>148</v>
      </c>
      <c r="B169" s="929">
        <v>7000028320</v>
      </c>
      <c r="C169" s="929">
        <v>730</v>
      </c>
      <c r="D169" s="929" t="s">
        <v>791</v>
      </c>
      <c r="E169" s="929">
        <v>1000066614</v>
      </c>
      <c r="F169" s="929">
        <v>73069011</v>
      </c>
      <c r="G169" s="1096"/>
      <c r="H169" s="1132">
        <v>18</v>
      </c>
      <c r="I169" s="1097"/>
      <c r="J169" s="929" t="s">
        <v>838</v>
      </c>
      <c r="K169" s="929" t="s">
        <v>582</v>
      </c>
      <c r="L169" s="929">
        <v>3.5000000000000003E-2</v>
      </c>
      <c r="M169" s="1098"/>
      <c r="N169" s="1099" t="str">
        <f t="shared" si="18"/>
        <v>Included</v>
      </c>
      <c r="O169" s="1100">
        <f t="shared" si="19"/>
        <v>0</v>
      </c>
      <c r="P169" s="889"/>
      <c r="Q169" s="285">
        <f t="shared" si="20"/>
        <v>0</v>
      </c>
      <c r="R169" s="928">
        <f t="shared" si="17"/>
        <v>0</v>
      </c>
      <c r="S169" s="889"/>
      <c r="T169" s="925"/>
      <c r="V169" s="926"/>
      <c r="AB169" s="890"/>
      <c r="AL169" s="890"/>
      <c r="AM169" s="890"/>
      <c r="AN169" s="890"/>
      <c r="AO169" s="890"/>
      <c r="AP169" s="890"/>
      <c r="AQ169" s="890"/>
      <c r="AR169" s="890"/>
      <c r="AS169" s="890"/>
      <c r="AT169" s="890"/>
      <c r="AU169" s="890"/>
      <c r="AV169" s="890"/>
      <c r="AW169" s="890"/>
      <c r="AX169" s="890"/>
      <c r="AY169" s="890"/>
    </row>
    <row r="170" spans="1:51" ht="16.5">
      <c r="A170" s="929">
        <f t="shared" si="16"/>
        <v>149</v>
      </c>
      <c r="B170" s="929">
        <v>7000028320</v>
      </c>
      <c r="C170" s="929">
        <v>740</v>
      </c>
      <c r="D170" s="929" t="s">
        <v>791</v>
      </c>
      <c r="E170" s="929">
        <v>1000066612</v>
      </c>
      <c r="F170" s="929">
        <v>73071900</v>
      </c>
      <c r="G170" s="1096"/>
      <c r="H170" s="1132">
        <v>18</v>
      </c>
      <c r="I170" s="1097"/>
      <c r="J170" s="929" t="s">
        <v>839</v>
      </c>
      <c r="K170" s="929" t="s">
        <v>580</v>
      </c>
      <c r="L170" s="929">
        <v>4</v>
      </c>
      <c r="M170" s="1098"/>
      <c r="N170" s="1099" t="str">
        <f t="shared" si="18"/>
        <v>Included</v>
      </c>
      <c r="O170" s="1100">
        <f t="shared" si="19"/>
        <v>0</v>
      </c>
      <c r="P170" s="889"/>
      <c r="Q170" s="285">
        <f t="shared" si="20"/>
        <v>0</v>
      </c>
      <c r="R170" s="928">
        <f t="shared" si="17"/>
        <v>0</v>
      </c>
      <c r="S170" s="889"/>
      <c r="T170" s="925"/>
      <c r="V170" s="926"/>
      <c r="AB170" s="890"/>
      <c r="AL170" s="890"/>
      <c r="AM170" s="890"/>
      <c r="AN170" s="890"/>
      <c r="AO170" s="890"/>
      <c r="AP170" s="890"/>
      <c r="AQ170" s="890"/>
      <c r="AR170" s="890"/>
      <c r="AS170" s="890"/>
      <c r="AT170" s="890"/>
      <c r="AU170" s="890"/>
      <c r="AV170" s="890"/>
      <c r="AW170" s="890"/>
      <c r="AX170" s="890"/>
      <c r="AY170" s="890"/>
    </row>
    <row r="171" spans="1:51" ht="16.5">
      <c r="A171" s="929">
        <f t="shared" si="16"/>
        <v>150</v>
      </c>
      <c r="B171" s="929">
        <v>7000028320</v>
      </c>
      <c r="C171" s="929">
        <v>750</v>
      </c>
      <c r="D171" s="929" t="s">
        <v>791</v>
      </c>
      <c r="E171" s="929">
        <v>1000066613</v>
      </c>
      <c r="F171" s="929">
        <v>83071000</v>
      </c>
      <c r="G171" s="1096"/>
      <c r="H171" s="1132">
        <v>18</v>
      </c>
      <c r="I171" s="1097"/>
      <c r="J171" s="929" t="s">
        <v>840</v>
      </c>
      <c r="K171" s="929" t="s">
        <v>580</v>
      </c>
      <c r="L171" s="929">
        <v>3</v>
      </c>
      <c r="M171" s="1098"/>
      <c r="N171" s="1099" t="str">
        <f t="shared" si="18"/>
        <v>Included</v>
      </c>
      <c r="O171" s="1100">
        <f t="shared" si="19"/>
        <v>0</v>
      </c>
      <c r="P171" s="889"/>
      <c r="Q171" s="285">
        <f t="shared" si="20"/>
        <v>0</v>
      </c>
      <c r="R171" s="928">
        <f t="shared" si="17"/>
        <v>0</v>
      </c>
      <c r="S171" s="889"/>
      <c r="T171" s="925"/>
      <c r="V171" s="926"/>
      <c r="AB171" s="890"/>
      <c r="AL171" s="890"/>
      <c r="AM171" s="890"/>
      <c r="AN171" s="890"/>
      <c r="AO171" s="890"/>
      <c r="AP171" s="890"/>
      <c r="AQ171" s="890"/>
      <c r="AR171" s="890"/>
      <c r="AS171" s="890"/>
      <c r="AT171" s="890"/>
      <c r="AU171" s="890"/>
      <c r="AV171" s="890"/>
      <c r="AW171" s="890"/>
      <c r="AX171" s="890"/>
      <c r="AY171" s="890"/>
    </row>
    <row r="172" spans="1:51" s="691" customFormat="1" ht="23.25" customHeight="1">
      <c r="A172" s="1109" t="s">
        <v>341</v>
      </c>
      <c r="B172" s="1113" t="s">
        <v>776</v>
      </c>
      <c r="C172" s="1114"/>
      <c r="D172" s="1114"/>
      <c r="E172" s="1114"/>
      <c r="F172" s="1114"/>
      <c r="G172" s="1114"/>
      <c r="H172" s="1114"/>
      <c r="I172" s="1114"/>
      <c r="J172" s="1115"/>
      <c r="K172" s="1110"/>
      <c r="L172" s="1110"/>
      <c r="M172" s="1110"/>
      <c r="N172" s="1110"/>
      <c r="O172" s="1111"/>
      <c r="P172" s="690"/>
      <c r="Q172" s="795" t="s">
        <v>493</v>
      </c>
      <c r="R172" s="795" t="s">
        <v>494</v>
      </c>
      <c r="S172" s="690"/>
      <c r="T172" s="1112"/>
      <c r="U172" s="690"/>
      <c r="V172" s="699"/>
      <c r="W172" s="690"/>
      <c r="X172" s="690"/>
      <c r="Y172" s="690"/>
    </row>
    <row r="173" spans="1:51" ht="33">
      <c r="A173" s="929">
        <v>1</v>
      </c>
      <c r="B173" s="929">
        <v>7000028321</v>
      </c>
      <c r="C173" s="929">
        <v>430</v>
      </c>
      <c r="D173" s="929" t="s">
        <v>842</v>
      </c>
      <c r="E173" s="929">
        <v>1000037223</v>
      </c>
      <c r="F173" s="929">
        <v>85389000</v>
      </c>
      <c r="G173" s="1096"/>
      <c r="H173" s="1132">
        <v>18</v>
      </c>
      <c r="I173" s="1097"/>
      <c r="J173" s="929" t="s">
        <v>860</v>
      </c>
      <c r="K173" s="929" t="s">
        <v>581</v>
      </c>
      <c r="L173" s="929">
        <v>2</v>
      </c>
      <c r="M173" s="1098"/>
      <c r="N173" s="1099" t="str">
        <f t="shared" si="13"/>
        <v>Included</v>
      </c>
      <c r="O173" s="1100">
        <f t="shared" si="14"/>
        <v>0</v>
      </c>
      <c r="P173" s="889"/>
      <c r="Q173" s="285">
        <f t="shared" si="15"/>
        <v>0</v>
      </c>
      <c r="R173" s="928">
        <f t="shared" si="11"/>
        <v>0</v>
      </c>
      <c r="S173" s="889"/>
      <c r="T173" s="925"/>
      <c r="V173" s="926"/>
      <c r="AB173" s="890"/>
      <c r="AL173" s="890"/>
      <c r="AM173" s="890"/>
      <c r="AN173" s="890"/>
      <c r="AO173" s="890"/>
      <c r="AP173" s="890"/>
      <c r="AQ173" s="890"/>
      <c r="AR173" s="890"/>
      <c r="AS173" s="890"/>
      <c r="AT173" s="890"/>
      <c r="AU173" s="890"/>
      <c r="AV173" s="890"/>
      <c r="AW173" s="890"/>
      <c r="AX173" s="890"/>
      <c r="AY173" s="890"/>
    </row>
    <row r="174" spans="1:51" ht="33">
      <c r="A174" s="929">
        <f t="shared" ref="A174:A230" si="21">A173+1</f>
        <v>2</v>
      </c>
      <c r="B174" s="929">
        <v>7000028321</v>
      </c>
      <c r="C174" s="929">
        <v>440</v>
      </c>
      <c r="D174" s="929" t="s">
        <v>842</v>
      </c>
      <c r="E174" s="929">
        <v>1000000994</v>
      </c>
      <c r="F174" s="929">
        <v>85359030</v>
      </c>
      <c r="G174" s="1096"/>
      <c r="H174" s="1132">
        <v>18</v>
      </c>
      <c r="I174" s="1097"/>
      <c r="J174" s="929" t="s">
        <v>861</v>
      </c>
      <c r="K174" s="929" t="s">
        <v>581</v>
      </c>
      <c r="L174" s="929">
        <v>2</v>
      </c>
      <c r="M174" s="1098"/>
      <c r="N174" s="1099" t="str">
        <f t="shared" si="13"/>
        <v>Included</v>
      </c>
      <c r="O174" s="1100">
        <f t="shared" si="14"/>
        <v>0</v>
      </c>
      <c r="P174" s="889"/>
      <c r="Q174" s="285">
        <f t="shared" si="15"/>
        <v>0</v>
      </c>
      <c r="R174" s="928">
        <f t="shared" ref="R174:R237" si="22">IF(I174="", H174*Q174/100, I174*Q174)</f>
        <v>0</v>
      </c>
      <c r="S174" s="889"/>
      <c r="T174" s="925"/>
      <c r="V174" s="926"/>
      <c r="AB174" s="890"/>
      <c r="AL174" s="890"/>
      <c r="AM174" s="890"/>
      <c r="AN174" s="890"/>
      <c r="AO174" s="890"/>
      <c r="AP174" s="890"/>
      <c r="AQ174" s="890"/>
      <c r="AR174" s="890"/>
      <c r="AS174" s="890"/>
      <c r="AT174" s="890"/>
      <c r="AU174" s="890"/>
      <c r="AV174" s="890"/>
      <c r="AW174" s="890"/>
      <c r="AX174" s="890"/>
      <c r="AY174" s="890"/>
    </row>
    <row r="175" spans="1:51" ht="16.5">
      <c r="A175" s="929">
        <f t="shared" si="21"/>
        <v>3</v>
      </c>
      <c r="B175" s="929">
        <v>7000028321</v>
      </c>
      <c r="C175" s="929">
        <v>450</v>
      </c>
      <c r="D175" s="929" t="s">
        <v>842</v>
      </c>
      <c r="E175" s="929">
        <v>1000032751</v>
      </c>
      <c r="F175" s="929">
        <v>85389000</v>
      </c>
      <c r="G175" s="1096"/>
      <c r="H175" s="1132">
        <v>18</v>
      </c>
      <c r="I175" s="1097"/>
      <c r="J175" s="929" t="s">
        <v>716</v>
      </c>
      <c r="K175" s="929" t="s">
        <v>585</v>
      </c>
      <c r="L175" s="929">
        <v>200</v>
      </c>
      <c r="M175" s="1098"/>
      <c r="N175" s="1099" t="str">
        <f t="shared" si="13"/>
        <v>Included</v>
      </c>
      <c r="O175" s="1100">
        <f t="shared" si="14"/>
        <v>0</v>
      </c>
      <c r="P175" s="889"/>
      <c r="Q175" s="285">
        <f t="shared" si="15"/>
        <v>0</v>
      </c>
      <c r="R175" s="928">
        <f t="shared" si="22"/>
        <v>0</v>
      </c>
      <c r="S175" s="889"/>
      <c r="T175" s="925"/>
      <c r="V175" s="926"/>
      <c r="AB175" s="890"/>
      <c r="AL175" s="890"/>
      <c r="AM175" s="890"/>
      <c r="AN175" s="890"/>
      <c r="AO175" s="890"/>
      <c r="AP175" s="890"/>
      <c r="AQ175" s="890"/>
      <c r="AR175" s="890"/>
      <c r="AS175" s="890"/>
      <c r="AT175" s="890"/>
      <c r="AU175" s="890"/>
      <c r="AV175" s="890"/>
      <c r="AW175" s="890"/>
      <c r="AX175" s="890"/>
      <c r="AY175" s="890"/>
    </row>
    <row r="176" spans="1:51" ht="33">
      <c r="A176" s="929">
        <f t="shared" si="21"/>
        <v>4</v>
      </c>
      <c r="B176" s="929">
        <v>7000028321</v>
      </c>
      <c r="C176" s="929">
        <v>460</v>
      </c>
      <c r="D176" s="929" t="s">
        <v>842</v>
      </c>
      <c r="E176" s="929">
        <v>1000032373</v>
      </c>
      <c r="F176" s="929">
        <v>85389000</v>
      </c>
      <c r="G176" s="1096"/>
      <c r="H176" s="1132">
        <v>18</v>
      </c>
      <c r="I176" s="1097"/>
      <c r="J176" s="929" t="s">
        <v>862</v>
      </c>
      <c r="K176" s="929" t="s">
        <v>581</v>
      </c>
      <c r="L176" s="929">
        <v>6</v>
      </c>
      <c r="M176" s="1098"/>
      <c r="N176" s="1099" t="str">
        <f t="shared" si="13"/>
        <v>Included</v>
      </c>
      <c r="O176" s="1100">
        <f t="shared" si="14"/>
        <v>0</v>
      </c>
      <c r="P176" s="889"/>
      <c r="Q176" s="285">
        <f t="shared" si="15"/>
        <v>0</v>
      </c>
      <c r="R176" s="928">
        <f t="shared" si="22"/>
        <v>0</v>
      </c>
      <c r="S176" s="889"/>
      <c r="T176" s="925"/>
      <c r="V176" s="926"/>
      <c r="AB176" s="890"/>
      <c r="AL176" s="890"/>
      <c r="AM176" s="890"/>
      <c r="AN176" s="890"/>
      <c r="AO176" s="890"/>
      <c r="AP176" s="890"/>
      <c r="AQ176" s="890"/>
      <c r="AR176" s="890"/>
      <c r="AS176" s="890"/>
      <c r="AT176" s="890"/>
      <c r="AU176" s="890"/>
      <c r="AV176" s="890"/>
      <c r="AW176" s="890"/>
      <c r="AX176" s="890"/>
      <c r="AY176" s="890"/>
    </row>
    <row r="177" spans="1:51" ht="16.5">
      <c r="A177" s="929">
        <f t="shared" si="21"/>
        <v>5</v>
      </c>
      <c r="B177" s="929">
        <v>7000028321</v>
      </c>
      <c r="C177" s="929">
        <v>10</v>
      </c>
      <c r="D177" s="929" t="s">
        <v>843</v>
      </c>
      <c r="E177" s="929">
        <v>1000020416</v>
      </c>
      <c r="F177" s="929">
        <v>85354010</v>
      </c>
      <c r="G177" s="1096"/>
      <c r="H177" s="1132">
        <v>18</v>
      </c>
      <c r="I177" s="1097"/>
      <c r="J177" s="929" t="s">
        <v>748</v>
      </c>
      <c r="K177" s="929" t="s">
        <v>580</v>
      </c>
      <c r="L177" s="929">
        <v>6</v>
      </c>
      <c r="M177" s="1098"/>
      <c r="N177" s="1099" t="str">
        <f t="shared" si="13"/>
        <v>Included</v>
      </c>
      <c r="O177" s="1100">
        <f t="shared" si="14"/>
        <v>0</v>
      </c>
      <c r="P177" s="889"/>
      <c r="Q177" s="285">
        <f t="shared" si="15"/>
        <v>0</v>
      </c>
      <c r="R177" s="928">
        <f t="shared" si="22"/>
        <v>0</v>
      </c>
      <c r="S177" s="889"/>
      <c r="T177" s="925"/>
      <c r="V177" s="926"/>
      <c r="AB177" s="890"/>
      <c r="AL177" s="890"/>
      <c r="AM177" s="890"/>
      <c r="AN177" s="890"/>
      <c r="AO177" s="890"/>
      <c r="AP177" s="890"/>
      <c r="AQ177" s="890"/>
      <c r="AR177" s="890"/>
      <c r="AS177" s="890"/>
      <c r="AT177" s="890"/>
      <c r="AU177" s="890"/>
      <c r="AV177" s="890"/>
      <c r="AW177" s="890"/>
      <c r="AX177" s="890"/>
      <c r="AY177" s="890"/>
    </row>
    <row r="178" spans="1:51" ht="16.5">
      <c r="A178" s="929">
        <f t="shared" si="21"/>
        <v>6</v>
      </c>
      <c r="B178" s="929">
        <v>7000028321</v>
      </c>
      <c r="C178" s="929">
        <v>20</v>
      </c>
      <c r="D178" s="929" t="s">
        <v>843</v>
      </c>
      <c r="E178" s="929">
        <v>1000000956</v>
      </c>
      <c r="F178" s="929">
        <v>85462040</v>
      </c>
      <c r="G178" s="1096"/>
      <c r="H178" s="1132">
        <v>18</v>
      </c>
      <c r="I178" s="1097"/>
      <c r="J178" s="929" t="s">
        <v>714</v>
      </c>
      <c r="K178" s="929" t="s">
        <v>580</v>
      </c>
      <c r="L178" s="929">
        <v>12</v>
      </c>
      <c r="M178" s="1098"/>
      <c r="N178" s="1099" t="str">
        <f t="shared" si="13"/>
        <v>Included</v>
      </c>
      <c r="O178" s="1100">
        <f t="shared" si="14"/>
        <v>0</v>
      </c>
      <c r="P178" s="889"/>
      <c r="Q178" s="285">
        <f t="shared" si="15"/>
        <v>0</v>
      </c>
      <c r="R178" s="928">
        <f t="shared" si="22"/>
        <v>0</v>
      </c>
      <c r="S178" s="889"/>
      <c r="T178" s="925"/>
      <c r="V178" s="926"/>
      <c r="AB178" s="890"/>
      <c r="AL178" s="890"/>
      <c r="AM178" s="890"/>
      <c r="AN178" s="890"/>
      <c r="AO178" s="890"/>
      <c r="AP178" s="890"/>
      <c r="AQ178" s="890"/>
      <c r="AR178" s="890"/>
      <c r="AS178" s="890"/>
      <c r="AT178" s="890"/>
      <c r="AU178" s="890"/>
      <c r="AV178" s="890"/>
      <c r="AW178" s="890"/>
      <c r="AX178" s="890"/>
      <c r="AY178" s="890"/>
    </row>
    <row r="179" spans="1:51" ht="16.5">
      <c r="A179" s="929">
        <f t="shared" si="21"/>
        <v>7</v>
      </c>
      <c r="B179" s="929">
        <v>7000028321</v>
      </c>
      <c r="C179" s="929">
        <v>30</v>
      </c>
      <c r="D179" s="929" t="s">
        <v>843</v>
      </c>
      <c r="E179" s="929">
        <v>1000000991</v>
      </c>
      <c r="F179" s="929">
        <v>85359090</v>
      </c>
      <c r="G179" s="1096"/>
      <c r="H179" s="1132">
        <v>18</v>
      </c>
      <c r="I179" s="1097"/>
      <c r="J179" s="929" t="s">
        <v>863</v>
      </c>
      <c r="K179" s="929" t="s">
        <v>580</v>
      </c>
      <c r="L179" s="929">
        <v>6</v>
      </c>
      <c r="M179" s="1098"/>
      <c r="N179" s="1099" t="str">
        <f t="shared" si="13"/>
        <v>Included</v>
      </c>
      <c r="O179" s="1100">
        <f t="shared" si="14"/>
        <v>0</v>
      </c>
      <c r="P179" s="889"/>
      <c r="Q179" s="285">
        <f t="shared" si="15"/>
        <v>0</v>
      </c>
      <c r="R179" s="928">
        <f t="shared" si="22"/>
        <v>0</v>
      </c>
      <c r="S179" s="889"/>
      <c r="T179" s="925"/>
      <c r="V179" s="926"/>
      <c r="AB179" s="890"/>
      <c r="AL179" s="890"/>
      <c r="AM179" s="890"/>
      <c r="AN179" s="890"/>
      <c r="AO179" s="890"/>
      <c r="AP179" s="890"/>
      <c r="AQ179" s="890"/>
      <c r="AR179" s="890"/>
      <c r="AS179" s="890"/>
      <c r="AT179" s="890"/>
      <c r="AU179" s="890"/>
      <c r="AV179" s="890"/>
      <c r="AW179" s="890"/>
      <c r="AX179" s="890"/>
      <c r="AY179" s="890"/>
    </row>
    <row r="180" spans="1:51" ht="16.5">
      <c r="A180" s="929">
        <f t="shared" si="21"/>
        <v>8</v>
      </c>
      <c r="B180" s="929">
        <v>7000028321</v>
      </c>
      <c r="C180" s="929">
        <v>40</v>
      </c>
      <c r="D180" s="929" t="s">
        <v>843</v>
      </c>
      <c r="E180" s="929">
        <v>1000054118</v>
      </c>
      <c r="F180" s="929">
        <v>85176210</v>
      </c>
      <c r="G180" s="1096"/>
      <c r="H180" s="1132">
        <v>18</v>
      </c>
      <c r="I180" s="1097"/>
      <c r="J180" s="929" t="s">
        <v>864</v>
      </c>
      <c r="K180" s="929" t="s">
        <v>580</v>
      </c>
      <c r="L180" s="929">
        <v>2</v>
      </c>
      <c r="M180" s="1098"/>
      <c r="N180" s="1099" t="str">
        <f t="shared" si="13"/>
        <v>Included</v>
      </c>
      <c r="O180" s="1100">
        <f t="shared" si="14"/>
        <v>0</v>
      </c>
      <c r="P180" s="889"/>
      <c r="Q180" s="285">
        <f t="shared" si="15"/>
        <v>0</v>
      </c>
      <c r="R180" s="928">
        <f t="shared" si="22"/>
        <v>0</v>
      </c>
      <c r="S180" s="889"/>
      <c r="T180" s="925"/>
      <c r="V180" s="926"/>
      <c r="AB180" s="890"/>
      <c r="AL180" s="890"/>
      <c r="AM180" s="890"/>
      <c r="AN180" s="890"/>
      <c r="AO180" s="890"/>
      <c r="AP180" s="890"/>
      <c r="AQ180" s="890"/>
      <c r="AR180" s="890"/>
      <c r="AS180" s="890"/>
      <c r="AT180" s="890"/>
      <c r="AU180" s="890"/>
      <c r="AV180" s="890"/>
      <c r="AW180" s="890"/>
      <c r="AX180" s="890"/>
      <c r="AY180" s="890"/>
    </row>
    <row r="181" spans="1:51" ht="33">
      <c r="A181" s="929">
        <f t="shared" si="21"/>
        <v>9</v>
      </c>
      <c r="B181" s="929">
        <v>7000028321</v>
      </c>
      <c r="C181" s="929">
        <v>50</v>
      </c>
      <c r="D181" s="929" t="s">
        <v>844</v>
      </c>
      <c r="E181" s="929">
        <v>1000011222</v>
      </c>
      <c r="F181" s="929">
        <v>85389000</v>
      </c>
      <c r="G181" s="1096"/>
      <c r="H181" s="1132">
        <v>18</v>
      </c>
      <c r="I181" s="1097"/>
      <c r="J181" s="929" t="s">
        <v>865</v>
      </c>
      <c r="K181" s="929" t="s">
        <v>581</v>
      </c>
      <c r="L181" s="929">
        <v>2</v>
      </c>
      <c r="M181" s="1098"/>
      <c r="N181" s="1099" t="str">
        <f t="shared" si="13"/>
        <v>Included</v>
      </c>
      <c r="O181" s="1100">
        <f t="shared" si="14"/>
        <v>0</v>
      </c>
      <c r="P181" s="889"/>
      <c r="Q181" s="285">
        <f t="shared" si="15"/>
        <v>0</v>
      </c>
      <c r="R181" s="928">
        <f t="shared" si="22"/>
        <v>0</v>
      </c>
      <c r="S181" s="889"/>
      <c r="T181" s="925"/>
      <c r="V181" s="926"/>
      <c r="AB181" s="890"/>
      <c r="AL181" s="890"/>
      <c r="AM181" s="890"/>
      <c r="AN181" s="890"/>
      <c r="AO181" s="890"/>
      <c r="AP181" s="890"/>
      <c r="AQ181" s="890"/>
      <c r="AR181" s="890"/>
      <c r="AS181" s="890"/>
      <c r="AT181" s="890"/>
      <c r="AU181" s="890"/>
      <c r="AV181" s="890"/>
      <c r="AW181" s="890"/>
      <c r="AX181" s="890"/>
      <c r="AY181" s="890"/>
    </row>
    <row r="182" spans="1:51" ht="64.5" customHeight="1">
      <c r="A182" s="929">
        <f t="shared" si="21"/>
        <v>10</v>
      </c>
      <c r="B182" s="929">
        <v>7000028321</v>
      </c>
      <c r="C182" s="929">
        <v>60</v>
      </c>
      <c r="D182" s="929" t="s">
        <v>845</v>
      </c>
      <c r="E182" s="929">
        <v>1000000812</v>
      </c>
      <c r="F182" s="929">
        <v>85371000</v>
      </c>
      <c r="G182" s="1096"/>
      <c r="H182" s="1132">
        <v>18</v>
      </c>
      <c r="I182" s="1097"/>
      <c r="J182" s="929" t="s">
        <v>866</v>
      </c>
      <c r="K182" s="929" t="s">
        <v>580</v>
      </c>
      <c r="L182" s="929">
        <v>2</v>
      </c>
      <c r="M182" s="1098"/>
      <c r="N182" s="1099" t="str">
        <f t="shared" si="13"/>
        <v>Included</v>
      </c>
      <c r="O182" s="1100">
        <f t="shared" si="14"/>
        <v>0</v>
      </c>
      <c r="P182" s="889"/>
      <c r="Q182" s="285">
        <f t="shared" si="15"/>
        <v>0</v>
      </c>
      <c r="R182" s="928">
        <f t="shared" si="22"/>
        <v>0</v>
      </c>
      <c r="S182" s="889"/>
      <c r="T182" s="925"/>
      <c r="V182" s="926"/>
      <c r="AB182" s="890"/>
      <c r="AL182" s="890"/>
      <c r="AM182" s="890"/>
      <c r="AN182" s="890"/>
      <c r="AO182" s="890"/>
      <c r="AP182" s="890"/>
      <c r="AQ182" s="890"/>
      <c r="AR182" s="890"/>
      <c r="AS182" s="890"/>
      <c r="AT182" s="890"/>
      <c r="AU182" s="890"/>
      <c r="AV182" s="890"/>
      <c r="AW182" s="890"/>
      <c r="AX182" s="890"/>
      <c r="AY182" s="890"/>
    </row>
    <row r="183" spans="1:51" ht="34.5" customHeight="1">
      <c r="A183" s="929">
        <f t="shared" si="21"/>
        <v>11</v>
      </c>
      <c r="B183" s="929">
        <v>7000028321</v>
      </c>
      <c r="C183" s="929">
        <v>70</v>
      </c>
      <c r="D183" s="929" t="s">
        <v>845</v>
      </c>
      <c r="E183" s="929">
        <v>1000055441</v>
      </c>
      <c r="F183" s="929">
        <v>85371000</v>
      </c>
      <c r="G183" s="1096"/>
      <c r="H183" s="1132">
        <v>18</v>
      </c>
      <c r="I183" s="1097"/>
      <c r="J183" s="929" t="s">
        <v>867</v>
      </c>
      <c r="K183" s="929" t="s">
        <v>580</v>
      </c>
      <c r="L183" s="929">
        <v>2</v>
      </c>
      <c r="M183" s="1098"/>
      <c r="N183" s="1099" t="str">
        <f t="shared" si="13"/>
        <v>Included</v>
      </c>
      <c r="O183" s="1100">
        <f t="shared" si="14"/>
        <v>0</v>
      </c>
      <c r="P183" s="889"/>
      <c r="Q183" s="285">
        <f t="shared" si="15"/>
        <v>0</v>
      </c>
      <c r="R183" s="928">
        <f t="shared" si="22"/>
        <v>0</v>
      </c>
      <c r="S183" s="889"/>
      <c r="T183" s="925"/>
      <c r="V183" s="926"/>
      <c r="AB183" s="890"/>
      <c r="AL183" s="890"/>
      <c r="AM183" s="890"/>
      <c r="AN183" s="890"/>
      <c r="AO183" s="890"/>
      <c r="AP183" s="890"/>
      <c r="AQ183" s="890"/>
      <c r="AR183" s="890"/>
      <c r="AS183" s="890"/>
      <c r="AT183" s="890"/>
      <c r="AU183" s="890"/>
      <c r="AV183" s="890"/>
      <c r="AW183" s="890"/>
      <c r="AX183" s="890"/>
      <c r="AY183" s="890"/>
    </row>
    <row r="184" spans="1:51" ht="53.25" customHeight="1">
      <c r="A184" s="929">
        <f t="shared" si="21"/>
        <v>12</v>
      </c>
      <c r="B184" s="929">
        <v>7000028321</v>
      </c>
      <c r="C184" s="929">
        <v>80</v>
      </c>
      <c r="D184" s="929" t="s">
        <v>845</v>
      </c>
      <c r="E184" s="929">
        <v>1000000735</v>
      </c>
      <c r="F184" s="929">
        <v>85371000</v>
      </c>
      <c r="G184" s="1096"/>
      <c r="H184" s="1132">
        <v>18</v>
      </c>
      <c r="I184" s="1097"/>
      <c r="J184" s="929" t="s">
        <v>868</v>
      </c>
      <c r="K184" s="929" t="s">
        <v>581</v>
      </c>
      <c r="L184" s="929">
        <v>1</v>
      </c>
      <c r="M184" s="1098"/>
      <c r="N184" s="1099" t="str">
        <f t="shared" si="13"/>
        <v>Included</v>
      </c>
      <c r="O184" s="1100">
        <f t="shared" si="14"/>
        <v>0</v>
      </c>
      <c r="P184" s="889"/>
      <c r="Q184" s="285">
        <f t="shared" si="15"/>
        <v>0</v>
      </c>
      <c r="R184" s="928">
        <f t="shared" si="22"/>
        <v>0</v>
      </c>
      <c r="S184" s="889"/>
      <c r="T184" s="925"/>
      <c r="V184" s="926"/>
      <c r="AB184" s="890"/>
      <c r="AL184" s="890"/>
      <c r="AM184" s="890"/>
      <c r="AN184" s="890"/>
      <c r="AO184" s="890"/>
      <c r="AP184" s="890"/>
      <c r="AQ184" s="890"/>
      <c r="AR184" s="890"/>
      <c r="AS184" s="890"/>
      <c r="AT184" s="890"/>
      <c r="AU184" s="890"/>
      <c r="AV184" s="890"/>
      <c r="AW184" s="890"/>
      <c r="AX184" s="890"/>
      <c r="AY184" s="890"/>
    </row>
    <row r="185" spans="1:51" ht="33">
      <c r="A185" s="929">
        <f t="shared" si="21"/>
        <v>13</v>
      </c>
      <c r="B185" s="929">
        <v>7000028321</v>
      </c>
      <c r="C185" s="929">
        <v>90</v>
      </c>
      <c r="D185" s="929" t="s">
        <v>846</v>
      </c>
      <c r="E185" s="929">
        <v>1000000815</v>
      </c>
      <c r="F185" s="929">
        <v>85371000</v>
      </c>
      <c r="G185" s="1096"/>
      <c r="H185" s="1132">
        <v>18</v>
      </c>
      <c r="I185" s="1097"/>
      <c r="J185" s="929" t="s">
        <v>869</v>
      </c>
      <c r="K185" s="929" t="s">
        <v>580</v>
      </c>
      <c r="L185" s="929">
        <v>2</v>
      </c>
      <c r="M185" s="1098"/>
      <c r="N185" s="1099" t="str">
        <f t="shared" si="13"/>
        <v>Included</v>
      </c>
      <c r="O185" s="1100">
        <f t="shared" si="14"/>
        <v>0</v>
      </c>
      <c r="P185" s="889"/>
      <c r="Q185" s="285">
        <f t="shared" si="15"/>
        <v>0</v>
      </c>
      <c r="R185" s="928">
        <f t="shared" si="22"/>
        <v>0</v>
      </c>
      <c r="S185" s="889"/>
      <c r="T185" s="925"/>
      <c r="V185" s="926"/>
      <c r="AB185" s="890"/>
      <c r="AL185" s="890"/>
      <c r="AM185" s="890"/>
      <c r="AN185" s="890"/>
      <c r="AO185" s="890"/>
      <c r="AP185" s="890"/>
      <c r="AQ185" s="890"/>
      <c r="AR185" s="890"/>
      <c r="AS185" s="890"/>
      <c r="AT185" s="890"/>
      <c r="AU185" s="890"/>
      <c r="AV185" s="890"/>
      <c r="AW185" s="890"/>
      <c r="AX185" s="890"/>
      <c r="AY185" s="890"/>
    </row>
    <row r="186" spans="1:51" ht="55.5" customHeight="1">
      <c r="A186" s="929">
        <f t="shared" si="21"/>
        <v>14</v>
      </c>
      <c r="B186" s="929">
        <v>7000028321</v>
      </c>
      <c r="C186" s="929">
        <v>100</v>
      </c>
      <c r="D186" s="929" t="s">
        <v>847</v>
      </c>
      <c r="E186" s="929">
        <v>1000010014</v>
      </c>
      <c r="F186" s="929">
        <v>85176210</v>
      </c>
      <c r="G186" s="1096"/>
      <c r="H186" s="1132">
        <v>18</v>
      </c>
      <c r="I186" s="1097"/>
      <c r="J186" s="929" t="s">
        <v>812</v>
      </c>
      <c r="K186" s="929" t="s">
        <v>581</v>
      </c>
      <c r="L186" s="929">
        <v>1</v>
      </c>
      <c r="M186" s="1098"/>
      <c r="N186" s="1099" t="str">
        <f t="shared" si="13"/>
        <v>Included</v>
      </c>
      <c r="O186" s="1100">
        <f t="shared" si="14"/>
        <v>0</v>
      </c>
      <c r="P186" s="889"/>
      <c r="Q186" s="285">
        <f t="shared" si="15"/>
        <v>0</v>
      </c>
      <c r="R186" s="928">
        <f t="shared" si="22"/>
        <v>0</v>
      </c>
      <c r="S186" s="889"/>
      <c r="T186" s="925"/>
      <c r="V186" s="926"/>
      <c r="AB186" s="890"/>
      <c r="AL186" s="890"/>
      <c r="AM186" s="890"/>
      <c r="AN186" s="890"/>
      <c r="AO186" s="890"/>
      <c r="AP186" s="890"/>
      <c r="AQ186" s="890"/>
      <c r="AR186" s="890"/>
      <c r="AS186" s="890"/>
      <c r="AT186" s="890"/>
      <c r="AU186" s="890"/>
      <c r="AV186" s="890"/>
      <c r="AW186" s="890"/>
      <c r="AX186" s="890"/>
      <c r="AY186" s="890"/>
    </row>
    <row r="187" spans="1:51" ht="55.5" customHeight="1">
      <c r="A187" s="929">
        <f t="shared" si="21"/>
        <v>15</v>
      </c>
      <c r="B187" s="929">
        <v>7000028321</v>
      </c>
      <c r="C187" s="929">
        <v>110</v>
      </c>
      <c r="D187" s="929" t="s">
        <v>847</v>
      </c>
      <c r="E187" s="929">
        <v>1000000046</v>
      </c>
      <c r="F187" s="929">
        <v>85176210</v>
      </c>
      <c r="G187" s="1096"/>
      <c r="H187" s="1132">
        <v>18</v>
      </c>
      <c r="I187" s="1097"/>
      <c r="J187" s="929" t="s">
        <v>813</v>
      </c>
      <c r="K187" s="929" t="s">
        <v>580</v>
      </c>
      <c r="L187" s="929">
        <v>1</v>
      </c>
      <c r="M187" s="1098"/>
      <c r="N187" s="1099" t="str">
        <f t="shared" si="13"/>
        <v>Included</v>
      </c>
      <c r="O187" s="1100">
        <f t="shared" si="14"/>
        <v>0</v>
      </c>
      <c r="P187" s="889"/>
      <c r="Q187" s="285">
        <f t="shared" si="15"/>
        <v>0</v>
      </c>
      <c r="R187" s="928">
        <f t="shared" si="22"/>
        <v>0</v>
      </c>
      <c r="S187" s="889"/>
      <c r="T187" s="925"/>
      <c r="V187" s="926"/>
      <c r="AB187" s="890"/>
      <c r="AL187" s="890"/>
      <c r="AM187" s="890"/>
      <c r="AN187" s="890"/>
      <c r="AO187" s="890"/>
      <c r="AP187" s="890"/>
      <c r="AQ187" s="890"/>
      <c r="AR187" s="890"/>
      <c r="AS187" s="890"/>
      <c r="AT187" s="890"/>
      <c r="AU187" s="890"/>
      <c r="AV187" s="890"/>
      <c r="AW187" s="890"/>
      <c r="AX187" s="890"/>
      <c r="AY187" s="890"/>
    </row>
    <row r="188" spans="1:51" ht="36.75" customHeight="1">
      <c r="A188" s="929">
        <f t="shared" si="21"/>
        <v>16</v>
      </c>
      <c r="B188" s="929">
        <v>7000028321</v>
      </c>
      <c r="C188" s="929">
        <v>120</v>
      </c>
      <c r="D188" s="929" t="s">
        <v>847</v>
      </c>
      <c r="E188" s="929">
        <v>1000017887</v>
      </c>
      <c r="F188" s="929">
        <v>85176210</v>
      </c>
      <c r="G188" s="1096"/>
      <c r="H188" s="1132">
        <v>18</v>
      </c>
      <c r="I188" s="1097"/>
      <c r="J188" s="929" t="s">
        <v>814</v>
      </c>
      <c r="K188" s="929" t="s">
        <v>580</v>
      </c>
      <c r="L188" s="929">
        <v>1</v>
      </c>
      <c r="M188" s="1098"/>
      <c r="N188" s="1099" t="str">
        <f t="shared" si="13"/>
        <v>Included</v>
      </c>
      <c r="O188" s="1100">
        <f t="shared" si="14"/>
        <v>0</v>
      </c>
      <c r="P188" s="889"/>
      <c r="Q188" s="285">
        <f t="shared" si="15"/>
        <v>0</v>
      </c>
      <c r="R188" s="928">
        <f t="shared" si="22"/>
        <v>0</v>
      </c>
      <c r="S188" s="889"/>
      <c r="T188" s="925"/>
      <c r="V188" s="926"/>
      <c r="AB188" s="890"/>
      <c r="AL188" s="890"/>
      <c r="AM188" s="890"/>
      <c r="AN188" s="890"/>
      <c r="AO188" s="890"/>
      <c r="AP188" s="890"/>
      <c r="AQ188" s="890"/>
      <c r="AR188" s="890"/>
      <c r="AS188" s="890"/>
      <c r="AT188" s="890"/>
      <c r="AU188" s="890"/>
      <c r="AV188" s="890"/>
      <c r="AW188" s="890"/>
      <c r="AX188" s="890"/>
      <c r="AY188" s="890"/>
    </row>
    <row r="189" spans="1:51" ht="16.5">
      <c r="A189" s="929">
        <f t="shared" si="21"/>
        <v>17</v>
      </c>
      <c r="B189" s="929">
        <v>7000028321</v>
      </c>
      <c r="C189" s="929">
        <v>130</v>
      </c>
      <c r="D189" s="929" t="s">
        <v>847</v>
      </c>
      <c r="E189" s="929">
        <v>1000010638</v>
      </c>
      <c r="F189" s="929">
        <v>85176210</v>
      </c>
      <c r="G189" s="1096"/>
      <c r="H189" s="1132">
        <v>18</v>
      </c>
      <c r="I189" s="1097"/>
      <c r="J189" s="929" t="s">
        <v>815</v>
      </c>
      <c r="K189" s="929" t="s">
        <v>580</v>
      </c>
      <c r="L189" s="929">
        <v>1</v>
      </c>
      <c r="M189" s="1098"/>
      <c r="N189" s="1099" t="str">
        <f t="shared" si="13"/>
        <v>Included</v>
      </c>
      <c r="O189" s="1100">
        <f t="shared" si="14"/>
        <v>0</v>
      </c>
      <c r="P189" s="889"/>
      <c r="Q189" s="285">
        <f t="shared" si="15"/>
        <v>0</v>
      </c>
      <c r="R189" s="928">
        <f t="shared" si="22"/>
        <v>0</v>
      </c>
      <c r="S189" s="889"/>
      <c r="T189" s="925"/>
      <c r="V189" s="926"/>
      <c r="AB189" s="890"/>
      <c r="AL189" s="890"/>
      <c r="AM189" s="890"/>
      <c r="AN189" s="890"/>
      <c r="AO189" s="890"/>
      <c r="AP189" s="890"/>
      <c r="AQ189" s="890"/>
      <c r="AR189" s="890"/>
      <c r="AS189" s="890"/>
      <c r="AT189" s="890"/>
      <c r="AU189" s="890"/>
      <c r="AV189" s="890"/>
      <c r="AW189" s="890"/>
      <c r="AX189" s="890"/>
      <c r="AY189" s="890"/>
    </row>
    <row r="190" spans="1:51" ht="31.5" customHeight="1">
      <c r="A190" s="929">
        <f t="shared" si="21"/>
        <v>18</v>
      </c>
      <c r="B190" s="929">
        <v>7000028321</v>
      </c>
      <c r="C190" s="929">
        <v>140</v>
      </c>
      <c r="D190" s="929" t="s">
        <v>847</v>
      </c>
      <c r="E190" s="929">
        <v>1000025769</v>
      </c>
      <c r="F190" s="929">
        <v>85176210</v>
      </c>
      <c r="G190" s="1096"/>
      <c r="H190" s="1132">
        <v>18</v>
      </c>
      <c r="I190" s="1097"/>
      <c r="J190" s="929" t="s">
        <v>816</v>
      </c>
      <c r="K190" s="929" t="s">
        <v>581</v>
      </c>
      <c r="L190" s="929">
        <v>1</v>
      </c>
      <c r="M190" s="1098"/>
      <c r="N190" s="1099" t="str">
        <f t="shared" si="13"/>
        <v>Included</v>
      </c>
      <c r="O190" s="1100">
        <f t="shared" si="14"/>
        <v>0</v>
      </c>
      <c r="P190" s="889"/>
      <c r="Q190" s="285">
        <f t="shared" si="15"/>
        <v>0</v>
      </c>
      <c r="R190" s="928">
        <f t="shared" si="22"/>
        <v>0</v>
      </c>
      <c r="S190" s="889"/>
      <c r="T190" s="925"/>
      <c r="V190" s="926"/>
      <c r="AB190" s="890"/>
      <c r="AL190" s="890"/>
      <c r="AM190" s="890"/>
      <c r="AN190" s="890"/>
      <c r="AO190" s="890"/>
      <c r="AP190" s="890"/>
      <c r="AQ190" s="890"/>
      <c r="AR190" s="890"/>
      <c r="AS190" s="890"/>
      <c r="AT190" s="890"/>
      <c r="AU190" s="890"/>
      <c r="AV190" s="890"/>
      <c r="AW190" s="890"/>
      <c r="AX190" s="890"/>
      <c r="AY190" s="890"/>
    </row>
    <row r="191" spans="1:51" ht="21.75" customHeight="1">
      <c r="A191" s="929">
        <f t="shared" si="21"/>
        <v>19</v>
      </c>
      <c r="B191" s="929">
        <v>7000028321</v>
      </c>
      <c r="C191" s="929">
        <v>150</v>
      </c>
      <c r="D191" s="929" t="s">
        <v>847</v>
      </c>
      <c r="E191" s="929">
        <v>1000036908</v>
      </c>
      <c r="F191" s="929">
        <v>85446020</v>
      </c>
      <c r="G191" s="1096"/>
      <c r="H191" s="1132">
        <v>18</v>
      </c>
      <c r="I191" s="1097"/>
      <c r="J191" s="929" t="s">
        <v>817</v>
      </c>
      <c r="K191" s="929" t="s">
        <v>582</v>
      </c>
      <c r="L191" s="929">
        <v>0.5</v>
      </c>
      <c r="M191" s="1098"/>
      <c r="N191" s="1099" t="str">
        <f t="shared" si="13"/>
        <v>Included</v>
      </c>
      <c r="O191" s="1100">
        <f t="shared" si="14"/>
        <v>0</v>
      </c>
      <c r="P191" s="889"/>
      <c r="Q191" s="285">
        <f t="shared" si="15"/>
        <v>0</v>
      </c>
      <c r="R191" s="928">
        <f t="shared" si="22"/>
        <v>0</v>
      </c>
      <c r="S191" s="889"/>
      <c r="T191" s="925"/>
      <c r="V191" s="926"/>
      <c r="AB191" s="890"/>
      <c r="AL191" s="890"/>
      <c r="AM191" s="890"/>
      <c r="AN191" s="890"/>
      <c r="AO191" s="890"/>
      <c r="AP191" s="890"/>
      <c r="AQ191" s="890"/>
      <c r="AR191" s="890"/>
      <c r="AS191" s="890"/>
      <c r="AT191" s="890"/>
      <c r="AU191" s="890"/>
      <c r="AV191" s="890"/>
      <c r="AW191" s="890"/>
      <c r="AX191" s="890"/>
      <c r="AY191" s="890"/>
    </row>
    <row r="192" spans="1:51" ht="28.5" customHeight="1">
      <c r="A192" s="929">
        <f t="shared" si="21"/>
        <v>20</v>
      </c>
      <c r="B192" s="929">
        <v>7000028321</v>
      </c>
      <c r="C192" s="929">
        <v>500</v>
      </c>
      <c r="D192" s="929" t="s">
        <v>848</v>
      </c>
      <c r="E192" s="929">
        <v>1000010014</v>
      </c>
      <c r="F192" s="929">
        <v>85176210</v>
      </c>
      <c r="G192" s="1096"/>
      <c r="H192" s="1132">
        <v>18</v>
      </c>
      <c r="I192" s="1097"/>
      <c r="J192" s="929" t="s">
        <v>812</v>
      </c>
      <c r="K192" s="929" t="s">
        <v>581</v>
      </c>
      <c r="L192" s="929">
        <v>1</v>
      </c>
      <c r="M192" s="1098"/>
      <c r="N192" s="1099" t="str">
        <f t="shared" si="13"/>
        <v>Included</v>
      </c>
      <c r="O192" s="1100">
        <f t="shared" si="14"/>
        <v>0</v>
      </c>
      <c r="P192" s="889"/>
      <c r="Q192" s="285">
        <f t="shared" si="15"/>
        <v>0</v>
      </c>
      <c r="R192" s="928">
        <f t="shared" si="22"/>
        <v>0</v>
      </c>
      <c r="S192" s="889"/>
      <c r="T192" s="925"/>
      <c r="V192" s="926"/>
      <c r="AB192" s="890"/>
      <c r="AL192" s="890"/>
      <c r="AM192" s="890"/>
      <c r="AN192" s="890"/>
      <c r="AO192" s="890"/>
      <c r="AP192" s="890"/>
      <c r="AQ192" s="890"/>
      <c r="AR192" s="890"/>
      <c r="AS192" s="890"/>
      <c r="AT192" s="890"/>
      <c r="AU192" s="890"/>
      <c r="AV192" s="890"/>
      <c r="AW192" s="890"/>
      <c r="AX192" s="890"/>
      <c r="AY192" s="890"/>
    </row>
    <row r="193" spans="1:51" ht="16.5">
      <c r="A193" s="929">
        <f t="shared" si="21"/>
        <v>21</v>
      </c>
      <c r="B193" s="929">
        <v>7000028321</v>
      </c>
      <c r="C193" s="929">
        <v>510</v>
      </c>
      <c r="D193" s="929" t="s">
        <v>848</v>
      </c>
      <c r="E193" s="929">
        <v>1000000046</v>
      </c>
      <c r="F193" s="929">
        <v>85176210</v>
      </c>
      <c r="G193" s="1096"/>
      <c r="H193" s="1132">
        <v>18</v>
      </c>
      <c r="I193" s="1097"/>
      <c r="J193" s="929" t="s">
        <v>813</v>
      </c>
      <c r="K193" s="929" t="s">
        <v>580</v>
      </c>
      <c r="L193" s="929">
        <v>1</v>
      </c>
      <c r="M193" s="1098"/>
      <c r="N193" s="1099" t="str">
        <f t="shared" si="13"/>
        <v>Included</v>
      </c>
      <c r="O193" s="1100">
        <f t="shared" si="14"/>
        <v>0</v>
      </c>
      <c r="P193" s="889"/>
      <c r="Q193" s="285">
        <f t="shared" si="15"/>
        <v>0</v>
      </c>
      <c r="R193" s="928">
        <f t="shared" si="22"/>
        <v>0</v>
      </c>
      <c r="S193" s="889"/>
      <c r="T193" s="925"/>
      <c r="V193" s="926"/>
      <c r="AB193" s="890"/>
      <c r="AL193" s="890"/>
      <c r="AM193" s="890"/>
      <c r="AN193" s="890"/>
      <c r="AO193" s="890"/>
      <c r="AP193" s="890"/>
      <c r="AQ193" s="890"/>
      <c r="AR193" s="890"/>
      <c r="AS193" s="890"/>
      <c r="AT193" s="890"/>
      <c r="AU193" s="890"/>
      <c r="AV193" s="890"/>
      <c r="AW193" s="890"/>
      <c r="AX193" s="890"/>
      <c r="AY193" s="890"/>
    </row>
    <row r="194" spans="1:51" ht="43.5" customHeight="1">
      <c r="A194" s="929">
        <f t="shared" si="21"/>
        <v>22</v>
      </c>
      <c r="B194" s="929">
        <v>7000028321</v>
      </c>
      <c r="C194" s="929">
        <v>520</v>
      </c>
      <c r="D194" s="929" t="s">
        <v>848</v>
      </c>
      <c r="E194" s="929">
        <v>1000017887</v>
      </c>
      <c r="F194" s="929">
        <v>85176210</v>
      </c>
      <c r="G194" s="1096"/>
      <c r="H194" s="1132">
        <v>18</v>
      </c>
      <c r="I194" s="1097"/>
      <c r="J194" s="929" t="s">
        <v>814</v>
      </c>
      <c r="K194" s="929" t="s">
        <v>580</v>
      </c>
      <c r="L194" s="929">
        <v>1</v>
      </c>
      <c r="M194" s="1098"/>
      <c r="N194" s="1099" t="str">
        <f t="shared" si="13"/>
        <v>Included</v>
      </c>
      <c r="O194" s="1100">
        <f t="shared" si="14"/>
        <v>0</v>
      </c>
      <c r="P194" s="889"/>
      <c r="Q194" s="285">
        <f t="shared" si="15"/>
        <v>0</v>
      </c>
      <c r="R194" s="928">
        <f t="shared" si="22"/>
        <v>0</v>
      </c>
      <c r="S194" s="889"/>
      <c r="T194" s="925"/>
      <c r="V194" s="926"/>
      <c r="AB194" s="890"/>
      <c r="AL194" s="890"/>
      <c r="AM194" s="890"/>
      <c r="AN194" s="890"/>
      <c r="AO194" s="890"/>
      <c r="AP194" s="890"/>
      <c r="AQ194" s="890"/>
      <c r="AR194" s="890"/>
      <c r="AS194" s="890"/>
      <c r="AT194" s="890"/>
      <c r="AU194" s="890"/>
      <c r="AV194" s="890"/>
      <c r="AW194" s="890"/>
      <c r="AX194" s="890"/>
      <c r="AY194" s="890"/>
    </row>
    <row r="195" spans="1:51" ht="26.25" customHeight="1">
      <c r="A195" s="929">
        <f t="shared" si="21"/>
        <v>23</v>
      </c>
      <c r="B195" s="929">
        <v>7000028321</v>
      </c>
      <c r="C195" s="929">
        <v>530</v>
      </c>
      <c r="D195" s="929" t="s">
        <v>848</v>
      </c>
      <c r="E195" s="929">
        <v>1000010638</v>
      </c>
      <c r="F195" s="929">
        <v>85176210</v>
      </c>
      <c r="G195" s="1096"/>
      <c r="H195" s="1132">
        <v>18</v>
      </c>
      <c r="I195" s="1097"/>
      <c r="J195" s="929" t="s">
        <v>815</v>
      </c>
      <c r="K195" s="929" t="s">
        <v>580</v>
      </c>
      <c r="L195" s="929">
        <v>1</v>
      </c>
      <c r="M195" s="1098"/>
      <c r="N195" s="1099" t="str">
        <f t="shared" si="13"/>
        <v>Included</v>
      </c>
      <c r="O195" s="1100">
        <f t="shared" si="14"/>
        <v>0</v>
      </c>
      <c r="P195" s="889"/>
      <c r="Q195" s="285">
        <f t="shared" si="15"/>
        <v>0</v>
      </c>
      <c r="R195" s="928">
        <f t="shared" si="22"/>
        <v>0</v>
      </c>
      <c r="S195" s="889"/>
      <c r="T195" s="925"/>
      <c r="V195" s="926"/>
      <c r="AB195" s="890"/>
      <c r="AL195" s="890"/>
      <c r="AM195" s="890"/>
      <c r="AN195" s="890"/>
      <c r="AO195" s="890"/>
      <c r="AP195" s="890"/>
      <c r="AQ195" s="890"/>
      <c r="AR195" s="890"/>
      <c r="AS195" s="890"/>
      <c r="AT195" s="890"/>
      <c r="AU195" s="890"/>
      <c r="AV195" s="890"/>
      <c r="AW195" s="890"/>
      <c r="AX195" s="890"/>
      <c r="AY195" s="890"/>
    </row>
    <row r="196" spans="1:51" ht="16.5">
      <c r="A196" s="929">
        <f t="shared" si="21"/>
        <v>24</v>
      </c>
      <c r="B196" s="929">
        <v>7000028321</v>
      </c>
      <c r="C196" s="929">
        <v>540</v>
      </c>
      <c r="D196" s="929" t="s">
        <v>848</v>
      </c>
      <c r="E196" s="929">
        <v>1000025769</v>
      </c>
      <c r="F196" s="929">
        <v>85176210</v>
      </c>
      <c r="G196" s="1096"/>
      <c r="H196" s="1132">
        <v>18</v>
      </c>
      <c r="I196" s="1097"/>
      <c r="J196" s="929" t="s">
        <v>816</v>
      </c>
      <c r="K196" s="929" t="s">
        <v>581</v>
      </c>
      <c r="L196" s="929">
        <v>1</v>
      </c>
      <c r="M196" s="1098"/>
      <c r="N196" s="1099" t="str">
        <f t="shared" si="13"/>
        <v>Included</v>
      </c>
      <c r="O196" s="1100">
        <f t="shared" si="14"/>
        <v>0</v>
      </c>
      <c r="P196" s="889"/>
      <c r="Q196" s="285">
        <f t="shared" si="15"/>
        <v>0</v>
      </c>
      <c r="R196" s="928">
        <f t="shared" si="22"/>
        <v>0</v>
      </c>
      <c r="S196" s="889"/>
      <c r="T196" s="925"/>
      <c r="V196" s="926"/>
      <c r="AB196" s="890"/>
      <c r="AL196" s="890"/>
      <c r="AM196" s="890"/>
      <c r="AN196" s="890"/>
      <c r="AO196" s="890"/>
      <c r="AP196" s="890"/>
      <c r="AQ196" s="890"/>
      <c r="AR196" s="890"/>
      <c r="AS196" s="890"/>
      <c r="AT196" s="890"/>
      <c r="AU196" s="890"/>
      <c r="AV196" s="890"/>
      <c r="AW196" s="890"/>
      <c r="AX196" s="890"/>
      <c r="AY196" s="890"/>
    </row>
    <row r="197" spans="1:51" ht="16.5">
      <c r="A197" s="929">
        <f t="shared" si="21"/>
        <v>25</v>
      </c>
      <c r="B197" s="929">
        <v>7000028321</v>
      </c>
      <c r="C197" s="929">
        <v>550</v>
      </c>
      <c r="D197" s="929" t="s">
        <v>848</v>
      </c>
      <c r="E197" s="929">
        <v>1000036908</v>
      </c>
      <c r="F197" s="929">
        <v>85446020</v>
      </c>
      <c r="G197" s="1096"/>
      <c r="H197" s="1132">
        <v>18</v>
      </c>
      <c r="I197" s="1097"/>
      <c r="J197" s="929" t="s">
        <v>817</v>
      </c>
      <c r="K197" s="929" t="s">
        <v>582</v>
      </c>
      <c r="L197" s="929">
        <v>0.5</v>
      </c>
      <c r="M197" s="1098"/>
      <c r="N197" s="1099" t="str">
        <f t="shared" si="13"/>
        <v>Included</v>
      </c>
      <c r="O197" s="1100">
        <f t="shared" si="14"/>
        <v>0</v>
      </c>
      <c r="P197" s="889"/>
      <c r="Q197" s="285">
        <f t="shared" si="15"/>
        <v>0</v>
      </c>
      <c r="R197" s="928">
        <f t="shared" si="22"/>
        <v>0</v>
      </c>
      <c r="S197" s="889"/>
      <c r="T197" s="925"/>
      <c r="V197" s="926"/>
      <c r="AB197" s="890"/>
      <c r="AL197" s="890"/>
      <c r="AM197" s="890"/>
      <c r="AN197" s="890"/>
      <c r="AO197" s="890"/>
      <c r="AP197" s="890"/>
      <c r="AQ197" s="890"/>
      <c r="AR197" s="890"/>
      <c r="AS197" s="890"/>
      <c r="AT197" s="890"/>
      <c r="AU197" s="890"/>
      <c r="AV197" s="890"/>
      <c r="AW197" s="890"/>
      <c r="AX197" s="890"/>
      <c r="AY197" s="890"/>
    </row>
    <row r="198" spans="1:51" ht="16.5">
      <c r="A198" s="929">
        <f t="shared" si="21"/>
        <v>26</v>
      </c>
      <c r="B198" s="929">
        <v>7000028321</v>
      </c>
      <c r="C198" s="929">
        <v>160</v>
      </c>
      <c r="D198" s="929" t="s">
        <v>849</v>
      </c>
      <c r="E198" s="929">
        <v>1000031943</v>
      </c>
      <c r="F198" s="929">
        <v>85446020</v>
      </c>
      <c r="G198" s="1096"/>
      <c r="H198" s="1132">
        <v>18</v>
      </c>
      <c r="I198" s="1097"/>
      <c r="J198" s="929" t="s">
        <v>602</v>
      </c>
      <c r="K198" s="929" t="s">
        <v>582</v>
      </c>
      <c r="L198" s="929">
        <v>2</v>
      </c>
      <c r="M198" s="1098"/>
      <c r="N198" s="1099" t="str">
        <f t="shared" si="13"/>
        <v>Included</v>
      </c>
      <c r="O198" s="1100">
        <f t="shared" si="14"/>
        <v>0</v>
      </c>
      <c r="P198" s="889"/>
      <c r="Q198" s="285">
        <f t="shared" si="15"/>
        <v>0</v>
      </c>
      <c r="R198" s="928">
        <f t="shared" si="22"/>
        <v>0</v>
      </c>
      <c r="S198" s="889"/>
      <c r="T198" s="925"/>
      <c r="V198" s="926"/>
      <c r="AB198" s="890"/>
      <c r="AL198" s="890"/>
      <c r="AM198" s="890"/>
      <c r="AN198" s="890"/>
      <c r="AO198" s="890"/>
      <c r="AP198" s="890"/>
      <c r="AQ198" s="890"/>
      <c r="AR198" s="890"/>
      <c r="AS198" s="890"/>
      <c r="AT198" s="890"/>
      <c r="AU198" s="890"/>
      <c r="AV198" s="890"/>
      <c r="AW198" s="890"/>
      <c r="AX198" s="890"/>
      <c r="AY198" s="890"/>
    </row>
    <row r="199" spans="1:51" ht="21.75" customHeight="1">
      <c r="A199" s="929">
        <f t="shared" si="21"/>
        <v>27</v>
      </c>
      <c r="B199" s="929">
        <v>7000028321</v>
      </c>
      <c r="C199" s="929">
        <v>170</v>
      </c>
      <c r="D199" s="929" t="s">
        <v>849</v>
      </c>
      <c r="E199" s="929">
        <v>1000031985</v>
      </c>
      <c r="F199" s="929">
        <v>85446020</v>
      </c>
      <c r="G199" s="1096"/>
      <c r="H199" s="1132">
        <v>18</v>
      </c>
      <c r="I199" s="1097"/>
      <c r="J199" s="929" t="s">
        <v>601</v>
      </c>
      <c r="K199" s="929" t="s">
        <v>582</v>
      </c>
      <c r="L199" s="929">
        <v>2</v>
      </c>
      <c r="M199" s="1098"/>
      <c r="N199" s="1099" t="str">
        <f t="shared" si="13"/>
        <v>Included</v>
      </c>
      <c r="O199" s="1100">
        <f t="shared" si="14"/>
        <v>0</v>
      </c>
      <c r="P199" s="889"/>
      <c r="Q199" s="285">
        <f t="shared" si="15"/>
        <v>0</v>
      </c>
      <c r="R199" s="928">
        <f t="shared" si="22"/>
        <v>0</v>
      </c>
      <c r="S199" s="889"/>
      <c r="T199" s="925"/>
      <c r="V199" s="926"/>
      <c r="AB199" s="890"/>
      <c r="AL199" s="890"/>
      <c r="AM199" s="890"/>
      <c r="AN199" s="890"/>
      <c r="AO199" s="890"/>
      <c r="AP199" s="890"/>
      <c r="AQ199" s="890"/>
      <c r="AR199" s="890"/>
      <c r="AS199" s="890"/>
      <c r="AT199" s="890"/>
      <c r="AU199" s="890"/>
      <c r="AV199" s="890"/>
      <c r="AW199" s="890"/>
      <c r="AX199" s="890"/>
      <c r="AY199" s="890"/>
    </row>
    <row r="200" spans="1:51" ht="16.5">
      <c r="A200" s="929">
        <f t="shared" si="21"/>
        <v>28</v>
      </c>
      <c r="B200" s="929">
        <v>7000028321</v>
      </c>
      <c r="C200" s="929">
        <v>180</v>
      </c>
      <c r="D200" s="929" t="s">
        <v>849</v>
      </c>
      <c r="E200" s="929">
        <v>1000031976</v>
      </c>
      <c r="F200" s="929">
        <v>85446020</v>
      </c>
      <c r="G200" s="1096"/>
      <c r="H200" s="1132">
        <v>18</v>
      </c>
      <c r="I200" s="1097"/>
      <c r="J200" s="929" t="s">
        <v>650</v>
      </c>
      <c r="K200" s="929" t="s">
        <v>582</v>
      </c>
      <c r="L200" s="929">
        <v>2</v>
      </c>
      <c r="M200" s="1098"/>
      <c r="N200" s="1099" t="str">
        <f t="shared" si="13"/>
        <v>Included</v>
      </c>
      <c r="O200" s="1100">
        <f t="shared" si="14"/>
        <v>0</v>
      </c>
      <c r="P200" s="889"/>
      <c r="Q200" s="285">
        <f t="shared" si="15"/>
        <v>0</v>
      </c>
      <c r="R200" s="928">
        <f t="shared" si="22"/>
        <v>0</v>
      </c>
      <c r="S200" s="889"/>
      <c r="T200" s="925"/>
      <c r="V200" s="926"/>
      <c r="AB200" s="890"/>
      <c r="AL200" s="890"/>
      <c r="AM200" s="890"/>
      <c r="AN200" s="890"/>
      <c r="AO200" s="890"/>
      <c r="AP200" s="890"/>
      <c r="AQ200" s="890"/>
      <c r="AR200" s="890"/>
      <c r="AS200" s="890"/>
      <c r="AT200" s="890"/>
      <c r="AU200" s="890"/>
      <c r="AV200" s="890"/>
      <c r="AW200" s="890"/>
      <c r="AX200" s="890"/>
      <c r="AY200" s="890"/>
    </row>
    <row r="201" spans="1:51" ht="16.5">
      <c r="A201" s="929">
        <f t="shared" si="21"/>
        <v>29</v>
      </c>
      <c r="B201" s="929">
        <v>7000028321</v>
      </c>
      <c r="C201" s="929">
        <v>190</v>
      </c>
      <c r="D201" s="929" t="s">
        <v>849</v>
      </c>
      <c r="E201" s="929">
        <v>1000031953</v>
      </c>
      <c r="F201" s="929">
        <v>85446020</v>
      </c>
      <c r="G201" s="1096"/>
      <c r="H201" s="1132">
        <v>18</v>
      </c>
      <c r="I201" s="1097"/>
      <c r="J201" s="929" t="s">
        <v>600</v>
      </c>
      <c r="K201" s="929" t="s">
        <v>582</v>
      </c>
      <c r="L201" s="929">
        <v>2</v>
      </c>
      <c r="M201" s="1098"/>
      <c r="N201" s="1099" t="str">
        <f t="shared" si="13"/>
        <v>Included</v>
      </c>
      <c r="O201" s="1100">
        <f t="shared" si="14"/>
        <v>0</v>
      </c>
      <c r="P201" s="889"/>
      <c r="Q201" s="285">
        <f t="shared" si="15"/>
        <v>0</v>
      </c>
      <c r="R201" s="928">
        <f t="shared" si="22"/>
        <v>0</v>
      </c>
      <c r="S201" s="889"/>
      <c r="T201" s="925"/>
      <c r="V201" s="926"/>
      <c r="AB201" s="890"/>
      <c r="AL201" s="890"/>
      <c r="AM201" s="890"/>
      <c r="AN201" s="890"/>
      <c r="AO201" s="890"/>
      <c r="AP201" s="890"/>
      <c r="AQ201" s="890"/>
      <c r="AR201" s="890"/>
      <c r="AS201" s="890"/>
      <c r="AT201" s="890"/>
      <c r="AU201" s="890"/>
      <c r="AV201" s="890"/>
      <c r="AW201" s="890"/>
      <c r="AX201" s="890"/>
      <c r="AY201" s="890"/>
    </row>
    <row r="202" spans="1:51" ht="33" customHeight="1">
      <c r="A202" s="929">
        <f t="shared" si="21"/>
        <v>30</v>
      </c>
      <c r="B202" s="929">
        <v>7000028321</v>
      </c>
      <c r="C202" s="929">
        <v>200</v>
      </c>
      <c r="D202" s="929" t="s">
        <v>849</v>
      </c>
      <c r="E202" s="929">
        <v>1000031964</v>
      </c>
      <c r="F202" s="929">
        <v>85446020</v>
      </c>
      <c r="G202" s="1096"/>
      <c r="H202" s="1132">
        <v>18</v>
      </c>
      <c r="I202" s="1097"/>
      <c r="J202" s="929" t="s">
        <v>603</v>
      </c>
      <c r="K202" s="929" t="s">
        <v>582</v>
      </c>
      <c r="L202" s="929">
        <v>5</v>
      </c>
      <c r="M202" s="1098"/>
      <c r="N202" s="1099" t="str">
        <f t="shared" si="13"/>
        <v>Included</v>
      </c>
      <c r="O202" s="1100">
        <f t="shared" si="14"/>
        <v>0</v>
      </c>
      <c r="P202" s="889"/>
      <c r="Q202" s="285">
        <f t="shared" si="15"/>
        <v>0</v>
      </c>
      <c r="R202" s="928">
        <f t="shared" si="22"/>
        <v>0</v>
      </c>
      <c r="S202" s="889"/>
      <c r="T202" s="925"/>
      <c r="V202" s="926"/>
      <c r="AB202" s="890"/>
      <c r="AL202" s="890"/>
      <c r="AM202" s="890"/>
      <c r="AN202" s="890"/>
      <c r="AO202" s="890"/>
      <c r="AP202" s="890"/>
      <c r="AQ202" s="890"/>
      <c r="AR202" s="890"/>
      <c r="AS202" s="890"/>
      <c r="AT202" s="890"/>
      <c r="AU202" s="890"/>
      <c r="AV202" s="890"/>
      <c r="AW202" s="890"/>
      <c r="AX202" s="890"/>
      <c r="AY202" s="890"/>
    </row>
    <row r="203" spans="1:51" ht="24" customHeight="1">
      <c r="A203" s="929">
        <f t="shared" si="21"/>
        <v>31</v>
      </c>
      <c r="B203" s="929">
        <v>7000028321</v>
      </c>
      <c r="C203" s="929">
        <v>210</v>
      </c>
      <c r="D203" s="929" t="s">
        <v>849</v>
      </c>
      <c r="E203" s="929">
        <v>1000031987</v>
      </c>
      <c r="F203" s="929">
        <v>85446020</v>
      </c>
      <c r="G203" s="1096"/>
      <c r="H203" s="1132">
        <v>18</v>
      </c>
      <c r="I203" s="1097"/>
      <c r="J203" s="929" t="s">
        <v>604</v>
      </c>
      <c r="K203" s="929" t="s">
        <v>582</v>
      </c>
      <c r="L203" s="929">
        <v>5</v>
      </c>
      <c r="M203" s="1098"/>
      <c r="N203" s="1099" t="str">
        <f t="shared" si="13"/>
        <v>Included</v>
      </c>
      <c r="O203" s="1100">
        <f t="shared" si="14"/>
        <v>0</v>
      </c>
      <c r="P203" s="889"/>
      <c r="Q203" s="285">
        <f t="shared" si="15"/>
        <v>0</v>
      </c>
      <c r="R203" s="928">
        <f t="shared" si="22"/>
        <v>0</v>
      </c>
      <c r="S203" s="889"/>
      <c r="T203" s="925"/>
      <c r="V203" s="926"/>
      <c r="AB203" s="890"/>
      <c r="AL203" s="890"/>
      <c r="AM203" s="890"/>
      <c r="AN203" s="890"/>
      <c r="AO203" s="890"/>
      <c r="AP203" s="890"/>
      <c r="AQ203" s="890"/>
      <c r="AR203" s="890"/>
      <c r="AS203" s="890"/>
      <c r="AT203" s="890"/>
      <c r="AU203" s="890"/>
      <c r="AV203" s="890"/>
      <c r="AW203" s="890"/>
      <c r="AX203" s="890"/>
      <c r="AY203" s="890"/>
    </row>
    <row r="204" spans="1:51" ht="16.5">
      <c r="A204" s="929">
        <f t="shared" si="21"/>
        <v>32</v>
      </c>
      <c r="B204" s="929">
        <v>7000028321</v>
      </c>
      <c r="C204" s="929">
        <v>220</v>
      </c>
      <c r="D204" s="929" t="s">
        <v>849</v>
      </c>
      <c r="E204" s="929">
        <v>1000031887</v>
      </c>
      <c r="F204" s="929">
        <v>85446020</v>
      </c>
      <c r="G204" s="1096"/>
      <c r="H204" s="1132">
        <v>18</v>
      </c>
      <c r="I204" s="1097"/>
      <c r="J204" s="929" t="s">
        <v>605</v>
      </c>
      <c r="K204" s="929" t="s">
        <v>582</v>
      </c>
      <c r="L204" s="929">
        <v>5</v>
      </c>
      <c r="M204" s="1098"/>
      <c r="N204" s="1099" t="str">
        <f t="shared" si="13"/>
        <v>Included</v>
      </c>
      <c r="O204" s="1100">
        <f t="shared" si="14"/>
        <v>0</v>
      </c>
      <c r="P204" s="889"/>
      <c r="Q204" s="285">
        <f t="shared" si="15"/>
        <v>0</v>
      </c>
      <c r="R204" s="928">
        <f t="shared" si="22"/>
        <v>0</v>
      </c>
      <c r="S204" s="889"/>
      <c r="T204" s="925"/>
      <c r="V204" s="926"/>
      <c r="AB204" s="890"/>
      <c r="AL204" s="890"/>
      <c r="AM204" s="890"/>
      <c r="AN204" s="890"/>
      <c r="AO204" s="890"/>
      <c r="AP204" s="890"/>
      <c r="AQ204" s="890"/>
      <c r="AR204" s="890"/>
      <c r="AS204" s="890"/>
      <c r="AT204" s="890"/>
      <c r="AU204" s="890"/>
      <c r="AV204" s="890"/>
      <c r="AW204" s="890"/>
      <c r="AX204" s="890"/>
      <c r="AY204" s="890"/>
    </row>
    <row r="205" spans="1:51" ht="16.5">
      <c r="A205" s="929">
        <f t="shared" si="21"/>
        <v>33</v>
      </c>
      <c r="B205" s="929">
        <v>7000028321</v>
      </c>
      <c r="C205" s="929">
        <v>230</v>
      </c>
      <c r="D205" s="929" t="s">
        <v>849</v>
      </c>
      <c r="E205" s="929">
        <v>1000056264</v>
      </c>
      <c r="F205" s="929">
        <v>85446020</v>
      </c>
      <c r="G205" s="1096"/>
      <c r="H205" s="1132">
        <v>18</v>
      </c>
      <c r="I205" s="1097"/>
      <c r="J205" s="929" t="s">
        <v>606</v>
      </c>
      <c r="K205" s="929" t="s">
        <v>582</v>
      </c>
      <c r="L205" s="929">
        <v>4</v>
      </c>
      <c r="M205" s="1098"/>
      <c r="N205" s="1099" t="str">
        <f t="shared" si="13"/>
        <v>Included</v>
      </c>
      <c r="O205" s="1100">
        <f t="shared" si="14"/>
        <v>0</v>
      </c>
      <c r="P205" s="889"/>
      <c r="Q205" s="285">
        <f t="shared" si="15"/>
        <v>0</v>
      </c>
      <c r="R205" s="928">
        <f t="shared" si="22"/>
        <v>0</v>
      </c>
      <c r="S205" s="889"/>
      <c r="T205" s="925"/>
      <c r="V205" s="926"/>
      <c r="AB205" s="890"/>
      <c r="AL205" s="890"/>
      <c r="AM205" s="890"/>
      <c r="AN205" s="890"/>
      <c r="AO205" s="890"/>
      <c r="AP205" s="890"/>
      <c r="AQ205" s="890"/>
      <c r="AR205" s="890"/>
      <c r="AS205" s="890"/>
      <c r="AT205" s="890"/>
      <c r="AU205" s="890"/>
      <c r="AV205" s="890"/>
      <c r="AW205" s="890"/>
      <c r="AX205" s="890"/>
      <c r="AY205" s="890"/>
    </row>
    <row r="206" spans="1:51" ht="16.5">
      <c r="A206" s="929">
        <f t="shared" si="21"/>
        <v>34</v>
      </c>
      <c r="B206" s="929">
        <v>7000028321</v>
      </c>
      <c r="C206" s="929">
        <v>240</v>
      </c>
      <c r="D206" s="929" t="s">
        <v>849</v>
      </c>
      <c r="E206" s="929">
        <v>1000056265</v>
      </c>
      <c r="F206" s="929">
        <v>85446020</v>
      </c>
      <c r="G206" s="1096"/>
      <c r="H206" s="1132">
        <v>18</v>
      </c>
      <c r="I206" s="1097"/>
      <c r="J206" s="929" t="s">
        <v>607</v>
      </c>
      <c r="K206" s="929" t="s">
        <v>582</v>
      </c>
      <c r="L206" s="929">
        <v>2</v>
      </c>
      <c r="M206" s="1098"/>
      <c r="N206" s="1099" t="str">
        <f t="shared" si="13"/>
        <v>Included</v>
      </c>
      <c r="O206" s="1100">
        <f t="shared" si="14"/>
        <v>0</v>
      </c>
      <c r="P206" s="889"/>
      <c r="Q206" s="285">
        <f t="shared" si="15"/>
        <v>0</v>
      </c>
      <c r="R206" s="928">
        <f t="shared" si="22"/>
        <v>0</v>
      </c>
      <c r="S206" s="889"/>
      <c r="T206" s="925"/>
      <c r="V206" s="926"/>
      <c r="AB206" s="890"/>
      <c r="AL206" s="890"/>
      <c r="AM206" s="890"/>
      <c r="AN206" s="890"/>
      <c r="AO206" s="890"/>
      <c r="AP206" s="890"/>
      <c r="AQ206" s="890"/>
      <c r="AR206" s="890"/>
      <c r="AS206" s="890"/>
      <c r="AT206" s="890"/>
      <c r="AU206" s="890"/>
      <c r="AV206" s="890"/>
      <c r="AW206" s="890"/>
      <c r="AX206" s="890"/>
      <c r="AY206" s="890"/>
    </row>
    <row r="207" spans="1:51" ht="16.5">
      <c r="A207" s="929">
        <f t="shared" si="21"/>
        <v>35</v>
      </c>
      <c r="B207" s="929">
        <v>7000028321</v>
      </c>
      <c r="C207" s="929">
        <v>250</v>
      </c>
      <c r="D207" s="929" t="s">
        <v>850</v>
      </c>
      <c r="E207" s="929">
        <v>1000014547</v>
      </c>
      <c r="F207" s="929">
        <v>85371000</v>
      </c>
      <c r="G207" s="1096"/>
      <c r="H207" s="1132">
        <v>18</v>
      </c>
      <c r="I207" s="1097"/>
      <c r="J207" s="929" t="s">
        <v>594</v>
      </c>
      <c r="K207" s="929" t="s">
        <v>580</v>
      </c>
      <c r="L207" s="929">
        <v>2</v>
      </c>
      <c r="M207" s="1098"/>
      <c r="N207" s="1099" t="str">
        <f t="shared" si="13"/>
        <v>Included</v>
      </c>
      <c r="O207" s="1100">
        <f t="shared" si="14"/>
        <v>0</v>
      </c>
      <c r="P207" s="889"/>
      <c r="Q207" s="285">
        <f t="shared" si="15"/>
        <v>0</v>
      </c>
      <c r="R207" s="928">
        <f t="shared" si="22"/>
        <v>0</v>
      </c>
      <c r="S207" s="889"/>
      <c r="T207" s="925"/>
      <c r="V207" s="926"/>
      <c r="AB207" s="890"/>
      <c r="AL207" s="890"/>
      <c r="AM207" s="890"/>
      <c r="AN207" s="890"/>
      <c r="AO207" s="890"/>
      <c r="AP207" s="890"/>
      <c r="AQ207" s="890"/>
      <c r="AR207" s="890"/>
      <c r="AS207" s="890"/>
      <c r="AT207" s="890"/>
      <c r="AU207" s="890"/>
      <c r="AV207" s="890"/>
      <c r="AW207" s="890"/>
      <c r="AX207" s="890"/>
      <c r="AY207" s="890"/>
    </row>
    <row r="208" spans="1:51" ht="33">
      <c r="A208" s="929">
        <f t="shared" si="21"/>
        <v>36</v>
      </c>
      <c r="B208" s="929">
        <v>7000028321</v>
      </c>
      <c r="C208" s="929">
        <v>260</v>
      </c>
      <c r="D208" s="929" t="s">
        <v>850</v>
      </c>
      <c r="E208" s="929">
        <v>1000004952</v>
      </c>
      <c r="F208" s="929">
        <v>94059900</v>
      </c>
      <c r="G208" s="1096"/>
      <c r="H208" s="1132">
        <v>18</v>
      </c>
      <c r="I208" s="1097"/>
      <c r="J208" s="929" t="s">
        <v>811</v>
      </c>
      <c r="K208" s="929" t="s">
        <v>580</v>
      </c>
      <c r="L208" s="929">
        <v>1</v>
      </c>
      <c r="M208" s="1098"/>
      <c r="N208" s="1099" t="str">
        <f t="shared" si="13"/>
        <v>Included</v>
      </c>
      <c r="O208" s="1100">
        <f t="shared" si="14"/>
        <v>0</v>
      </c>
      <c r="P208" s="889"/>
      <c r="Q208" s="285">
        <f t="shared" si="15"/>
        <v>0</v>
      </c>
      <c r="R208" s="928">
        <f t="shared" si="22"/>
        <v>0</v>
      </c>
      <c r="S208" s="889"/>
      <c r="T208" s="925"/>
      <c r="V208" s="926"/>
      <c r="AB208" s="890"/>
      <c r="AL208" s="890"/>
      <c r="AM208" s="890"/>
      <c r="AN208" s="890"/>
      <c r="AO208" s="890"/>
      <c r="AP208" s="890"/>
      <c r="AQ208" s="890"/>
      <c r="AR208" s="890"/>
      <c r="AS208" s="890"/>
      <c r="AT208" s="890"/>
      <c r="AU208" s="890"/>
      <c r="AV208" s="890"/>
      <c r="AW208" s="890"/>
      <c r="AX208" s="890"/>
      <c r="AY208" s="890"/>
    </row>
    <row r="209" spans="1:51" ht="33">
      <c r="A209" s="929">
        <f t="shared" si="21"/>
        <v>37</v>
      </c>
      <c r="B209" s="929">
        <v>7000028321</v>
      </c>
      <c r="C209" s="929">
        <v>270</v>
      </c>
      <c r="D209" s="929" t="s">
        <v>850</v>
      </c>
      <c r="E209" s="929">
        <v>1000038387</v>
      </c>
      <c r="F209" s="929">
        <v>94051090</v>
      </c>
      <c r="G209" s="1096"/>
      <c r="H209" s="1132">
        <v>18</v>
      </c>
      <c r="I209" s="1097"/>
      <c r="J209" s="929" t="s">
        <v>596</v>
      </c>
      <c r="K209" s="929" t="s">
        <v>580</v>
      </c>
      <c r="L209" s="929">
        <v>5</v>
      </c>
      <c r="M209" s="1098"/>
      <c r="N209" s="1099" t="str">
        <f t="shared" si="13"/>
        <v>Included</v>
      </c>
      <c r="O209" s="1100">
        <f t="shared" si="14"/>
        <v>0</v>
      </c>
      <c r="P209" s="889"/>
      <c r="Q209" s="285">
        <f t="shared" si="15"/>
        <v>0</v>
      </c>
      <c r="R209" s="928">
        <f t="shared" si="22"/>
        <v>0</v>
      </c>
      <c r="S209" s="889"/>
      <c r="T209" s="925"/>
      <c r="V209" s="926"/>
      <c r="AB209" s="890"/>
      <c r="AL209" s="890"/>
      <c r="AM209" s="890"/>
      <c r="AN209" s="890"/>
      <c r="AO209" s="890"/>
      <c r="AP209" s="890"/>
      <c r="AQ209" s="890"/>
      <c r="AR209" s="890"/>
      <c r="AS209" s="890"/>
      <c r="AT209" s="890"/>
      <c r="AU209" s="890"/>
      <c r="AV209" s="890"/>
      <c r="AW209" s="890"/>
      <c r="AX209" s="890"/>
      <c r="AY209" s="890"/>
    </row>
    <row r="210" spans="1:51" ht="33">
      <c r="A210" s="929">
        <f t="shared" si="21"/>
        <v>38</v>
      </c>
      <c r="B210" s="929">
        <v>7000028321</v>
      </c>
      <c r="C210" s="929">
        <v>280</v>
      </c>
      <c r="D210" s="929" t="s">
        <v>850</v>
      </c>
      <c r="E210" s="929">
        <v>1000038325</v>
      </c>
      <c r="F210" s="929">
        <v>94059900</v>
      </c>
      <c r="G210" s="1096"/>
      <c r="H210" s="1132">
        <v>18</v>
      </c>
      <c r="I210" s="1097"/>
      <c r="J210" s="929" t="s">
        <v>595</v>
      </c>
      <c r="K210" s="929" t="s">
        <v>580</v>
      </c>
      <c r="L210" s="929">
        <v>5</v>
      </c>
      <c r="M210" s="1098"/>
      <c r="N210" s="1099" t="str">
        <f t="shared" si="13"/>
        <v>Included</v>
      </c>
      <c r="O210" s="1100">
        <f t="shared" si="14"/>
        <v>0</v>
      </c>
      <c r="P210" s="889"/>
      <c r="Q210" s="285">
        <f t="shared" si="15"/>
        <v>0</v>
      </c>
      <c r="R210" s="928">
        <f t="shared" si="22"/>
        <v>0</v>
      </c>
      <c r="S210" s="889"/>
      <c r="T210" s="925"/>
      <c r="V210" s="926"/>
      <c r="AB210" s="890"/>
      <c r="AL210" s="890"/>
      <c r="AM210" s="890"/>
      <c r="AN210" s="890"/>
      <c r="AO210" s="890"/>
      <c r="AP210" s="890"/>
      <c r="AQ210" s="890"/>
      <c r="AR210" s="890"/>
      <c r="AS210" s="890"/>
      <c r="AT210" s="890"/>
      <c r="AU210" s="890"/>
      <c r="AV210" s="890"/>
      <c r="AW210" s="890"/>
      <c r="AX210" s="890"/>
      <c r="AY210" s="890"/>
    </row>
    <row r="211" spans="1:51" ht="33">
      <c r="A211" s="929">
        <f t="shared" si="21"/>
        <v>39</v>
      </c>
      <c r="B211" s="929">
        <v>7000028321</v>
      </c>
      <c r="C211" s="929">
        <v>290</v>
      </c>
      <c r="D211" s="929" t="s">
        <v>850</v>
      </c>
      <c r="E211" s="929">
        <v>1000049467</v>
      </c>
      <c r="F211" s="929">
        <v>94059900</v>
      </c>
      <c r="G211" s="1096"/>
      <c r="H211" s="1132">
        <v>18</v>
      </c>
      <c r="I211" s="1097"/>
      <c r="J211" s="929" t="s">
        <v>870</v>
      </c>
      <c r="K211" s="929" t="s">
        <v>581</v>
      </c>
      <c r="L211" s="929">
        <v>1</v>
      </c>
      <c r="M211" s="1098"/>
      <c r="N211" s="1099" t="str">
        <f t="shared" ref="N211:N274" si="23">IF(M211=0, "Included",IF(ISERROR(L211*M211), M211, L211*M211))</f>
        <v>Included</v>
      </c>
      <c r="O211" s="1100">
        <f t="shared" ref="O211:O274" si="24">R211</f>
        <v>0</v>
      </c>
      <c r="P211" s="889"/>
      <c r="Q211" s="285">
        <f t="shared" ref="Q211:Q274" si="25">IF(N211="Included",0,N211)</f>
        <v>0</v>
      </c>
      <c r="R211" s="928">
        <f t="shared" si="22"/>
        <v>0</v>
      </c>
      <c r="S211" s="889"/>
      <c r="T211" s="925"/>
      <c r="V211" s="926"/>
      <c r="AB211" s="890"/>
      <c r="AL211" s="890"/>
      <c r="AM211" s="890"/>
      <c r="AN211" s="890"/>
      <c r="AO211" s="890"/>
      <c r="AP211" s="890"/>
      <c r="AQ211" s="890"/>
      <c r="AR211" s="890"/>
      <c r="AS211" s="890"/>
      <c r="AT211" s="890"/>
      <c r="AU211" s="890"/>
      <c r="AV211" s="890"/>
      <c r="AW211" s="890"/>
      <c r="AX211" s="890"/>
      <c r="AY211" s="890"/>
    </row>
    <row r="212" spans="1:51" ht="16.5">
      <c r="A212" s="929">
        <f t="shared" si="21"/>
        <v>40</v>
      </c>
      <c r="B212" s="929">
        <v>7000028321</v>
      </c>
      <c r="C212" s="929">
        <v>300</v>
      </c>
      <c r="D212" s="929" t="s">
        <v>850</v>
      </c>
      <c r="E212" s="929">
        <v>1000014546</v>
      </c>
      <c r="F212" s="929">
        <v>94059900</v>
      </c>
      <c r="G212" s="1096"/>
      <c r="H212" s="1132">
        <v>18</v>
      </c>
      <c r="I212" s="1097"/>
      <c r="J212" s="929" t="s">
        <v>807</v>
      </c>
      <c r="K212" s="929" t="s">
        <v>580</v>
      </c>
      <c r="L212" s="929">
        <v>2</v>
      </c>
      <c r="M212" s="1098"/>
      <c r="N212" s="1099" t="str">
        <f t="shared" si="23"/>
        <v>Included</v>
      </c>
      <c r="O212" s="1100">
        <f t="shared" si="24"/>
        <v>0</v>
      </c>
      <c r="P212" s="889"/>
      <c r="Q212" s="285">
        <f t="shared" si="25"/>
        <v>0</v>
      </c>
      <c r="R212" s="928">
        <f t="shared" si="22"/>
        <v>0</v>
      </c>
      <c r="S212" s="889"/>
      <c r="T212" s="925"/>
      <c r="V212" s="926"/>
      <c r="AB212" s="890"/>
      <c r="AL212" s="890"/>
      <c r="AM212" s="890"/>
      <c r="AN212" s="890"/>
      <c r="AO212" s="890"/>
      <c r="AP212" s="890"/>
      <c r="AQ212" s="890"/>
      <c r="AR212" s="890"/>
      <c r="AS212" s="890"/>
      <c r="AT212" s="890"/>
      <c r="AU212" s="890"/>
      <c r="AV212" s="890"/>
      <c r="AW212" s="890"/>
      <c r="AX212" s="890"/>
      <c r="AY212" s="890"/>
    </row>
    <row r="213" spans="1:51" ht="16.5">
      <c r="A213" s="929">
        <f t="shared" si="21"/>
        <v>41</v>
      </c>
      <c r="B213" s="929">
        <v>7000028321</v>
      </c>
      <c r="C213" s="929">
        <v>310</v>
      </c>
      <c r="D213" s="929" t="s">
        <v>851</v>
      </c>
      <c r="E213" s="929">
        <v>1000028572</v>
      </c>
      <c r="F213" s="929">
        <v>85359090</v>
      </c>
      <c r="G213" s="1096"/>
      <c r="H213" s="1132">
        <v>18</v>
      </c>
      <c r="I213" s="1097"/>
      <c r="J213" s="929" t="s">
        <v>871</v>
      </c>
      <c r="K213" s="929" t="s">
        <v>593</v>
      </c>
      <c r="L213" s="929">
        <v>1</v>
      </c>
      <c r="M213" s="1098"/>
      <c r="N213" s="1099" t="str">
        <f t="shared" si="23"/>
        <v>Included</v>
      </c>
      <c r="O213" s="1100">
        <f t="shared" si="24"/>
        <v>0</v>
      </c>
      <c r="P213" s="889"/>
      <c r="Q213" s="285">
        <f t="shared" si="25"/>
        <v>0</v>
      </c>
      <c r="R213" s="928">
        <f t="shared" si="22"/>
        <v>0</v>
      </c>
      <c r="S213" s="889"/>
      <c r="T213" s="925"/>
      <c r="V213" s="926"/>
      <c r="AB213" s="890"/>
      <c r="AL213" s="890"/>
      <c r="AM213" s="890"/>
      <c r="AN213" s="890"/>
      <c r="AO213" s="890"/>
      <c r="AP213" s="890"/>
      <c r="AQ213" s="890"/>
      <c r="AR213" s="890"/>
      <c r="AS213" s="890"/>
      <c r="AT213" s="890"/>
      <c r="AU213" s="890"/>
      <c r="AV213" s="890"/>
      <c r="AW213" s="890"/>
      <c r="AX213" s="890"/>
      <c r="AY213" s="890"/>
    </row>
    <row r="214" spans="1:51" ht="16.5">
      <c r="A214" s="929">
        <f t="shared" si="21"/>
        <v>42</v>
      </c>
      <c r="B214" s="929">
        <v>7000028321</v>
      </c>
      <c r="C214" s="929">
        <v>320</v>
      </c>
      <c r="D214" s="929" t="s">
        <v>851</v>
      </c>
      <c r="E214" s="929">
        <v>1000026087</v>
      </c>
      <c r="F214" s="929">
        <v>85354010</v>
      </c>
      <c r="G214" s="1096"/>
      <c r="H214" s="1132">
        <v>18</v>
      </c>
      <c r="I214" s="1097"/>
      <c r="J214" s="929" t="s">
        <v>720</v>
      </c>
      <c r="K214" s="929" t="s">
        <v>587</v>
      </c>
      <c r="L214" s="929">
        <v>1</v>
      </c>
      <c r="M214" s="1098"/>
      <c r="N214" s="1099" t="str">
        <f t="shared" si="23"/>
        <v>Included</v>
      </c>
      <c r="O214" s="1100">
        <f t="shared" si="24"/>
        <v>0</v>
      </c>
      <c r="P214" s="889"/>
      <c r="Q214" s="285">
        <f t="shared" si="25"/>
        <v>0</v>
      </c>
      <c r="R214" s="928">
        <f t="shared" si="22"/>
        <v>0</v>
      </c>
      <c r="S214" s="889"/>
      <c r="T214" s="925"/>
      <c r="V214" s="926"/>
      <c r="AB214" s="890"/>
      <c r="AL214" s="890"/>
      <c r="AM214" s="890"/>
      <c r="AN214" s="890"/>
      <c r="AO214" s="890"/>
      <c r="AP214" s="890"/>
      <c r="AQ214" s="890"/>
      <c r="AR214" s="890"/>
      <c r="AS214" s="890"/>
      <c r="AT214" s="890"/>
      <c r="AU214" s="890"/>
      <c r="AV214" s="890"/>
      <c r="AW214" s="890"/>
      <c r="AX214" s="890"/>
      <c r="AY214" s="890"/>
    </row>
    <row r="215" spans="1:51" ht="16.5">
      <c r="A215" s="929">
        <f t="shared" si="21"/>
        <v>43</v>
      </c>
      <c r="B215" s="929">
        <v>7000028321</v>
      </c>
      <c r="C215" s="929">
        <v>330</v>
      </c>
      <c r="D215" s="929" t="s">
        <v>851</v>
      </c>
      <c r="E215" s="929">
        <v>1000054421</v>
      </c>
      <c r="F215" s="929">
        <v>85462040</v>
      </c>
      <c r="G215" s="1096"/>
      <c r="H215" s="1132">
        <v>18</v>
      </c>
      <c r="I215" s="1097"/>
      <c r="J215" s="929" t="s">
        <v>872</v>
      </c>
      <c r="K215" s="929" t="s">
        <v>581</v>
      </c>
      <c r="L215" s="929">
        <v>1</v>
      </c>
      <c r="M215" s="1098"/>
      <c r="N215" s="1099" t="str">
        <f t="shared" si="23"/>
        <v>Included</v>
      </c>
      <c r="O215" s="1100">
        <f t="shared" si="24"/>
        <v>0</v>
      </c>
      <c r="P215" s="889"/>
      <c r="Q215" s="285">
        <f t="shared" si="25"/>
        <v>0</v>
      </c>
      <c r="R215" s="928">
        <f t="shared" si="22"/>
        <v>0</v>
      </c>
      <c r="S215" s="889"/>
      <c r="T215" s="925"/>
      <c r="V215" s="926"/>
      <c r="AB215" s="890"/>
      <c r="AL215" s="890"/>
      <c r="AM215" s="890"/>
      <c r="AN215" s="890"/>
      <c r="AO215" s="890"/>
      <c r="AP215" s="890"/>
      <c r="AQ215" s="890"/>
      <c r="AR215" s="890"/>
      <c r="AS215" s="890"/>
      <c r="AT215" s="890"/>
      <c r="AU215" s="890"/>
      <c r="AV215" s="890"/>
      <c r="AW215" s="890"/>
      <c r="AX215" s="890"/>
      <c r="AY215" s="890"/>
    </row>
    <row r="216" spans="1:51" ht="16.5">
      <c r="A216" s="929">
        <f t="shared" si="21"/>
        <v>44</v>
      </c>
      <c r="B216" s="929">
        <v>7000028321</v>
      </c>
      <c r="C216" s="929">
        <v>340</v>
      </c>
      <c r="D216" s="929" t="s">
        <v>852</v>
      </c>
      <c r="E216" s="929">
        <v>1000019912</v>
      </c>
      <c r="F216" s="929">
        <v>85371000</v>
      </c>
      <c r="G216" s="1096"/>
      <c r="H216" s="1132">
        <v>18</v>
      </c>
      <c r="I216" s="1097"/>
      <c r="J216" s="929" t="s">
        <v>608</v>
      </c>
      <c r="K216" s="929" t="s">
        <v>587</v>
      </c>
      <c r="L216" s="929">
        <v>1</v>
      </c>
      <c r="M216" s="1098"/>
      <c r="N216" s="1099" t="str">
        <f t="shared" si="23"/>
        <v>Included</v>
      </c>
      <c r="O216" s="1100">
        <f t="shared" si="24"/>
        <v>0</v>
      </c>
      <c r="P216" s="889"/>
      <c r="Q216" s="285">
        <f t="shared" si="25"/>
        <v>0</v>
      </c>
      <c r="R216" s="928">
        <f t="shared" si="22"/>
        <v>0</v>
      </c>
      <c r="S216" s="889"/>
      <c r="T216" s="925"/>
      <c r="V216" s="926"/>
      <c r="AB216" s="890"/>
      <c r="AL216" s="890"/>
      <c r="AM216" s="890"/>
      <c r="AN216" s="890"/>
      <c r="AO216" s="890"/>
      <c r="AP216" s="890"/>
      <c r="AQ216" s="890"/>
      <c r="AR216" s="890"/>
      <c r="AS216" s="890"/>
      <c r="AT216" s="890"/>
      <c r="AU216" s="890"/>
      <c r="AV216" s="890"/>
      <c r="AW216" s="890"/>
      <c r="AX216" s="890"/>
      <c r="AY216" s="890"/>
    </row>
    <row r="217" spans="1:51" ht="16.5">
      <c r="A217" s="929">
        <f t="shared" si="21"/>
        <v>45</v>
      </c>
      <c r="B217" s="929">
        <v>7000028321</v>
      </c>
      <c r="C217" s="929">
        <v>350</v>
      </c>
      <c r="D217" s="929" t="s">
        <v>852</v>
      </c>
      <c r="E217" s="929">
        <v>1000019927</v>
      </c>
      <c r="F217" s="929">
        <v>85389000</v>
      </c>
      <c r="G217" s="1096"/>
      <c r="H217" s="1132">
        <v>18</v>
      </c>
      <c r="I217" s="1097"/>
      <c r="J217" s="929" t="s">
        <v>652</v>
      </c>
      <c r="K217" s="929" t="s">
        <v>587</v>
      </c>
      <c r="L217" s="929">
        <v>1</v>
      </c>
      <c r="M217" s="1098"/>
      <c r="N217" s="1099" t="str">
        <f t="shared" si="23"/>
        <v>Included</v>
      </c>
      <c r="O217" s="1100">
        <f t="shared" si="24"/>
        <v>0</v>
      </c>
      <c r="P217" s="889"/>
      <c r="Q217" s="285">
        <f t="shared" si="25"/>
        <v>0</v>
      </c>
      <c r="R217" s="928">
        <f t="shared" si="22"/>
        <v>0</v>
      </c>
      <c r="S217" s="889"/>
      <c r="T217" s="925"/>
      <c r="V217" s="926"/>
      <c r="AB217" s="890"/>
      <c r="AL217" s="890"/>
      <c r="AM217" s="890"/>
      <c r="AN217" s="890"/>
      <c r="AO217" s="890"/>
      <c r="AP217" s="890"/>
      <c r="AQ217" s="890"/>
      <c r="AR217" s="890"/>
      <c r="AS217" s="890"/>
      <c r="AT217" s="890"/>
      <c r="AU217" s="890"/>
      <c r="AV217" s="890"/>
      <c r="AW217" s="890"/>
      <c r="AX217" s="890"/>
      <c r="AY217" s="890"/>
    </row>
    <row r="218" spans="1:51" ht="16.5">
      <c r="A218" s="929">
        <f t="shared" si="21"/>
        <v>46</v>
      </c>
      <c r="B218" s="929">
        <v>7000028321</v>
      </c>
      <c r="C218" s="929">
        <v>360</v>
      </c>
      <c r="D218" s="929" t="s">
        <v>852</v>
      </c>
      <c r="E218" s="929">
        <v>1000053851</v>
      </c>
      <c r="F218" s="929">
        <v>76169990</v>
      </c>
      <c r="G218" s="1096"/>
      <c r="H218" s="1132">
        <v>18</v>
      </c>
      <c r="I218" s="1097"/>
      <c r="J218" s="929" t="s">
        <v>821</v>
      </c>
      <c r="K218" s="929" t="s">
        <v>593</v>
      </c>
      <c r="L218" s="929">
        <v>1</v>
      </c>
      <c r="M218" s="1098"/>
      <c r="N218" s="1099" t="str">
        <f t="shared" si="23"/>
        <v>Included</v>
      </c>
      <c r="O218" s="1100">
        <f t="shared" si="24"/>
        <v>0</v>
      </c>
      <c r="P218" s="889"/>
      <c r="Q218" s="285">
        <f t="shared" si="25"/>
        <v>0</v>
      </c>
      <c r="R218" s="928">
        <f t="shared" si="22"/>
        <v>0</v>
      </c>
      <c r="S218" s="889"/>
      <c r="T218" s="925"/>
      <c r="V218" s="926"/>
      <c r="AB218" s="890"/>
      <c r="AL218" s="890"/>
      <c r="AM218" s="890"/>
      <c r="AN218" s="890"/>
      <c r="AO218" s="890"/>
      <c r="AP218" s="890"/>
      <c r="AQ218" s="890"/>
      <c r="AR218" s="890"/>
      <c r="AS218" s="890"/>
      <c r="AT218" s="890"/>
      <c r="AU218" s="890"/>
      <c r="AV218" s="890"/>
      <c r="AW218" s="890"/>
      <c r="AX218" s="890"/>
      <c r="AY218" s="890"/>
    </row>
    <row r="219" spans="1:51" ht="16.5">
      <c r="A219" s="929">
        <f t="shared" si="21"/>
        <v>47</v>
      </c>
      <c r="B219" s="929">
        <v>7000028321</v>
      </c>
      <c r="C219" s="929">
        <v>370</v>
      </c>
      <c r="D219" s="929" t="s">
        <v>852</v>
      </c>
      <c r="E219" s="929">
        <v>1000025980</v>
      </c>
      <c r="F219" s="929">
        <v>85446020</v>
      </c>
      <c r="G219" s="1096"/>
      <c r="H219" s="1132">
        <v>18</v>
      </c>
      <c r="I219" s="1097"/>
      <c r="J219" s="929" t="s">
        <v>873</v>
      </c>
      <c r="K219" s="929" t="s">
        <v>587</v>
      </c>
      <c r="L219" s="929">
        <v>1</v>
      </c>
      <c r="M219" s="1098"/>
      <c r="N219" s="1099" t="str">
        <f t="shared" si="23"/>
        <v>Included</v>
      </c>
      <c r="O219" s="1100">
        <f t="shared" si="24"/>
        <v>0</v>
      </c>
      <c r="P219" s="889"/>
      <c r="Q219" s="285">
        <f t="shared" si="25"/>
        <v>0</v>
      </c>
      <c r="R219" s="928">
        <f t="shared" si="22"/>
        <v>0</v>
      </c>
      <c r="S219" s="889"/>
      <c r="T219" s="925"/>
      <c r="V219" s="926"/>
      <c r="AB219" s="890"/>
      <c r="AL219" s="890"/>
      <c r="AM219" s="890"/>
      <c r="AN219" s="890"/>
      <c r="AO219" s="890"/>
      <c r="AP219" s="890"/>
      <c r="AQ219" s="890"/>
      <c r="AR219" s="890"/>
      <c r="AS219" s="890"/>
      <c r="AT219" s="890"/>
      <c r="AU219" s="890"/>
      <c r="AV219" s="890"/>
      <c r="AW219" s="890"/>
      <c r="AX219" s="890"/>
      <c r="AY219" s="890"/>
    </row>
    <row r="220" spans="1:51" ht="16.5">
      <c r="A220" s="929">
        <f t="shared" si="21"/>
        <v>48</v>
      </c>
      <c r="B220" s="929">
        <v>7000028321</v>
      </c>
      <c r="C220" s="929">
        <v>380</v>
      </c>
      <c r="D220" s="929" t="s">
        <v>852</v>
      </c>
      <c r="E220" s="929">
        <v>1000025950</v>
      </c>
      <c r="F220" s="929">
        <v>85176210</v>
      </c>
      <c r="G220" s="1096"/>
      <c r="H220" s="1132">
        <v>18</v>
      </c>
      <c r="I220" s="1097"/>
      <c r="J220" s="929" t="s">
        <v>874</v>
      </c>
      <c r="K220" s="929" t="s">
        <v>581</v>
      </c>
      <c r="L220" s="929">
        <v>1</v>
      </c>
      <c r="M220" s="1098"/>
      <c r="N220" s="1099" t="str">
        <f t="shared" si="23"/>
        <v>Included</v>
      </c>
      <c r="O220" s="1100">
        <f t="shared" si="24"/>
        <v>0</v>
      </c>
      <c r="P220" s="889"/>
      <c r="Q220" s="285">
        <f t="shared" si="25"/>
        <v>0</v>
      </c>
      <c r="R220" s="928">
        <f t="shared" si="22"/>
        <v>0</v>
      </c>
      <c r="S220" s="889"/>
      <c r="T220" s="925"/>
      <c r="V220" s="926"/>
      <c r="AB220" s="890"/>
      <c r="AL220" s="890"/>
      <c r="AM220" s="890"/>
      <c r="AN220" s="890"/>
      <c r="AO220" s="890"/>
      <c r="AP220" s="890"/>
      <c r="AQ220" s="890"/>
      <c r="AR220" s="890"/>
      <c r="AS220" s="890"/>
      <c r="AT220" s="890"/>
      <c r="AU220" s="890"/>
      <c r="AV220" s="890"/>
      <c r="AW220" s="890"/>
      <c r="AX220" s="890"/>
      <c r="AY220" s="890"/>
    </row>
    <row r="221" spans="1:51" ht="16.5">
      <c r="A221" s="929">
        <f t="shared" si="21"/>
        <v>49</v>
      </c>
      <c r="B221" s="929">
        <v>7000028321</v>
      </c>
      <c r="C221" s="929">
        <v>390</v>
      </c>
      <c r="D221" s="929" t="s">
        <v>852</v>
      </c>
      <c r="E221" s="929">
        <v>1000019925</v>
      </c>
      <c r="F221" s="929">
        <v>84819090</v>
      </c>
      <c r="G221" s="1096"/>
      <c r="H221" s="1132">
        <v>18</v>
      </c>
      <c r="I221" s="1097"/>
      <c r="J221" s="929" t="s">
        <v>712</v>
      </c>
      <c r="K221" s="929" t="s">
        <v>587</v>
      </c>
      <c r="L221" s="929">
        <v>1</v>
      </c>
      <c r="M221" s="1098"/>
      <c r="N221" s="1099" t="str">
        <f t="shared" si="23"/>
        <v>Included</v>
      </c>
      <c r="O221" s="1100">
        <f t="shared" si="24"/>
        <v>0</v>
      </c>
      <c r="P221" s="889"/>
      <c r="Q221" s="285">
        <f t="shared" si="25"/>
        <v>0</v>
      </c>
      <c r="R221" s="928">
        <f t="shared" si="22"/>
        <v>0</v>
      </c>
      <c r="S221" s="889"/>
      <c r="T221" s="925"/>
      <c r="V221" s="926"/>
      <c r="AB221" s="890"/>
      <c r="AL221" s="890"/>
      <c r="AM221" s="890"/>
      <c r="AN221" s="890"/>
      <c r="AO221" s="890"/>
      <c r="AP221" s="890"/>
      <c r="AQ221" s="890"/>
      <c r="AR221" s="890"/>
      <c r="AS221" s="890"/>
      <c r="AT221" s="890"/>
      <c r="AU221" s="890"/>
      <c r="AV221" s="890"/>
      <c r="AW221" s="890"/>
      <c r="AX221" s="890"/>
      <c r="AY221" s="890"/>
    </row>
    <row r="222" spans="1:51" ht="93.75" customHeight="1">
      <c r="A222" s="929">
        <f t="shared" si="21"/>
        <v>50</v>
      </c>
      <c r="B222" s="929">
        <v>7000028321</v>
      </c>
      <c r="C222" s="929">
        <v>400</v>
      </c>
      <c r="D222" s="929" t="s">
        <v>853</v>
      </c>
      <c r="E222" s="929">
        <v>1000055853</v>
      </c>
      <c r="F222" s="929">
        <v>72169990</v>
      </c>
      <c r="G222" s="1096"/>
      <c r="H222" s="1132">
        <v>18</v>
      </c>
      <c r="I222" s="1097"/>
      <c r="J222" s="929" t="s">
        <v>717</v>
      </c>
      <c r="K222" s="929" t="s">
        <v>580</v>
      </c>
      <c r="L222" s="929">
        <v>6</v>
      </c>
      <c r="M222" s="1098"/>
      <c r="N222" s="1099" t="str">
        <f t="shared" si="23"/>
        <v>Included</v>
      </c>
      <c r="O222" s="1100">
        <f t="shared" si="24"/>
        <v>0</v>
      </c>
      <c r="P222" s="889"/>
      <c r="Q222" s="285">
        <f t="shared" si="25"/>
        <v>0</v>
      </c>
      <c r="R222" s="928">
        <f t="shared" si="22"/>
        <v>0</v>
      </c>
      <c r="S222" s="889"/>
      <c r="T222" s="925"/>
      <c r="V222" s="926"/>
      <c r="AB222" s="890"/>
      <c r="AL222" s="890"/>
      <c r="AM222" s="890"/>
      <c r="AN222" s="890"/>
      <c r="AO222" s="890"/>
      <c r="AP222" s="890"/>
      <c r="AQ222" s="890"/>
      <c r="AR222" s="890"/>
      <c r="AS222" s="890"/>
      <c r="AT222" s="890"/>
      <c r="AU222" s="890"/>
      <c r="AV222" s="890"/>
      <c r="AW222" s="890"/>
      <c r="AX222" s="890"/>
      <c r="AY222" s="890"/>
    </row>
    <row r="223" spans="1:51" ht="90.75" customHeight="1">
      <c r="A223" s="929">
        <f t="shared" si="21"/>
        <v>51</v>
      </c>
      <c r="B223" s="929">
        <v>7000028321</v>
      </c>
      <c r="C223" s="929">
        <v>410</v>
      </c>
      <c r="D223" s="929" t="s">
        <v>853</v>
      </c>
      <c r="E223" s="929">
        <v>1000055855</v>
      </c>
      <c r="F223" s="929">
        <v>72169990</v>
      </c>
      <c r="G223" s="1096"/>
      <c r="H223" s="1132">
        <v>18</v>
      </c>
      <c r="I223" s="1097"/>
      <c r="J223" s="929" t="s">
        <v>718</v>
      </c>
      <c r="K223" s="929" t="s">
        <v>580</v>
      </c>
      <c r="L223" s="929">
        <v>12</v>
      </c>
      <c r="M223" s="1098"/>
      <c r="N223" s="1099" t="str">
        <f t="shared" si="23"/>
        <v>Included</v>
      </c>
      <c r="O223" s="1100">
        <f t="shared" si="24"/>
        <v>0</v>
      </c>
      <c r="P223" s="889"/>
      <c r="Q223" s="285">
        <f t="shared" si="25"/>
        <v>0</v>
      </c>
      <c r="R223" s="928">
        <f t="shared" si="22"/>
        <v>0</v>
      </c>
      <c r="S223" s="889"/>
      <c r="T223" s="925"/>
      <c r="V223" s="926"/>
      <c r="AB223" s="890"/>
      <c r="AL223" s="890"/>
      <c r="AM223" s="890"/>
      <c r="AN223" s="890"/>
      <c r="AO223" s="890"/>
      <c r="AP223" s="890"/>
      <c r="AQ223" s="890"/>
      <c r="AR223" s="890"/>
      <c r="AS223" s="890"/>
      <c r="AT223" s="890"/>
      <c r="AU223" s="890"/>
      <c r="AV223" s="890"/>
      <c r="AW223" s="890"/>
      <c r="AX223" s="890"/>
      <c r="AY223" s="890"/>
    </row>
    <row r="224" spans="1:51" ht="90.75" customHeight="1">
      <c r="A224" s="929">
        <f t="shared" si="21"/>
        <v>52</v>
      </c>
      <c r="B224" s="929">
        <v>7000028321</v>
      </c>
      <c r="C224" s="929">
        <v>420</v>
      </c>
      <c r="D224" s="929" t="s">
        <v>853</v>
      </c>
      <c r="E224" s="929">
        <v>1000055857</v>
      </c>
      <c r="F224" s="929">
        <v>72169990</v>
      </c>
      <c r="G224" s="1096"/>
      <c r="H224" s="1132">
        <v>18</v>
      </c>
      <c r="I224" s="1097"/>
      <c r="J224" s="929" t="s">
        <v>719</v>
      </c>
      <c r="K224" s="929" t="s">
        <v>580</v>
      </c>
      <c r="L224" s="929">
        <v>12</v>
      </c>
      <c r="M224" s="1098"/>
      <c r="N224" s="1099" t="str">
        <f t="shared" si="23"/>
        <v>Included</v>
      </c>
      <c r="O224" s="1100">
        <f t="shared" si="24"/>
        <v>0</v>
      </c>
      <c r="P224" s="889"/>
      <c r="Q224" s="285">
        <f t="shared" si="25"/>
        <v>0</v>
      </c>
      <c r="R224" s="928">
        <f t="shared" si="22"/>
        <v>0</v>
      </c>
      <c r="S224" s="889"/>
      <c r="T224" s="925"/>
      <c r="V224" s="926"/>
      <c r="AB224" s="890"/>
      <c r="AL224" s="890"/>
      <c r="AM224" s="890"/>
      <c r="AN224" s="890"/>
      <c r="AO224" s="890"/>
      <c r="AP224" s="890"/>
      <c r="AQ224" s="890"/>
      <c r="AR224" s="890"/>
      <c r="AS224" s="890"/>
      <c r="AT224" s="890"/>
      <c r="AU224" s="890"/>
      <c r="AV224" s="890"/>
      <c r="AW224" s="890"/>
      <c r="AX224" s="890"/>
      <c r="AY224" s="890"/>
    </row>
    <row r="225" spans="1:51" ht="37.5" customHeight="1">
      <c r="A225" s="929">
        <f t="shared" si="21"/>
        <v>53</v>
      </c>
      <c r="B225" s="929">
        <v>7000028321</v>
      </c>
      <c r="C225" s="929">
        <v>470</v>
      </c>
      <c r="D225" s="929" t="s">
        <v>854</v>
      </c>
      <c r="E225" s="929">
        <v>1000032822</v>
      </c>
      <c r="F225" s="929">
        <v>85389000</v>
      </c>
      <c r="G225" s="1096"/>
      <c r="H225" s="1132">
        <v>18</v>
      </c>
      <c r="I225" s="1097"/>
      <c r="J225" s="929" t="s">
        <v>875</v>
      </c>
      <c r="K225" s="929" t="s">
        <v>581</v>
      </c>
      <c r="L225" s="929">
        <v>1</v>
      </c>
      <c r="M225" s="1098"/>
      <c r="N225" s="1099" t="str">
        <f t="shared" si="23"/>
        <v>Included</v>
      </c>
      <c r="O225" s="1100">
        <f t="shared" si="24"/>
        <v>0</v>
      </c>
      <c r="P225" s="889"/>
      <c r="Q225" s="285">
        <f t="shared" si="25"/>
        <v>0</v>
      </c>
      <c r="R225" s="928">
        <f t="shared" si="22"/>
        <v>0</v>
      </c>
      <c r="S225" s="889"/>
      <c r="T225" s="925"/>
      <c r="V225" s="926"/>
      <c r="AB225" s="890"/>
      <c r="AL225" s="890"/>
      <c r="AM225" s="890"/>
      <c r="AN225" s="890"/>
      <c r="AO225" s="890"/>
      <c r="AP225" s="890"/>
      <c r="AQ225" s="890"/>
      <c r="AR225" s="890"/>
      <c r="AS225" s="890"/>
      <c r="AT225" s="890"/>
      <c r="AU225" s="890"/>
      <c r="AV225" s="890"/>
      <c r="AW225" s="890"/>
      <c r="AX225" s="890"/>
      <c r="AY225" s="890"/>
    </row>
    <row r="226" spans="1:51" ht="39" customHeight="1">
      <c r="A226" s="929">
        <f t="shared" si="21"/>
        <v>54</v>
      </c>
      <c r="B226" s="929">
        <v>7000028321</v>
      </c>
      <c r="C226" s="929">
        <v>480</v>
      </c>
      <c r="D226" s="929" t="s">
        <v>645</v>
      </c>
      <c r="E226" s="929">
        <v>1000030433</v>
      </c>
      <c r="F226" s="929">
        <v>85287390</v>
      </c>
      <c r="G226" s="1096"/>
      <c r="H226" s="1132">
        <v>18</v>
      </c>
      <c r="I226" s="1097"/>
      <c r="J226" s="929" t="s">
        <v>653</v>
      </c>
      <c r="K226" s="929" t="s">
        <v>581</v>
      </c>
      <c r="L226" s="929">
        <v>1</v>
      </c>
      <c r="M226" s="1098"/>
      <c r="N226" s="1099" t="str">
        <f t="shared" si="23"/>
        <v>Included</v>
      </c>
      <c r="O226" s="1100">
        <f t="shared" si="24"/>
        <v>0</v>
      </c>
      <c r="P226" s="889"/>
      <c r="Q226" s="285">
        <f t="shared" si="25"/>
        <v>0</v>
      </c>
      <c r="R226" s="928">
        <f t="shared" si="22"/>
        <v>0</v>
      </c>
      <c r="S226" s="889"/>
      <c r="T226" s="925"/>
      <c r="V226" s="926"/>
      <c r="AB226" s="890"/>
      <c r="AL226" s="890"/>
      <c r="AM226" s="890"/>
      <c r="AN226" s="890"/>
      <c r="AO226" s="890"/>
      <c r="AP226" s="890"/>
      <c r="AQ226" s="890"/>
      <c r="AR226" s="890"/>
      <c r="AS226" s="890"/>
      <c r="AT226" s="890"/>
      <c r="AU226" s="890"/>
      <c r="AV226" s="890"/>
      <c r="AW226" s="890"/>
      <c r="AX226" s="890"/>
      <c r="AY226" s="890"/>
    </row>
    <row r="227" spans="1:51" ht="16.5">
      <c r="A227" s="929">
        <f t="shared" si="21"/>
        <v>55</v>
      </c>
      <c r="B227" s="929">
        <v>7000028321</v>
      </c>
      <c r="C227" s="929">
        <v>490</v>
      </c>
      <c r="D227" s="929" t="s">
        <v>855</v>
      </c>
      <c r="E227" s="929">
        <v>1000013502</v>
      </c>
      <c r="F227" s="929">
        <v>84158210</v>
      </c>
      <c r="G227" s="1096"/>
      <c r="H227" s="1132">
        <v>28</v>
      </c>
      <c r="I227" s="1097"/>
      <c r="J227" s="929" t="s">
        <v>876</v>
      </c>
      <c r="K227" s="929" t="s">
        <v>580</v>
      </c>
      <c r="L227" s="929">
        <v>4</v>
      </c>
      <c r="M227" s="1098"/>
      <c r="N227" s="1099" t="str">
        <f t="shared" si="23"/>
        <v>Included</v>
      </c>
      <c r="O227" s="1100">
        <f t="shared" si="24"/>
        <v>0</v>
      </c>
      <c r="P227" s="889"/>
      <c r="Q227" s="285">
        <f t="shared" si="25"/>
        <v>0</v>
      </c>
      <c r="R227" s="928">
        <f t="shared" si="22"/>
        <v>0</v>
      </c>
      <c r="S227" s="889"/>
      <c r="T227" s="925"/>
      <c r="V227" s="926"/>
      <c r="AB227" s="890"/>
      <c r="AL227" s="890"/>
      <c r="AM227" s="890"/>
      <c r="AN227" s="890"/>
      <c r="AO227" s="890"/>
      <c r="AP227" s="890"/>
      <c r="AQ227" s="890"/>
      <c r="AR227" s="890"/>
      <c r="AS227" s="890"/>
      <c r="AT227" s="890"/>
      <c r="AU227" s="890"/>
      <c r="AV227" s="890"/>
      <c r="AW227" s="890"/>
      <c r="AX227" s="890"/>
      <c r="AY227" s="890"/>
    </row>
    <row r="228" spans="1:51" ht="66">
      <c r="A228" s="929">
        <f t="shared" si="21"/>
        <v>56</v>
      </c>
      <c r="B228" s="929">
        <v>7000028321</v>
      </c>
      <c r="C228" s="929">
        <v>690</v>
      </c>
      <c r="D228" s="929" t="s">
        <v>856</v>
      </c>
      <c r="E228" s="929">
        <v>1000015954</v>
      </c>
      <c r="F228" s="929">
        <v>73082011</v>
      </c>
      <c r="G228" s="1096"/>
      <c r="H228" s="1132">
        <v>18</v>
      </c>
      <c r="I228" s="1097"/>
      <c r="J228" s="929" t="s">
        <v>616</v>
      </c>
      <c r="K228" s="929" t="s">
        <v>579</v>
      </c>
      <c r="L228" s="929">
        <v>20</v>
      </c>
      <c r="M228" s="1098"/>
      <c r="N228" s="1099" t="str">
        <f t="shared" si="23"/>
        <v>Included</v>
      </c>
      <c r="O228" s="1100">
        <f t="shared" si="24"/>
        <v>0</v>
      </c>
      <c r="P228" s="889"/>
      <c r="Q228" s="285">
        <f t="shared" si="25"/>
        <v>0</v>
      </c>
      <c r="R228" s="928">
        <f t="shared" si="22"/>
        <v>0</v>
      </c>
      <c r="S228" s="889"/>
      <c r="T228" s="925"/>
      <c r="V228" s="926"/>
      <c r="AB228" s="890"/>
      <c r="AL228" s="890"/>
      <c r="AM228" s="890"/>
      <c r="AN228" s="890"/>
      <c r="AO228" s="890"/>
      <c r="AP228" s="890"/>
      <c r="AQ228" s="890"/>
      <c r="AR228" s="890"/>
      <c r="AS228" s="890"/>
      <c r="AT228" s="890"/>
      <c r="AU228" s="890"/>
      <c r="AV228" s="890"/>
      <c r="AW228" s="890"/>
      <c r="AX228" s="890"/>
      <c r="AY228" s="890"/>
    </row>
    <row r="229" spans="1:51" ht="33">
      <c r="A229" s="929">
        <f t="shared" si="21"/>
        <v>57</v>
      </c>
      <c r="B229" s="929">
        <v>7000028321</v>
      </c>
      <c r="C229" s="929">
        <v>700</v>
      </c>
      <c r="D229" s="929" t="s">
        <v>856</v>
      </c>
      <c r="E229" s="929">
        <v>1000011713</v>
      </c>
      <c r="F229" s="929">
        <v>73082011</v>
      </c>
      <c r="G229" s="1096"/>
      <c r="H229" s="1132">
        <v>18</v>
      </c>
      <c r="I229" s="1097"/>
      <c r="J229" s="929" t="s">
        <v>617</v>
      </c>
      <c r="K229" s="929" t="s">
        <v>579</v>
      </c>
      <c r="L229" s="929">
        <v>2</v>
      </c>
      <c r="M229" s="1098"/>
      <c r="N229" s="1099" t="str">
        <f t="shared" si="23"/>
        <v>Included</v>
      </c>
      <c r="O229" s="1100">
        <f t="shared" si="24"/>
        <v>0</v>
      </c>
      <c r="P229" s="889"/>
      <c r="Q229" s="285">
        <f t="shared" si="25"/>
        <v>0</v>
      </c>
      <c r="R229" s="928">
        <f t="shared" si="22"/>
        <v>0</v>
      </c>
      <c r="S229" s="889"/>
      <c r="T229" s="925"/>
      <c r="V229" s="926"/>
      <c r="AB229" s="890"/>
      <c r="AL229" s="890"/>
      <c r="AM229" s="890"/>
      <c r="AN229" s="890"/>
      <c r="AO229" s="890"/>
      <c r="AP229" s="890"/>
      <c r="AQ229" s="890"/>
      <c r="AR229" s="890"/>
      <c r="AS229" s="890"/>
      <c r="AT229" s="890"/>
      <c r="AU229" s="890"/>
      <c r="AV229" s="890"/>
      <c r="AW229" s="890"/>
      <c r="AX229" s="890"/>
      <c r="AY229" s="890"/>
    </row>
    <row r="230" spans="1:51" ht="37.5" customHeight="1">
      <c r="A230" s="929">
        <f t="shared" si="21"/>
        <v>58</v>
      </c>
      <c r="B230" s="929">
        <v>7000028321</v>
      </c>
      <c r="C230" s="929">
        <v>710</v>
      </c>
      <c r="D230" s="929" t="s">
        <v>856</v>
      </c>
      <c r="E230" s="929">
        <v>1000012373</v>
      </c>
      <c r="F230" s="929">
        <v>73082011</v>
      </c>
      <c r="G230" s="1096"/>
      <c r="H230" s="1132">
        <v>18</v>
      </c>
      <c r="I230" s="1097"/>
      <c r="J230" s="929" t="s">
        <v>618</v>
      </c>
      <c r="K230" s="929" t="s">
        <v>579</v>
      </c>
      <c r="L230" s="929">
        <v>3</v>
      </c>
      <c r="M230" s="1098"/>
      <c r="N230" s="1099" t="str">
        <f t="shared" si="23"/>
        <v>Included</v>
      </c>
      <c r="O230" s="1100">
        <f t="shared" si="24"/>
        <v>0</v>
      </c>
      <c r="P230" s="889"/>
      <c r="Q230" s="285">
        <f t="shared" si="25"/>
        <v>0</v>
      </c>
      <c r="R230" s="928">
        <f t="shared" si="22"/>
        <v>0</v>
      </c>
      <c r="S230" s="889"/>
      <c r="T230" s="925"/>
      <c r="V230" s="926"/>
      <c r="AB230" s="890"/>
      <c r="AL230" s="890"/>
      <c r="AM230" s="890"/>
      <c r="AN230" s="890"/>
      <c r="AO230" s="890"/>
      <c r="AP230" s="890"/>
      <c r="AQ230" s="890"/>
      <c r="AR230" s="890"/>
      <c r="AS230" s="890"/>
      <c r="AT230" s="890"/>
      <c r="AU230" s="890"/>
      <c r="AV230" s="890"/>
      <c r="AW230" s="890"/>
      <c r="AX230" s="890"/>
      <c r="AY230" s="890"/>
    </row>
    <row r="231" spans="1:51" ht="42" customHeight="1">
      <c r="A231" s="929">
        <f t="shared" ref="A231:A302" si="26">A230+1</f>
        <v>59</v>
      </c>
      <c r="B231" s="929">
        <v>7000028321</v>
      </c>
      <c r="C231" s="929">
        <v>740</v>
      </c>
      <c r="D231" s="929" t="s">
        <v>857</v>
      </c>
      <c r="E231" s="929">
        <v>1000058267</v>
      </c>
      <c r="F231" s="929">
        <v>85359030</v>
      </c>
      <c r="G231" s="1096"/>
      <c r="H231" s="1132">
        <v>18</v>
      </c>
      <c r="I231" s="1097"/>
      <c r="J231" s="929" t="s">
        <v>721</v>
      </c>
      <c r="K231" s="929" t="s">
        <v>580</v>
      </c>
      <c r="L231" s="929">
        <v>1</v>
      </c>
      <c r="M231" s="1098"/>
      <c r="N231" s="1099" t="str">
        <f t="shared" si="23"/>
        <v>Included</v>
      </c>
      <c r="O231" s="1100">
        <f t="shared" si="24"/>
        <v>0</v>
      </c>
      <c r="P231" s="889"/>
      <c r="Q231" s="285">
        <f t="shared" si="25"/>
        <v>0</v>
      </c>
      <c r="R231" s="928">
        <f t="shared" si="22"/>
        <v>0</v>
      </c>
      <c r="S231" s="889"/>
      <c r="T231" s="925"/>
      <c r="V231" s="926"/>
      <c r="AB231" s="890"/>
      <c r="AL231" s="890"/>
      <c r="AM231" s="890"/>
      <c r="AN231" s="890"/>
      <c r="AO231" s="890"/>
      <c r="AP231" s="890"/>
      <c r="AQ231" s="890"/>
      <c r="AR231" s="890"/>
      <c r="AS231" s="890"/>
      <c r="AT231" s="890"/>
      <c r="AU231" s="890"/>
      <c r="AV231" s="890"/>
      <c r="AW231" s="890"/>
      <c r="AX231" s="890"/>
      <c r="AY231" s="890"/>
    </row>
    <row r="232" spans="1:51" ht="33">
      <c r="A232" s="929">
        <f t="shared" si="26"/>
        <v>60</v>
      </c>
      <c r="B232" s="929">
        <v>7000028321</v>
      </c>
      <c r="C232" s="929">
        <v>750</v>
      </c>
      <c r="D232" s="929" t="s">
        <v>857</v>
      </c>
      <c r="E232" s="929">
        <v>1000050242</v>
      </c>
      <c r="F232" s="929">
        <v>85359030</v>
      </c>
      <c r="G232" s="1096"/>
      <c r="H232" s="1132">
        <v>18</v>
      </c>
      <c r="I232" s="1097"/>
      <c r="J232" s="929" t="s">
        <v>722</v>
      </c>
      <c r="K232" s="929" t="s">
        <v>581</v>
      </c>
      <c r="L232" s="929">
        <v>2</v>
      </c>
      <c r="M232" s="1098"/>
      <c r="N232" s="1099" t="str">
        <f t="shared" si="23"/>
        <v>Included</v>
      </c>
      <c r="O232" s="1100">
        <f t="shared" si="24"/>
        <v>0</v>
      </c>
      <c r="P232" s="889"/>
      <c r="Q232" s="285">
        <f t="shared" si="25"/>
        <v>0</v>
      </c>
      <c r="R232" s="928">
        <f t="shared" si="22"/>
        <v>0</v>
      </c>
      <c r="S232" s="889"/>
      <c r="T232" s="925"/>
      <c r="V232" s="926"/>
      <c r="AB232" s="890"/>
      <c r="AL232" s="890"/>
      <c r="AM232" s="890"/>
      <c r="AN232" s="890"/>
      <c r="AO232" s="890"/>
      <c r="AP232" s="890"/>
      <c r="AQ232" s="890"/>
      <c r="AR232" s="890"/>
      <c r="AS232" s="890"/>
      <c r="AT232" s="890"/>
      <c r="AU232" s="890"/>
      <c r="AV232" s="890"/>
      <c r="AW232" s="890"/>
      <c r="AX232" s="890"/>
      <c r="AY232" s="890"/>
    </row>
    <row r="233" spans="1:51" ht="33">
      <c r="A233" s="929">
        <f t="shared" si="26"/>
        <v>61</v>
      </c>
      <c r="B233" s="929">
        <v>7000028321</v>
      </c>
      <c r="C233" s="929">
        <v>760</v>
      </c>
      <c r="D233" s="929" t="s">
        <v>857</v>
      </c>
      <c r="E233" s="929">
        <v>1000050214</v>
      </c>
      <c r="F233" s="929">
        <v>85359030</v>
      </c>
      <c r="G233" s="1096"/>
      <c r="H233" s="1132">
        <v>18</v>
      </c>
      <c r="I233" s="1097"/>
      <c r="J233" s="929" t="s">
        <v>877</v>
      </c>
      <c r="K233" s="929" t="s">
        <v>581</v>
      </c>
      <c r="L233" s="929">
        <v>1</v>
      </c>
      <c r="M233" s="1098"/>
      <c r="N233" s="1099" t="str">
        <f t="shared" si="23"/>
        <v>Included</v>
      </c>
      <c r="O233" s="1100">
        <f t="shared" si="24"/>
        <v>0</v>
      </c>
      <c r="P233" s="889"/>
      <c r="Q233" s="285">
        <f t="shared" si="25"/>
        <v>0</v>
      </c>
      <c r="R233" s="928">
        <f t="shared" si="22"/>
        <v>0</v>
      </c>
      <c r="S233" s="889"/>
      <c r="T233" s="925"/>
      <c r="V233" s="926"/>
      <c r="AB233" s="890"/>
      <c r="AL233" s="890"/>
      <c r="AM233" s="890"/>
      <c r="AN233" s="890"/>
      <c r="AO233" s="890"/>
      <c r="AP233" s="890"/>
      <c r="AQ233" s="890"/>
      <c r="AR233" s="890"/>
      <c r="AS233" s="890"/>
      <c r="AT233" s="890"/>
      <c r="AU233" s="890"/>
      <c r="AV233" s="890"/>
      <c r="AW233" s="890"/>
      <c r="AX233" s="890"/>
      <c r="AY233" s="890"/>
    </row>
    <row r="234" spans="1:51" ht="33">
      <c r="A234" s="929">
        <f t="shared" si="26"/>
        <v>62</v>
      </c>
      <c r="B234" s="929">
        <v>7000028321</v>
      </c>
      <c r="C234" s="929">
        <v>770</v>
      </c>
      <c r="D234" s="929" t="s">
        <v>857</v>
      </c>
      <c r="E234" s="929">
        <v>1000050226</v>
      </c>
      <c r="F234" s="929">
        <v>85359030</v>
      </c>
      <c r="G234" s="1096"/>
      <c r="H234" s="1132">
        <v>18</v>
      </c>
      <c r="I234" s="1097"/>
      <c r="J234" s="929" t="s">
        <v>723</v>
      </c>
      <c r="K234" s="929" t="s">
        <v>581</v>
      </c>
      <c r="L234" s="929">
        <v>2</v>
      </c>
      <c r="M234" s="1098"/>
      <c r="N234" s="1099" t="str">
        <f t="shared" si="23"/>
        <v>Included</v>
      </c>
      <c r="O234" s="1100">
        <f t="shared" si="24"/>
        <v>0</v>
      </c>
      <c r="P234" s="889"/>
      <c r="Q234" s="285">
        <f t="shared" si="25"/>
        <v>0</v>
      </c>
      <c r="R234" s="928">
        <f t="shared" si="22"/>
        <v>0</v>
      </c>
      <c r="S234" s="889"/>
      <c r="T234" s="925"/>
      <c r="V234" s="926"/>
      <c r="AB234" s="890"/>
      <c r="AL234" s="890"/>
      <c r="AM234" s="890"/>
      <c r="AN234" s="890"/>
      <c r="AO234" s="890"/>
      <c r="AP234" s="890"/>
      <c r="AQ234" s="890"/>
      <c r="AR234" s="890"/>
      <c r="AS234" s="890"/>
      <c r="AT234" s="890"/>
      <c r="AU234" s="890"/>
      <c r="AV234" s="890"/>
      <c r="AW234" s="890"/>
      <c r="AX234" s="890"/>
      <c r="AY234" s="890"/>
    </row>
    <row r="235" spans="1:51" ht="33">
      <c r="A235" s="929">
        <f t="shared" si="26"/>
        <v>63</v>
      </c>
      <c r="B235" s="929">
        <v>7000028321</v>
      </c>
      <c r="C235" s="929">
        <v>780</v>
      </c>
      <c r="D235" s="929" t="s">
        <v>857</v>
      </c>
      <c r="E235" s="929">
        <v>1000058265</v>
      </c>
      <c r="F235" s="929">
        <v>85359030</v>
      </c>
      <c r="G235" s="1096"/>
      <c r="H235" s="1132">
        <v>18</v>
      </c>
      <c r="I235" s="1097"/>
      <c r="J235" s="929" t="s">
        <v>724</v>
      </c>
      <c r="K235" s="929" t="s">
        <v>581</v>
      </c>
      <c r="L235" s="929">
        <v>1</v>
      </c>
      <c r="M235" s="1098"/>
      <c r="N235" s="1099" t="str">
        <f t="shared" si="23"/>
        <v>Included</v>
      </c>
      <c r="O235" s="1100">
        <f t="shared" si="24"/>
        <v>0</v>
      </c>
      <c r="P235" s="889"/>
      <c r="Q235" s="285">
        <f t="shared" si="25"/>
        <v>0</v>
      </c>
      <c r="R235" s="928">
        <f t="shared" si="22"/>
        <v>0</v>
      </c>
      <c r="S235" s="889"/>
      <c r="T235" s="925"/>
      <c r="V235" s="926"/>
      <c r="AB235" s="890"/>
      <c r="AL235" s="890"/>
      <c r="AM235" s="890"/>
      <c r="AN235" s="890"/>
      <c r="AO235" s="890"/>
      <c r="AP235" s="890"/>
      <c r="AQ235" s="890"/>
      <c r="AR235" s="890"/>
      <c r="AS235" s="890"/>
      <c r="AT235" s="890"/>
      <c r="AU235" s="890"/>
      <c r="AV235" s="890"/>
      <c r="AW235" s="890"/>
      <c r="AX235" s="890"/>
      <c r="AY235" s="890"/>
    </row>
    <row r="236" spans="1:51" ht="16.5">
      <c r="A236" s="929">
        <f t="shared" si="26"/>
        <v>64</v>
      </c>
      <c r="B236" s="929">
        <v>7000028321</v>
      </c>
      <c r="C236" s="929">
        <v>790</v>
      </c>
      <c r="D236" s="929" t="s">
        <v>857</v>
      </c>
      <c r="E236" s="929">
        <v>1000050213</v>
      </c>
      <c r="F236" s="929">
        <v>85359030</v>
      </c>
      <c r="G236" s="1096"/>
      <c r="H236" s="1132">
        <v>18</v>
      </c>
      <c r="I236" s="1097"/>
      <c r="J236" s="929" t="s">
        <v>725</v>
      </c>
      <c r="K236" s="929" t="s">
        <v>581</v>
      </c>
      <c r="L236" s="929">
        <v>2</v>
      </c>
      <c r="M236" s="1098"/>
      <c r="N236" s="1099" t="str">
        <f t="shared" si="23"/>
        <v>Included</v>
      </c>
      <c r="O236" s="1100">
        <f t="shared" si="24"/>
        <v>0</v>
      </c>
      <c r="P236" s="889"/>
      <c r="Q236" s="285">
        <f t="shared" si="25"/>
        <v>0</v>
      </c>
      <c r="R236" s="928">
        <f t="shared" si="22"/>
        <v>0</v>
      </c>
      <c r="S236" s="889"/>
      <c r="T236" s="925"/>
      <c r="V236" s="926"/>
      <c r="AB236" s="890"/>
      <c r="AL236" s="890"/>
      <c r="AM236" s="890"/>
      <c r="AN236" s="890"/>
      <c r="AO236" s="890"/>
      <c r="AP236" s="890"/>
      <c r="AQ236" s="890"/>
      <c r="AR236" s="890"/>
      <c r="AS236" s="890"/>
      <c r="AT236" s="890"/>
      <c r="AU236" s="890"/>
      <c r="AV236" s="890"/>
      <c r="AW236" s="890"/>
      <c r="AX236" s="890"/>
      <c r="AY236" s="890"/>
    </row>
    <row r="237" spans="1:51" ht="16.5">
      <c r="A237" s="929">
        <f t="shared" si="26"/>
        <v>65</v>
      </c>
      <c r="B237" s="929">
        <v>7000028321</v>
      </c>
      <c r="C237" s="929">
        <v>800</v>
      </c>
      <c r="D237" s="929" t="s">
        <v>857</v>
      </c>
      <c r="E237" s="929">
        <v>1000058266</v>
      </c>
      <c r="F237" s="929">
        <v>85359030</v>
      </c>
      <c r="G237" s="1096"/>
      <c r="H237" s="1132">
        <v>18</v>
      </c>
      <c r="I237" s="1097"/>
      <c r="J237" s="929" t="s">
        <v>878</v>
      </c>
      <c r="K237" s="929" t="s">
        <v>593</v>
      </c>
      <c r="L237" s="929">
        <v>1</v>
      </c>
      <c r="M237" s="1098"/>
      <c r="N237" s="1099" t="str">
        <f t="shared" si="23"/>
        <v>Included</v>
      </c>
      <c r="O237" s="1100">
        <f t="shared" si="24"/>
        <v>0</v>
      </c>
      <c r="P237" s="889"/>
      <c r="Q237" s="285">
        <f t="shared" si="25"/>
        <v>0</v>
      </c>
      <c r="R237" s="928">
        <f t="shared" si="22"/>
        <v>0</v>
      </c>
      <c r="S237" s="889"/>
      <c r="T237" s="925"/>
      <c r="V237" s="926"/>
      <c r="AB237" s="890"/>
      <c r="AL237" s="890"/>
      <c r="AM237" s="890"/>
      <c r="AN237" s="890"/>
      <c r="AO237" s="890"/>
      <c r="AP237" s="890"/>
      <c r="AQ237" s="890"/>
      <c r="AR237" s="890"/>
      <c r="AS237" s="890"/>
      <c r="AT237" s="890"/>
      <c r="AU237" s="890"/>
      <c r="AV237" s="890"/>
      <c r="AW237" s="890"/>
      <c r="AX237" s="890"/>
      <c r="AY237" s="890"/>
    </row>
    <row r="238" spans="1:51" ht="66">
      <c r="A238" s="929">
        <f t="shared" si="26"/>
        <v>66</v>
      </c>
      <c r="B238" s="929">
        <v>7000028321</v>
      </c>
      <c r="C238" s="929">
        <v>810</v>
      </c>
      <c r="D238" s="929" t="s">
        <v>857</v>
      </c>
      <c r="E238" s="929">
        <v>1000050229</v>
      </c>
      <c r="F238" s="929">
        <v>85359030</v>
      </c>
      <c r="G238" s="1096"/>
      <c r="H238" s="1132">
        <v>18</v>
      </c>
      <c r="I238" s="1097"/>
      <c r="J238" s="929" t="s">
        <v>879</v>
      </c>
      <c r="K238" s="929" t="s">
        <v>581</v>
      </c>
      <c r="L238" s="929">
        <v>2</v>
      </c>
      <c r="M238" s="1098"/>
      <c r="N238" s="1099" t="str">
        <f t="shared" si="23"/>
        <v>Included</v>
      </c>
      <c r="O238" s="1100">
        <f t="shared" si="24"/>
        <v>0</v>
      </c>
      <c r="P238" s="889"/>
      <c r="Q238" s="285">
        <f t="shared" si="25"/>
        <v>0</v>
      </c>
      <c r="R238" s="928">
        <f t="shared" ref="R238:R330" si="27">IF(I238="", H238*Q238/100, I238*Q238)</f>
        <v>0</v>
      </c>
      <c r="S238" s="889"/>
      <c r="T238" s="925"/>
      <c r="V238" s="926"/>
      <c r="AB238" s="890"/>
      <c r="AL238" s="890"/>
      <c r="AM238" s="890"/>
      <c r="AN238" s="890"/>
      <c r="AO238" s="890"/>
      <c r="AP238" s="890"/>
      <c r="AQ238" s="890"/>
      <c r="AR238" s="890"/>
      <c r="AS238" s="890"/>
      <c r="AT238" s="890"/>
      <c r="AU238" s="890"/>
      <c r="AV238" s="890"/>
      <c r="AW238" s="890"/>
      <c r="AX238" s="890"/>
      <c r="AY238" s="890"/>
    </row>
    <row r="239" spans="1:51" ht="33">
      <c r="A239" s="929">
        <f t="shared" si="26"/>
        <v>67</v>
      </c>
      <c r="B239" s="929">
        <v>7000028321</v>
      </c>
      <c r="C239" s="929">
        <v>820</v>
      </c>
      <c r="D239" s="929" t="s">
        <v>857</v>
      </c>
      <c r="E239" s="929">
        <v>1000050256</v>
      </c>
      <c r="F239" s="929">
        <v>85359030</v>
      </c>
      <c r="G239" s="1096"/>
      <c r="H239" s="1132">
        <v>18</v>
      </c>
      <c r="I239" s="1097"/>
      <c r="J239" s="929" t="s">
        <v>880</v>
      </c>
      <c r="K239" s="929" t="s">
        <v>580</v>
      </c>
      <c r="L239" s="929">
        <v>3</v>
      </c>
      <c r="M239" s="1098"/>
      <c r="N239" s="1099" t="str">
        <f t="shared" si="23"/>
        <v>Included</v>
      </c>
      <c r="O239" s="1100">
        <f t="shared" si="24"/>
        <v>0</v>
      </c>
      <c r="P239" s="889"/>
      <c r="Q239" s="285">
        <f t="shared" si="25"/>
        <v>0</v>
      </c>
      <c r="R239" s="928">
        <f t="shared" si="27"/>
        <v>0</v>
      </c>
      <c r="S239" s="889"/>
      <c r="T239" s="925"/>
      <c r="V239" s="926"/>
      <c r="AB239" s="890"/>
      <c r="AL239" s="890"/>
      <c r="AM239" s="890"/>
      <c r="AN239" s="890"/>
      <c r="AO239" s="890"/>
      <c r="AP239" s="890"/>
      <c r="AQ239" s="890"/>
      <c r="AR239" s="890"/>
      <c r="AS239" s="890"/>
      <c r="AT239" s="890"/>
      <c r="AU239" s="890"/>
      <c r="AV239" s="890"/>
      <c r="AW239" s="890"/>
      <c r="AX239" s="890"/>
      <c r="AY239" s="890"/>
    </row>
    <row r="240" spans="1:51" ht="49.5">
      <c r="A240" s="929">
        <f t="shared" si="26"/>
        <v>68</v>
      </c>
      <c r="B240" s="929">
        <v>7000028321</v>
      </c>
      <c r="C240" s="929">
        <v>830</v>
      </c>
      <c r="D240" s="929" t="s">
        <v>857</v>
      </c>
      <c r="E240" s="929">
        <v>1000058269</v>
      </c>
      <c r="F240" s="929">
        <v>85359030</v>
      </c>
      <c r="G240" s="1096"/>
      <c r="H240" s="1132">
        <v>18</v>
      </c>
      <c r="I240" s="1097"/>
      <c r="J240" s="929" t="s">
        <v>727</v>
      </c>
      <c r="K240" s="929" t="s">
        <v>580</v>
      </c>
      <c r="L240" s="929">
        <v>3</v>
      </c>
      <c r="M240" s="1098"/>
      <c r="N240" s="1099" t="str">
        <f t="shared" si="23"/>
        <v>Included</v>
      </c>
      <c r="O240" s="1100">
        <f t="shared" si="24"/>
        <v>0</v>
      </c>
      <c r="P240" s="889"/>
      <c r="Q240" s="285">
        <f t="shared" si="25"/>
        <v>0</v>
      </c>
      <c r="R240" s="928">
        <f t="shared" si="27"/>
        <v>0</v>
      </c>
      <c r="S240" s="889"/>
      <c r="T240" s="925"/>
      <c r="V240" s="926"/>
      <c r="AB240" s="890"/>
      <c r="AL240" s="890"/>
      <c r="AM240" s="890"/>
      <c r="AN240" s="890"/>
      <c r="AO240" s="890"/>
      <c r="AP240" s="890"/>
      <c r="AQ240" s="890"/>
      <c r="AR240" s="890"/>
      <c r="AS240" s="890"/>
      <c r="AT240" s="890"/>
      <c r="AU240" s="890"/>
      <c r="AV240" s="890"/>
      <c r="AW240" s="890"/>
      <c r="AX240" s="890"/>
      <c r="AY240" s="890"/>
    </row>
    <row r="241" spans="1:51" ht="41.25" customHeight="1">
      <c r="A241" s="929">
        <f t="shared" si="26"/>
        <v>69</v>
      </c>
      <c r="B241" s="929">
        <v>7000028321</v>
      </c>
      <c r="C241" s="929">
        <v>840</v>
      </c>
      <c r="D241" s="929" t="s">
        <v>857</v>
      </c>
      <c r="E241" s="929">
        <v>1000058264</v>
      </c>
      <c r="F241" s="929">
        <v>85359030</v>
      </c>
      <c r="G241" s="1096"/>
      <c r="H241" s="1132">
        <v>18</v>
      </c>
      <c r="I241" s="1097"/>
      <c r="J241" s="929" t="s">
        <v>726</v>
      </c>
      <c r="K241" s="929" t="s">
        <v>580</v>
      </c>
      <c r="L241" s="929">
        <v>3</v>
      </c>
      <c r="M241" s="1098"/>
      <c r="N241" s="1099" t="str">
        <f t="shared" si="23"/>
        <v>Included</v>
      </c>
      <c r="O241" s="1100">
        <f t="shared" si="24"/>
        <v>0</v>
      </c>
      <c r="P241" s="889"/>
      <c r="Q241" s="285">
        <f t="shared" si="25"/>
        <v>0</v>
      </c>
      <c r="R241" s="928">
        <f t="shared" si="27"/>
        <v>0</v>
      </c>
      <c r="S241" s="889"/>
      <c r="T241" s="925"/>
      <c r="V241" s="926"/>
      <c r="AB241" s="890"/>
      <c r="AL241" s="890"/>
      <c r="AM241" s="890"/>
      <c r="AN241" s="890"/>
      <c r="AO241" s="890"/>
      <c r="AP241" s="890"/>
      <c r="AQ241" s="890"/>
      <c r="AR241" s="890"/>
      <c r="AS241" s="890"/>
      <c r="AT241" s="890"/>
      <c r="AU241" s="890"/>
      <c r="AV241" s="890"/>
      <c r="AW241" s="890"/>
      <c r="AX241" s="890"/>
      <c r="AY241" s="890"/>
    </row>
    <row r="242" spans="1:51" ht="16.5">
      <c r="A242" s="929">
        <f t="shared" si="26"/>
        <v>70</v>
      </c>
      <c r="B242" s="929">
        <v>7000028321</v>
      </c>
      <c r="C242" s="929">
        <v>850</v>
      </c>
      <c r="D242" s="929" t="s">
        <v>857</v>
      </c>
      <c r="E242" s="929">
        <v>1000058268</v>
      </c>
      <c r="F242" s="929">
        <v>85359030</v>
      </c>
      <c r="G242" s="1096"/>
      <c r="H242" s="1132">
        <v>18</v>
      </c>
      <c r="I242" s="1097"/>
      <c r="J242" s="929" t="s">
        <v>715</v>
      </c>
      <c r="K242" s="929" t="s">
        <v>580</v>
      </c>
      <c r="L242" s="929">
        <v>1</v>
      </c>
      <c r="M242" s="1098"/>
      <c r="N242" s="1099" t="str">
        <f t="shared" si="23"/>
        <v>Included</v>
      </c>
      <c r="O242" s="1100">
        <f t="shared" si="24"/>
        <v>0</v>
      </c>
      <c r="P242" s="889"/>
      <c r="Q242" s="285">
        <f t="shared" si="25"/>
        <v>0</v>
      </c>
      <c r="R242" s="928">
        <f t="shared" si="27"/>
        <v>0</v>
      </c>
      <c r="S242" s="889"/>
      <c r="T242" s="925"/>
      <c r="V242" s="926"/>
      <c r="AB242" s="890"/>
      <c r="AL242" s="890"/>
      <c r="AM242" s="890"/>
      <c r="AN242" s="890"/>
      <c r="AO242" s="890"/>
      <c r="AP242" s="890"/>
      <c r="AQ242" s="890"/>
      <c r="AR242" s="890"/>
      <c r="AS242" s="890"/>
      <c r="AT242" s="890"/>
      <c r="AU242" s="890"/>
      <c r="AV242" s="890"/>
      <c r="AW242" s="890"/>
      <c r="AX242" s="890"/>
      <c r="AY242" s="890"/>
    </row>
    <row r="243" spans="1:51" ht="49.5">
      <c r="A243" s="929">
        <f t="shared" si="26"/>
        <v>71</v>
      </c>
      <c r="B243" s="929">
        <v>7000028321</v>
      </c>
      <c r="C243" s="929">
        <v>860</v>
      </c>
      <c r="D243" s="929" t="s">
        <v>857</v>
      </c>
      <c r="E243" s="929">
        <v>1000050249</v>
      </c>
      <c r="F243" s="929">
        <v>85359030</v>
      </c>
      <c r="G243" s="1096"/>
      <c r="H243" s="1132">
        <v>18</v>
      </c>
      <c r="I243" s="1097"/>
      <c r="J243" s="929" t="s">
        <v>881</v>
      </c>
      <c r="K243" s="929" t="s">
        <v>581</v>
      </c>
      <c r="L243" s="929">
        <v>1</v>
      </c>
      <c r="M243" s="1098"/>
      <c r="N243" s="1099" t="str">
        <f t="shared" si="23"/>
        <v>Included</v>
      </c>
      <c r="O243" s="1100">
        <f t="shared" si="24"/>
        <v>0</v>
      </c>
      <c r="P243" s="889"/>
      <c r="Q243" s="285">
        <f t="shared" si="25"/>
        <v>0</v>
      </c>
      <c r="R243" s="928">
        <f t="shared" si="27"/>
        <v>0</v>
      </c>
      <c r="S243" s="889"/>
      <c r="T243" s="925"/>
      <c r="V243" s="926"/>
      <c r="AB243" s="890"/>
      <c r="AL243" s="890"/>
      <c r="AM243" s="890"/>
      <c r="AN243" s="890"/>
      <c r="AO243" s="890"/>
      <c r="AP243" s="890"/>
      <c r="AQ243" s="890"/>
      <c r="AR243" s="890"/>
      <c r="AS243" s="890"/>
      <c r="AT243" s="890"/>
      <c r="AU243" s="890"/>
      <c r="AV243" s="890"/>
      <c r="AW243" s="890"/>
      <c r="AX243" s="890"/>
      <c r="AY243" s="890"/>
    </row>
    <row r="244" spans="1:51" ht="49.5">
      <c r="A244" s="929">
        <f t="shared" si="26"/>
        <v>72</v>
      </c>
      <c r="B244" s="929">
        <v>7000028321</v>
      </c>
      <c r="C244" s="929">
        <v>870</v>
      </c>
      <c r="D244" s="929" t="s">
        <v>857</v>
      </c>
      <c r="E244" s="929">
        <v>1000058241</v>
      </c>
      <c r="F244" s="929">
        <v>85359030</v>
      </c>
      <c r="G244" s="1096"/>
      <c r="H244" s="1132">
        <v>18</v>
      </c>
      <c r="I244" s="1097"/>
      <c r="J244" s="929" t="s">
        <v>882</v>
      </c>
      <c r="K244" s="929" t="s">
        <v>581</v>
      </c>
      <c r="L244" s="929">
        <v>1</v>
      </c>
      <c r="M244" s="1098"/>
      <c r="N244" s="1099" t="str">
        <f t="shared" si="23"/>
        <v>Included</v>
      </c>
      <c r="O244" s="1100">
        <f t="shared" si="24"/>
        <v>0</v>
      </c>
      <c r="P244" s="889"/>
      <c r="Q244" s="285">
        <f t="shared" si="25"/>
        <v>0</v>
      </c>
      <c r="R244" s="928">
        <f t="shared" si="27"/>
        <v>0</v>
      </c>
      <c r="S244" s="889"/>
      <c r="T244" s="925"/>
      <c r="V244" s="926"/>
      <c r="AB244" s="890"/>
      <c r="AL244" s="890"/>
      <c r="AM244" s="890"/>
      <c r="AN244" s="890"/>
      <c r="AO244" s="890"/>
      <c r="AP244" s="890"/>
      <c r="AQ244" s="890"/>
      <c r="AR244" s="890"/>
      <c r="AS244" s="890"/>
      <c r="AT244" s="890"/>
      <c r="AU244" s="890"/>
      <c r="AV244" s="890"/>
      <c r="AW244" s="890"/>
      <c r="AX244" s="890"/>
      <c r="AY244" s="890"/>
    </row>
    <row r="245" spans="1:51" ht="16.5">
      <c r="A245" s="929">
        <f t="shared" si="26"/>
        <v>73</v>
      </c>
      <c r="B245" s="929">
        <v>7000028321</v>
      </c>
      <c r="C245" s="929">
        <v>880</v>
      </c>
      <c r="D245" s="929" t="s">
        <v>857</v>
      </c>
      <c r="E245" s="929">
        <v>1000021870</v>
      </c>
      <c r="F245" s="929">
        <v>85389000</v>
      </c>
      <c r="G245" s="1096"/>
      <c r="H245" s="1132">
        <v>18</v>
      </c>
      <c r="I245" s="1097"/>
      <c r="J245" s="929" t="s">
        <v>728</v>
      </c>
      <c r="K245" s="929" t="s">
        <v>581</v>
      </c>
      <c r="L245" s="929">
        <v>3</v>
      </c>
      <c r="M245" s="1098"/>
      <c r="N245" s="1099" t="str">
        <f t="shared" si="23"/>
        <v>Included</v>
      </c>
      <c r="O245" s="1100">
        <f t="shared" si="24"/>
        <v>0</v>
      </c>
      <c r="P245" s="889"/>
      <c r="Q245" s="285">
        <f t="shared" si="25"/>
        <v>0</v>
      </c>
      <c r="R245" s="928">
        <f t="shared" si="27"/>
        <v>0</v>
      </c>
      <c r="S245" s="889"/>
      <c r="T245" s="925"/>
      <c r="V245" s="926"/>
      <c r="AB245" s="890"/>
      <c r="AL245" s="890"/>
      <c r="AM245" s="890"/>
      <c r="AN245" s="890"/>
      <c r="AO245" s="890"/>
      <c r="AP245" s="890"/>
      <c r="AQ245" s="890"/>
      <c r="AR245" s="890"/>
      <c r="AS245" s="890"/>
      <c r="AT245" s="890"/>
      <c r="AU245" s="890"/>
      <c r="AV245" s="890"/>
      <c r="AW245" s="890"/>
      <c r="AX245" s="890"/>
      <c r="AY245" s="890"/>
    </row>
    <row r="246" spans="1:51" ht="16.5">
      <c r="A246" s="929">
        <f t="shared" si="26"/>
        <v>74</v>
      </c>
      <c r="B246" s="929">
        <v>7000028321</v>
      </c>
      <c r="C246" s="929">
        <v>890</v>
      </c>
      <c r="D246" s="929" t="s">
        <v>857</v>
      </c>
      <c r="E246" s="929">
        <v>1000009184</v>
      </c>
      <c r="F246" s="929">
        <v>85389000</v>
      </c>
      <c r="G246" s="1096"/>
      <c r="H246" s="1132">
        <v>18</v>
      </c>
      <c r="I246" s="1097"/>
      <c r="J246" s="929" t="s">
        <v>729</v>
      </c>
      <c r="K246" s="929" t="s">
        <v>581</v>
      </c>
      <c r="L246" s="929">
        <v>3</v>
      </c>
      <c r="M246" s="1098"/>
      <c r="N246" s="1099" t="str">
        <f t="shared" si="23"/>
        <v>Included</v>
      </c>
      <c r="O246" s="1100">
        <f t="shared" si="24"/>
        <v>0</v>
      </c>
      <c r="P246" s="889"/>
      <c r="Q246" s="285">
        <f t="shared" si="25"/>
        <v>0</v>
      </c>
      <c r="R246" s="928">
        <f t="shared" si="27"/>
        <v>0</v>
      </c>
      <c r="S246" s="889"/>
      <c r="T246" s="925"/>
      <c r="V246" s="926"/>
      <c r="AB246" s="890"/>
      <c r="AL246" s="890"/>
      <c r="AM246" s="890"/>
      <c r="AN246" s="890"/>
      <c r="AO246" s="890"/>
      <c r="AP246" s="890"/>
      <c r="AQ246" s="890"/>
      <c r="AR246" s="890"/>
      <c r="AS246" s="890"/>
      <c r="AT246" s="890"/>
      <c r="AU246" s="890"/>
      <c r="AV246" s="890"/>
      <c r="AW246" s="890"/>
      <c r="AX246" s="890"/>
      <c r="AY246" s="890"/>
    </row>
    <row r="247" spans="1:51" ht="33">
      <c r="A247" s="929">
        <f t="shared" si="26"/>
        <v>75</v>
      </c>
      <c r="B247" s="929">
        <v>7000028321</v>
      </c>
      <c r="C247" s="929">
        <v>900</v>
      </c>
      <c r="D247" s="929" t="s">
        <v>857</v>
      </c>
      <c r="E247" s="929">
        <v>1000058257</v>
      </c>
      <c r="F247" s="929">
        <v>85359030</v>
      </c>
      <c r="G247" s="1096"/>
      <c r="H247" s="1132">
        <v>18</v>
      </c>
      <c r="I247" s="1097"/>
      <c r="J247" s="929" t="s">
        <v>730</v>
      </c>
      <c r="K247" s="929" t="s">
        <v>581</v>
      </c>
      <c r="L247" s="929">
        <v>1</v>
      </c>
      <c r="M247" s="1098"/>
      <c r="N247" s="1099" t="str">
        <f t="shared" si="23"/>
        <v>Included</v>
      </c>
      <c r="O247" s="1100">
        <f t="shared" si="24"/>
        <v>0</v>
      </c>
      <c r="P247" s="889"/>
      <c r="Q247" s="285">
        <f t="shared" si="25"/>
        <v>0</v>
      </c>
      <c r="R247" s="928">
        <f t="shared" si="27"/>
        <v>0</v>
      </c>
      <c r="S247" s="889"/>
      <c r="T247" s="925"/>
      <c r="V247" s="926"/>
      <c r="AB247" s="890"/>
      <c r="AL247" s="890"/>
      <c r="AM247" s="890"/>
      <c r="AN247" s="890"/>
      <c r="AO247" s="890"/>
      <c r="AP247" s="890"/>
      <c r="AQ247" s="890"/>
      <c r="AR247" s="890"/>
      <c r="AS247" s="890"/>
      <c r="AT247" s="890"/>
      <c r="AU247" s="890"/>
      <c r="AV247" s="890"/>
      <c r="AW247" s="890"/>
      <c r="AX247" s="890"/>
      <c r="AY247" s="890"/>
    </row>
    <row r="248" spans="1:51" ht="33">
      <c r="A248" s="929">
        <f t="shared" si="26"/>
        <v>76</v>
      </c>
      <c r="B248" s="929">
        <v>7000028321</v>
      </c>
      <c r="C248" s="929">
        <v>910</v>
      </c>
      <c r="D248" s="929" t="s">
        <v>857</v>
      </c>
      <c r="E248" s="929">
        <v>1000058244</v>
      </c>
      <c r="F248" s="929">
        <v>85359030</v>
      </c>
      <c r="G248" s="1096"/>
      <c r="H248" s="1132">
        <v>18</v>
      </c>
      <c r="I248" s="1097"/>
      <c r="J248" s="929" t="s">
        <v>883</v>
      </c>
      <c r="K248" s="929" t="s">
        <v>581</v>
      </c>
      <c r="L248" s="929">
        <v>1</v>
      </c>
      <c r="M248" s="1098"/>
      <c r="N248" s="1099" t="str">
        <f t="shared" si="23"/>
        <v>Included</v>
      </c>
      <c r="O248" s="1100">
        <f t="shared" si="24"/>
        <v>0</v>
      </c>
      <c r="P248" s="889"/>
      <c r="Q248" s="285">
        <f t="shared" si="25"/>
        <v>0</v>
      </c>
      <c r="R248" s="928">
        <f t="shared" si="27"/>
        <v>0</v>
      </c>
      <c r="S248" s="889"/>
      <c r="T248" s="925"/>
      <c r="V248" s="926"/>
      <c r="AB248" s="890"/>
      <c r="AL248" s="890"/>
      <c r="AM248" s="890"/>
      <c r="AN248" s="890"/>
      <c r="AO248" s="890"/>
      <c r="AP248" s="890"/>
      <c r="AQ248" s="890"/>
      <c r="AR248" s="890"/>
      <c r="AS248" s="890"/>
      <c r="AT248" s="890"/>
      <c r="AU248" s="890"/>
      <c r="AV248" s="890"/>
      <c r="AW248" s="890"/>
      <c r="AX248" s="890"/>
      <c r="AY248" s="890"/>
    </row>
    <row r="249" spans="1:51" ht="16.5">
      <c r="A249" s="929">
        <f t="shared" si="26"/>
        <v>77</v>
      </c>
      <c r="B249" s="929">
        <v>7000028321</v>
      </c>
      <c r="C249" s="929">
        <v>920</v>
      </c>
      <c r="D249" s="929" t="s">
        <v>857</v>
      </c>
      <c r="E249" s="929">
        <v>1000058251</v>
      </c>
      <c r="F249" s="929">
        <v>85359030</v>
      </c>
      <c r="G249" s="1096"/>
      <c r="H249" s="1132">
        <v>18</v>
      </c>
      <c r="I249" s="1097"/>
      <c r="J249" s="929" t="s">
        <v>884</v>
      </c>
      <c r="K249" s="929" t="s">
        <v>580</v>
      </c>
      <c r="L249" s="929">
        <v>1</v>
      </c>
      <c r="M249" s="1098"/>
      <c r="N249" s="1099" t="str">
        <f t="shared" si="23"/>
        <v>Included</v>
      </c>
      <c r="O249" s="1100">
        <f t="shared" si="24"/>
        <v>0</v>
      </c>
      <c r="P249" s="889"/>
      <c r="Q249" s="285">
        <f t="shared" si="25"/>
        <v>0</v>
      </c>
      <c r="R249" s="928">
        <f t="shared" si="27"/>
        <v>0</v>
      </c>
      <c r="S249" s="889"/>
      <c r="T249" s="925"/>
      <c r="V249" s="926"/>
      <c r="AB249" s="890"/>
      <c r="AL249" s="890"/>
      <c r="AM249" s="890"/>
      <c r="AN249" s="890"/>
      <c r="AO249" s="890"/>
      <c r="AP249" s="890"/>
      <c r="AQ249" s="890"/>
      <c r="AR249" s="890"/>
      <c r="AS249" s="890"/>
      <c r="AT249" s="890"/>
      <c r="AU249" s="890"/>
      <c r="AV249" s="890"/>
      <c r="AW249" s="890"/>
      <c r="AX249" s="890"/>
      <c r="AY249" s="890"/>
    </row>
    <row r="250" spans="1:51" ht="49.5">
      <c r="A250" s="929">
        <f t="shared" si="26"/>
        <v>78</v>
      </c>
      <c r="B250" s="929">
        <v>7000028321</v>
      </c>
      <c r="C250" s="929">
        <v>930</v>
      </c>
      <c r="D250" s="929" t="s">
        <v>857</v>
      </c>
      <c r="E250" s="929">
        <v>1000058258</v>
      </c>
      <c r="F250" s="929">
        <v>85359030</v>
      </c>
      <c r="G250" s="1096"/>
      <c r="H250" s="1132">
        <v>18</v>
      </c>
      <c r="I250" s="1097"/>
      <c r="J250" s="929" t="s">
        <v>885</v>
      </c>
      <c r="K250" s="929" t="s">
        <v>581</v>
      </c>
      <c r="L250" s="929">
        <v>1</v>
      </c>
      <c r="M250" s="1098"/>
      <c r="N250" s="1099" t="str">
        <f t="shared" si="23"/>
        <v>Included</v>
      </c>
      <c r="O250" s="1100">
        <f t="shared" si="24"/>
        <v>0</v>
      </c>
      <c r="P250" s="889"/>
      <c r="Q250" s="285">
        <f t="shared" si="25"/>
        <v>0</v>
      </c>
      <c r="R250" s="928">
        <f t="shared" si="27"/>
        <v>0</v>
      </c>
      <c r="S250" s="889"/>
      <c r="T250" s="925"/>
      <c r="V250" s="926"/>
      <c r="AB250" s="890"/>
      <c r="AL250" s="890"/>
      <c r="AM250" s="890"/>
      <c r="AN250" s="890"/>
      <c r="AO250" s="890"/>
      <c r="AP250" s="890"/>
      <c r="AQ250" s="890"/>
      <c r="AR250" s="890"/>
      <c r="AS250" s="890"/>
      <c r="AT250" s="890"/>
      <c r="AU250" s="890"/>
      <c r="AV250" s="890"/>
      <c r="AW250" s="890"/>
      <c r="AX250" s="890"/>
      <c r="AY250" s="890"/>
    </row>
    <row r="251" spans="1:51" ht="297">
      <c r="A251" s="929">
        <f t="shared" si="26"/>
        <v>79</v>
      </c>
      <c r="B251" s="929">
        <v>7000028321</v>
      </c>
      <c r="C251" s="929">
        <v>940</v>
      </c>
      <c r="D251" s="929" t="s">
        <v>857</v>
      </c>
      <c r="E251" s="929">
        <v>1000058369</v>
      </c>
      <c r="F251" s="929">
        <v>85359030</v>
      </c>
      <c r="G251" s="1096"/>
      <c r="H251" s="1132">
        <v>18</v>
      </c>
      <c r="I251" s="1097"/>
      <c r="J251" s="929" t="s">
        <v>886</v>
      </c>
      <c r="K251" s="929" t="s">
        <v>580</v>
      </c>
      <c r="L251" s="929">
        <v>2</v>
      </c>
      <c r="M251" s="1098"/>
      <c r="N251" s="1099" t="str">
        <f t="shared" si="23"/>
        <v>Included</v>
      </c>
      <c r="O251" s="1100">
        <f t="shared" si="24"/>
        <v>0</v>
      </c>
      <c r="P251" s="889"/>
      <c r="Q251" s="285">
        <f t="shared" si="25"/>
        <v>0</v>
      </c>
      <c r="R251" s="928">
        <f t="shared" si="27"/>
        <v>0</v>
      </c>
      <c r="S251" s="889"/>
      <c r="T251" s="925"/>
      <c r="V251" s="926"/>
      <c r="AB251" s="890"/>
      <c r="AL251" s="890"/>
      <c r="AM251" s="890"/>
      <c r="AN251" s="890"/>
      <c r="AO251" s="890"/>
      <c r="AP251" s="890"/>
      <c r="AQ251" s="890"/>
      <c r="AR251" s="890"/>
      <c r="AS251" s="890"/>
      <c r="AT251" s="890"/>
      <c r="AU251" s="890"/>
      <c r="AV251" s="890"/>
      <c r="AW251" s="890"/>
      <c r="AX251" s="890"/>
      <c r="AY251" s="890"/>
    </row>
    <row r="252" spans="1:51" ht="214.5">
      <c r="A252" s="929">
        <f t="shared" si="26"/>
        <v>80</v>
      </c>
      <c r="B252" s="929">
        <v>7000028321</v>
      </c>
      <c r="C252" s="929">
        <v>950</v>
      </c>
      <c r="D252" s="929" t="s">
        <v>857</v>
      </c>
      <c r="E252" s="929">
        <v>1000058239</v>
      </c>
      <c r="F252" s="929">
        <v>85359030</v>
      </c>
      <c r="G252" s="1096"/>
      <c r="H252" s="1132">
        <v>18</v>
      </c>
      <c r="I252" s="1097"/>
      <c r="J252" s="929" t="s">
        <v>731</v>
      </c>
      <c r="K252" s="929" t="s">
        <v>580</v>
      </c>
      <c r="L252" s="929">
        <v>1</v>
      </c>
      <c r="M252" s="1098"/>
      <c r="N252" s="1099" t="str">
        <f t="shared" si="23"/>
        <v>Included</v>
      </c>
      <c r="O252" s="1100">
        <f t="shared" si="24"/>
        <v>0</v>
      </c>
      <c r="P252" s="889"/>
      <c r="Q252" s="285">
        <f t="shared" si="25"/>
        <v>0</v>
      </c>
      <c r="R252" s="928">
        <f t="shared" si="27"/>
        <v>0</v>
      </c>
      <c r="S252" s="889"/>
      <c r="T252" s="925"/>
      <c r="V252" s="926"/>
      <c r="AB252" s="890"/>
      <c r="AL252" s="890"/>
      <c r="AM252" s="890"/>
      <c r="AN252" s="890"/>
      <c r="AO252" s="890"/>
      <c r="AP252" s="890"/>
      <c r="AQ252" s="890"/>
      <c r="AR252" s="890"/>
      <c r="AS252" s="890"/>
      <c r="AT252" s="890"/>
      <c r="AU252" s="890"/>
      <c r="AV252" s="890"/>
      <c r="AW252" s="890"/>
      <c r="AX252" s="890"/>
      <c r="AY252" s="890"/>
    </row>
    <row r="253" spans="1:51" ht="214.5">
      <c r="A253" s="929">
        <f t="shared" si="26"/>
        <v>81</v>
      </c>
      <c r="B253" s="929">
        <v>7000028321</v>
      </c>
      <c r="C253" s="929">
        <v>960</v>
      </c>
      <c r="D253" s="929" t="s">
        <v>857</v>
      </c>
      <c r="E253" s="929">
        <v>1000058234</v>
      </c>
      <c r="F253" s="929">
        <v>85359030</v>
      </c>
      <c r="G253" s="1096"/>
      <c r="H253" s="1132">
        <v>18</v>
      </c>
      <c r="I253" s="1097"/>
      <c r="J253" s="929" t="s">
        <v>887</v>
      </c>
      <c r="K253" s="929" t="s">
        <v>580</v>
      </c>
      <c r="L253" s="929">
        <v>1</v>
      </c>
      <c r="M253" s="1098"/>
      <c r="N253" s="1099" t="str">
        <f t="shared" si="23"/>
        <v>Included</v>
      </c>
      <c r="O253" s="1100">
        <f t="shared" si="24"/>
        <v>0</v>
      </c>
      <c r="P253" s="889"/>
      <c r="Q253" s="285">
        <f t="shared" si="25"/>
        <v>0</v>
      </c>
      <c r="R253" s="928">
        <f t="shared" si="27"/>
        <v>0</v>
      </c>
      <c r="S253" s="889"/>
      <c r="T253" s="925"/>
      <c r="V253" s="926"/>
      <c r="AB253" s="890"/>
      <c r="AL253" s="890"/>
      <c r="AM253" s="890"/>
      <c r="AN253" s="890"/>
      <c r="AO253" s="890"/>
      <c r="AP253" s="890"/>
      <c r="AQ253" s="890"/>
      <c r="AR253" s="890"/>
      <c r="AS253" s="890"/>
      <c r="AT253" s="890"/>
      <c r="AU253" s="890"/>
      <c r="AV253" s="890"/>
      <c r="AW253" s="890"/>
      <c r="AX253" s="890"/>
      <c r="AY253" s="890"/>
    </row>
    <row r="254" spans="1:51" ht="72.75" customHeight="1">
      <c r="A254" s="929">
        <f t="shared" si="26"/>
        <v>82</v>
      </c>
      <c r="B254" s="929">
        <v>7000028321</v>
      </c>
      <c r="C254" s="929">
        <v>970</v>
      </c>
      <c r="D254" s="929" t="s">
        <v>857</v>
      </c>
      <c r="E254" s="929">
        <v>1000058048</v>
      </c>
      <c r="F254" s="929">
        <v>85359030</v>
      </c>
      <c r="G254" s="1096"/>
      <c r="H254" s="1132">
        <v>18</v>
      </c>
      <c r="I254" s="1097"/>
      <c r="J254" s="929" t="s">
        <v>732</v>
      </c>
      <c r="K254" s="929" t="s">
        <v>581</v>
      </c>
      <c r="L254" s="929">
        <v>1</v>
      </c>
      <c r="M254" s="1098"/>
      <c r="N254" s="1099" t="str">
        <f t="shared" si="23"/>
        <v>Included</v>
      </c>
      <c r="O254" s="1100">
        <f t="shared" si="24"/>
        <v>0</v>
      </c>
      <c r="P254" s="889"/>
      <c r="Q254" s="285">
        <f t="shared" si="25"/>
        <v>0</v>
      </c>
      <c r="R254" s="928">
        <f t="shared" si="27"/>
        <v>0</v>
      </c>
      <c r="S254" s="889"/>
      <c r="T254" s="925"/>
      <c r="V254" s="926"/>
      <c r="AB254" s="890"/>
      <c r="AL254" s="890"/>
      <c r="AM254" s="890"/>
      <c r="AN254" s="890"/>
      <c r="AO254" s="890"/>
      <c r="AP254" s="890"/>
      <c r="AQ254" s="890"/>
      <c r="AR254" s="890"/>
      <c r="AS254" s="890"/>
      <c r="AT254" s="890"/>
      <c r="AU254" s="890"/>
      <c r="AV254" s="890"/>
      <c r="AW254" s="890"/>
      <c r="AX254" s="890"/>
      <c r="AY254" s="890"/>
    </row>
    <row r="255" spans="1:51" ht="34.5" customHeight="1">
      <c r="A255" s="929">
        <f t="shared" si="26"/>
        <v>83</v>
      </c>
      <c r="B255" s="929">
        <v>7000028321</v>
      </c>
      <c r="C255" s="929">
        <v>980</v>
      </c>
      <c r="D255" s="929" t="s">
        <v>857</v>
      </c>
      <c r="E255" s="929">
        <v>1000058236</v>
      </c>
      <c r="F255" s="929">
        <v>85359030</v>
      </c>
      <c r="G255" s="1096"/>
      <c r="H255" s="1132">
        <v>18</v>
      </c>
      <c r="I255" s="1097"/>
      <c r="J255" s="929" t="s">
        <v>733</v>
      </c>
      <c r="K255" s="929" t="s">
        <v>581</v>
      </c>
      <c r="L255" s="929">
        <v>1</v>
      </c>
      <c r="M255" s="1098"/>
      <c r="N255" s="1099" t="str">
        <f t="shared" si="23"/>
        <v>Included</v>
      </c>
      <c r="O255" s="1100">
        <f t="shared" si="24"/>
        <v>0</v>
      </c>
      <c r="P255" s="889"/>
      <c r="Q255" s="285">
        <f t="shared" si="25"/>
        <v>0</v>
      </c>
      <c r="R255" s="928">
        <f t="shared" si="27"/>
        <v>0</v>
      </c>
      <c r="S255" s="889"/>
      <c r="T255" s="925"/>
      <c r="V255" s="926"/>
      <c r="AB255" s="890"/>
      <c r="AL255" s="890"/>
      <c r="AM255" s="890"/>
      <c r="AN255" s="890"/>
      <c r="AO255" s="890"/>
      <c r="AP255" s="890"/>
      <c r="AQ255" s="890"/>
      <c r="AR255" s="890"/>
      <c r="AS255" s="890"/>
      <c r="AT255" s="890"/>
      <c r="AU255" s="890"/>
      <c r="AV255" s="890"/>
      <c r="AW255" s="890"/>
      <c r="AX255" s="890"/>
      <c r="AY255" s="890"/>
    </row>
    <row r="256" spans="1:51" ht="53.25" customHeight="1">
      <c r="A256" s="929">
        <f t="shared" si="26"/>
        <v>84</v>
      </c>
      <c r="B256" s="929">
        <v>7000028321</v>
      </c>
      <c r="C256" s="929">
        <v>990</v>
      </c>
      <c r="D256" s="929" t="s">
        <v>857</v>
      </c>
      <c r="E256" s="929">
        <v>1000058231</v>
      </c>
      <c r="F256" s="929">
        <v>85359030</v>
      </c>
      <c r="G256" s="1096"/>
      <c r="H256" s="1132">
        <v>18</v>
      </c>
      <c r="I256" s="1097"/>
      <c r="J256" s="929" t="s">
        <v>888</v>
      </c>
      <c r="K256" s="929" t="s">
        <v>581</v>
      </c>
      <c r="L256" s="929">
        <v>1</v>
      </c>
      <c r="M256" s="1098"/>
      <c r="N256" s="1099" t="str">
        <f t="shared" si="23"/>
        <v>Included</v>
      </c>
      <c r="O256" s="1100">
        <f t="shared" si="24"/>
        <v>0</v>
      </c>
      <c r="P256" s="889"/>
      <c r="Q256" s="285">
        <f t="shared" si="25"/>
        <v>0</v>
      </c>
      <c r="R256" s="928">
        <f t="shared" si="27"/>
        <v>0</v>
      </c>
      <c r="S256" s="889"/>
      <c r="T256" s="925"/>
      <c r="V256" s="926"/>
      <c r="AB256" s="890"/>
      <c r="AL256" s="890"/>
      <c r="AM256" s="890"/>
      <c r="AN256" s="890"/>
      <c r="AO256" s="890"/>
      <c r="AP256" s="890"/>
      <c r="AQ256" s="890"/>
      <c r="AR256" s="890"/>
      <c r="AS256" s="890"/>
      <c r="AT256" s="890"/>
      <c r="AU256" s="890"/>
      <c r="AV256" s="890"/>
      <c r="AW256" s="890"/>
      <c r="AX256" s="890"/>
      <c r="AY256" s="890"/>
    </row>
    <row r="257" spans="1:51" ht="33">
      <c r="A257" s="929">
        <f t="shared" si="26"/>
        <v>85</v>
      </c>
      <c r="B257" s="929">
        <v>7000028321</v>
      </c>
      <c r="C257" s="929">
        <v>1000</v>
      </c>
      <c r="D257" s="929" t="s">
        <v>857</v>
      </c>
      <c r="E257" s="929">
        <v>1000058260</v>
      </c>
      <c r="F257" s="929">
        <v>85359030</v>
      </c>
      <c r="G257" s="1096"/>
      <c r="H257" s="1132">
        <v>18</v>
      </c>
      <c r="I257" s="1097"/>
      <c r="J257" s="929" t="s">
        <v>889</v>
      </c>
      <c r="K257" s="929" t="s">
        <v>581</v>
      </c>
      <c r="L257" s="929">
        <v>1</v>
      </c>
      <c r="M257" s="1098"/>
      <c r="N257" s="1099" t="str">
        <f t="shared" si="23"/>
        <v>Included</v>
      </c>
      <c r="O257" s="1100">
        <f t="shared" si="24"/>
        <v>0</v>
      </c>
      <c r="P257" s="889"/>
      <c r="Q257" s="285">
        <f t="shared" si="25"/>
        <v>0</v>
      </c>
      <c r="R257" s="928">
        <f t="shared" si="27"/>
        <v>0</v>
      </c>
      <c r="S257" s="889"/>
      <c r="T257" s="925"/>
      <c r="V257" s="926"/>
      <c r="AB257" s="890"/>
      <c r="AL257" s="890"/>
      <c r="AM257" s="890"/>
      <c r="AN257" s="890"/>
      <c r="AO257" s="890"/>
      <c r="AP257" s="890"/>
      <c r="AQ257" s="890"/>
      <c r="AR257" s="890"/>
      <c r="AS257" s="890"/>
      <c r="AT257" s="890"/>
      <c r="AU257" s="890"/>
      <c r="AV257" s="890"/>
      <c r="AW257" s="890"/>
      <c r="AX257" s="890"/>
      <c r="AY257" s="890"/>
    </row>
    <row r="258" spans="1:51" ht="55.5" customHeight="1">
      <c r="A258" s="929">
        <f t="shared" si="26"/>
        <v>86</v>
      </c>
      <c r="B258" s="929">
        <v>7000028321</v>
      </c>
      <c r="C258" s="929">
        <v>1010</v>
      </c>
      <c r="D258" s="929" t="s">
        <v>857</v>
      </c>
      <c r="E258" s="929">
        <v>1000058238</v>
      </c>
      <c r="F258" s="929">
        <v>85359030</v>
      </c>
      <c r="G258" s="1096"/>
      <c r="H258" s="1132">
        <v>18</v>
      </c>
      <c r="I258" s="1097"/>
      <c r="J258" s="929" t="s">
        <v>890</v>
      </c>
      <c r="K258" s="929" t="s">
        <v>581</v>
      </c>
      <c r="L258" s="929">
        <v>1</v>
      </c>
      <c r="M258" s="1098"/>
      <c r="N258" s="1099" t="str">
        <f t="shared" si="23"/>
        <v>Included</v>
      </c>
      <c r="O258" s="1100">
        <f t="shared" si="24"/>
        <v>0</v>
      </c>
      <c r="P258" s="889"/>
      <c r="Q258" s="285">
        <f t="shared" si="25"/>
        <v>0</v>
      </c>
      <c r="R258" s="928">
        <f t="shared" si="27"/>
        <v>0</v>
      </c>
      <c r="S258" s="889"/>
      <c r="T258" s="925"/>
      <c r="V258" s="926"/>
      <c r="AB258" s="890"/>
      <c r="AL258" s="890"/>
      <c r="AM258" s="890"/>
      <c r="AN258" s="890"/>
      <c r="AO258" s="890"/>
      <c r="AP258" s="890"/>
      <c r="AQ258" s="890"/>
      <c r="AR258" s="890"/>
      <c r="AS258" s="890"/>
      <c r="AT258" s="890"/>
      <c r="AU258" s="890"/>
      <c r="AV258" s="890"/>
      <c r="AW258" s="890"/>
      <c r="AX258" s="890"/>
      <c r="AY258" s="890"/>
    </row>
    <row r="259" spans="1:51" ht="55.5" customHeight="1">
      <c r="A259" s="929">
        <f t="shared" si="26"/>
        <v>87</v>
      </c>
      <c r="B259" s="929">
        <v>7000028321</v>
      </c>
      <c r="C259" s="929">
        <v>1020</v>
      </c>
      <c r="D259" s="929" t="s">
        <v>857</v>
      </c>
      <c r="E259" s="929">
        <v>1000058233</v>
      </c>
      <c r="F259" s="929">
        <v>85359030</v>
      </c>
      <c r="G259" s="1096"/>
      <c r="H259" s="1132">
        <v>18</v>
      </c>
      <c r="I259" s="1097"/>
      <c r="J259" s="929" t="s">
        <v>891</v>
      </c>
      <c r="K259" s="929" t="s">
        <v>581</v>
      </c>
      <c r="L259" s="929">
        <v>1</v>
      </c>
      <c r="M259" s="1098"/>
      <c r="N259" s="1099" t="str">
        <f t="shared" si="23"/>
        <v>Included</v>
      </c>
      <c r="O259" s="1100">
        <f t="shared" si="24"/>
        <v>0</v>
      </c>
      <c r="P259" s="889"/>
      <c r="Q259" s="285">
        <f t="shared" si="25"/>
        <v>0</v>
      </c>
      <c r="R259" s="928">
        <f t="shared" si="27"/>
        <v>0</v>
      </c>
      <c r="S259" s="889"/>
      <c r="T259" s="925"/>
      <c r="V259" s="926"/>
      <c r="AB259" s="890"/>
      <c r="AL259" s="890"/>
      <c r="AM259" s="890"/>
      <c r="AN259" s="890"/>
      <c r="AO259" s="890"/>
      <c r="AP259" s="890"/>
      <c r="AQ259" s="890"/>
      <c r="AR259" s="890"/>
      <c r="AS259" s="890"/>
      <c r="AT259" s="890"/>
      <c r="AU259" s="890"/>
      <c r="AV259" s="890"/>
      <c r="AW259" s="890"/>
      <c r="AX259" s="890"/>
      <c r="AY259" s="890"/>
    </row>
    <row r="260" spans="1:51" ht="30" customHeight="1">
      <c r="A260" s="929">
        <f t="shared" si="26"/>
        <v>88</v>
      </c>
      <c r="B260" s="929">
        <v>7000028321</v>
      </c>
      <c r="C260" s="929">
        <v>1030</v>
      </c>
      <c r="D260" s="929" t="s">
        <v>857</v>
      </c>
      <c r="E260" s="929">
        <v>1000058049</v>
      </c>
      <c r="F260" s="929">
        <v>85359030</v>
      </c>
      <c r="G260" s="1096"/>
      <c r="H260" s="1132">
        <v>18</v>
      </c>
      <c r="I260" s="1097"/>
      <c r="J260" s="929" t="s">
        <v>735</v>
      </c>
      <c r="K260" s="929" t="s">
        <v>581</v>
      </c>
      <c r="L260" s="929">
        <v>1</v>
      </c>
      <c r="M260" s="1098"/>
      <c r="N260" s="1099" t="str">
        <f t="shared" si="23"/>
        <v>Included</v>
      </c>
      <c r="O260" s="1100">
        <f t="shared" si="24"/>
        <v>0</v>
      </c>
      <c r="P260" s="889"/>
      <c r="Q260" s="285">
        <f t="shared" si="25"/>
        <v>0</v>
      </c>
      <c r="R260" s="928">
        <f t="shared" si="27"/>
        <v>0</v>
      </c>
      <c r="S260" s="889"/>
      <c r="T260" s="925"/>
      <c r="V260" s="926"/>
      <c r="AB260" s="890"/>
      <c r="AL260" s="890"/>
      <c r="AM260" s="890"/>
      <c r="AN260" s="890"/>
      <c r="AO260" s="890"/>
      <c r="AP260" s="890"/>
      <c r="AQ260" s="890"/>
      <c r="AR260" s="890"/>
      <c r="AS260" s="890"/>
      <c r="AT260" s="890"/>
      <c r="AU260" s="890"/>
      <c r="AV260" s="890"/>
      <c r="AW260" s="890"/>
      <c r="AX260" s="890"/>
      <c r="AY260" s="890"/>
    </row>
    <row r="261" spans="1:51" ht="16.5">
      <c r="A261" s="929">
        <f t="shared" si="26"/>
        <v>89</v>
      </c>
      <c r="B261" s="929">
        <v>7000028321</v>
      </c>
      <c r="C261" s="929">
        <v>1040</v>
      </c>
      <c r="D261" s="929" t="s">
        <v>857</v>
      </c>
      <c r="E261" s="929">
        <v>1000058237</v>
      </c>
      <c r="F261" s="929">
        <v>85359030</v>
      </c>
      <c r="G261" s="1096"/>
      <c r="H261" s="1132">
        <v>18</v>
      </c>
      <c r="I261" s="1097"/>
      <c r="J261" s="929" t="s">
        <v>734</v>
      </c>
      <c r="K261" s="929" t="s">
        <v>581</v>
      </c>
      <c r="L261" s="929">
        <v>1</v>
      </c>
      <c r="M261" s="1098"/>
      <c r="N261" s="1099" t="str">
        <f t="shared" si="23"/>
        <v>Included</v>
      </c>
      <c r="O261" s="1100">
        <f t="shared" si="24"/>
        <v>0</v>
      </c>
      <c r="P261" s="889"/>
      <c r="Q261" s="285">
        <f t="shared" si="25"/>
        <v>0</v>
      </c>
      <c r="R261" s="928">
        <f t="shared" si="27"/>
        <v>0</v>
      </c>
      <c r="S261" s="889"/>
      <c r="T261" s="925"/>
      <c r="V261" s="926"/>
      <c r="AB261" s="890"/>
      <c r="AL261" s="890"/>
      <c r="AM261" s="890"/>
      <c r="AN261" s="890"/>
      <c r="AO261" s="890"/>
      <c r="AP261" s="890"/>
      <c r="AQ261" s="890"/>
      <c r="AR261" s="890"/>
      <c r="AS261" s="890"/>
      <c r="AT261" s="890"/>
      <c r="AU261" s="890"/>
      <c r="AV261" s="890"/>
      <c r="AW261" s="890"/>
      <c r="AX261" s="890"/>
      <c r="AY261" s="890"/>
    </row>
    <row r="262" spans="1:51" ht="31.5" customHeight="1">
      <c r="A262" s="929">
        <f t="shared" si="26"/>
        <v>90</v>
      </c>
      <c r="B262" s="929">
        <v>7000028321</v>
      </c>
      <c r="C262" s="929">
        <v>1050</v>
      </c>
      <c r="D262" s="929" t="s">
        <v>857</v>
      </c>
      <c r="E262" s="929">
        <v>1000058232</v>
      </c>
      <c r="F262" s="929">
        <v>85359030</v>
      </c>
      <c r="G262" s="1096"/>
      <c r="H262" s="1132">
        <v>18</v>
      </c>
      <c r="I262" s="1097"/>
      <c r="J262" s="929" t="s">
        <v>892</v>
      </c>
      <c r="K262" s="929" t="s">
        <v>581</v>
      </c>
      <c r="L262" s="929">
        <v>1</v>
      </c>
      <c r="M262" s="1098"/>
      <c r="N262" s="1099" t="str">
        <f t="shared" si="23"/>
        <v>Included</v>
      </c>
      <c r="O262" s="1100">
        <f t="shared" si="24"/>
        <v>0</v>
      </c>
      <c r="P262" s="889"/>
      <c r="Q262" s="285">
        <f t="shared" si="25"/>
        <v>0</v>
      </c>
      <c r="R262" s="928">
        <f t="shared" si="27"/>
        <v>0</v>
      </c>
      <c r="S262" s="889"/>
      <c r="T262" s="925"/>
      <c r="V262" s="926"/>
      <c r="AB262" s="890"/>
      <c r="AL262" s="890"/>
      <c r="AM262" s="890"/>
      <c r="AN262" s="890"/>
      <c r="AO262" s="890"/>
      <c r="AP262" s="890"/>
      <c r="AQ262" s="890"/>
      <c r="AR262" s="890"/>
      <c r="AS262" s="890"/>
      <c r="AT262" s="890"/>
      <c r="AU262" s="890"/>
      <c r="AV262" s="890"/>
      <c r="AW262" s="890"/>
      <c r="AX262" s="890"/>
      <c r="AY262" s="890"/>
    </row>
    <row r="263" spans="1:51" ht="21.75" customHeight="1">
      <c r="A263" s="929">
        <f t="shared" si="26"/>
        <v>91</v>
      </c>
      <c r="B263" s="929">
        <v>7000028321</v>
      </c>
      <c r="C263" s="929">
        <v>1060</v>
      </c>
      <c r="D263" s="929" t="s">
        <v>857</v>
      </c>
      <c r="E263" s="929">
        <v>1000058230</v>
      </c>
      <c r="F263" s="929">
        <v>85359030</v>
      </c>
      <c r="G263" s="1096"/>
      <c r="H263" s="1132">
        <v>18</v>
      </c>
      <c r="I263" s="1097"/>
      <c r="J263" s="929" t="s">
        <v>893</v>
      </c>
      <c r="K263" s="929" t="s">
        <v>580</v>
      </c>
      <c r="L263" s="929">
        <v>1</v>
      </c>
      <c r="M263" s="1098"/>
      <c r="N263" s="1099" t="str">
        <f t="shared" si="23"/>
        <v>Included</v>
      </c>
      <c r="O263" s="1100">
        <f t="shared" si="24"/>
        <v>0</v>
      </c>
      <c r="P263" s="889"/>
      <c r="Q263" s="285">
        <f t="shared" si="25"/>
        <v>0</v>
      </c>
      <c r="R263" s="928">
        <f t="shared" si="27"/>
        <v>0</v>
      </c>
      <c r="S263" s="889"/>
      <c r="T263" s="925"/>
      <c r="V263" s="926"/>
      <c r="AB263" s="890"/>
      <c r="AL263" s="890"/>
      <c r="AM263" s="890"/>
      <c r="AN263" s="890"/>
      <c r="AO263" s="890"/>
      <c r="AP263" s="890"/>
      <c r="AQ263" s="890"/>
      <c r="AR263" s="890"/>
      <c r="AS263" s="890"/>
      <c r="AT263" s="890"/>
      <c r="AU263" s="890"/>
      <c r="AV263" s="890"/>
      <c r="AW263" s="890"/>
      <c r="AX263" s="890"/>
      <c r="AY263" s="890"/>
    </row>
    <row r="264" spans="1:51" ht="28.5" customHeight="1">
      <c r="A264" s="929">
        <f t="shared" si="26"/>
        <v>92</v>
      </c>
      <c r="B264" s="929">
        <v>7000028321</v>
      </c>
      <c r="C264" s="929">
        <v>1070</v>
      </c>
      <c r="D264" s="929" t="s">
        <v>857</v>
      </c>
      <c r="E264" s="929">
        <v>1000058240</v>
      </c>
      <c r="F264" s="929">
        <v>85359030</v>
      </c>
      <c r="G264" s="1096"/>
      <c r="H264" s="1132">
        <v>18</v>
      </c>
      <c r="I264" s="1097"/>
      <c r="J264" s="929" t="s">
        <v>894</v>
      </c>
      <c r="K264" s="929" t="s">
        <v>580</v>
      </c>
      <c r="L264" s="929">
        <v>1</v>
      </c>
      <c r="M264" s="1098"/>
      <c r="N264" s="1099" t="str">
        <f t="shared" si="23"/>
        <v>Included</v>
      </c>
      <c r="O264" s="1100">
        <f t="shared" si="24"/>
        <v>0</v>
      </c>
      <c r="P264" s="889"/>
      <c r="Q264" s="285">
        <f t="shared" si="25"/>
        <v>0</v>
      </c>
      <c r="R264" s="928">
        <f t="shared" si="27"/>
        <v>0</v>
      </c>
      <c r="S264" s="889"/>
      <c r="T264" s="925"/>
      <c r="V264" s="926"/>
      <c r="AB264" s="890"/>
      <c r="AL264" s="890"/>
      <c r="AM264" s="890"/>
      <c r="AN264" s="890"/>
      <c r="AO264" s="890"/>
      <c r="AP264" s="890"/>
      <c r="AQ264" s="890"/>
      <c r="AR264" s="890"/>
      <c r="AS264" s="890"/>
      <c r="AT264" s="890"/>
      <c r="AU264" s="890"/>
      <c r="AV264" s="890"/>
      <c r="AW264" s="890"/>
      <c r="AX264" s="890"/>
      <c r="AY264" s="890"/>
    </row>
    <row r="265" spans="1:51" ht="16.5">
      <c r="A265" s="929">
        <f t="shared" si="26"/>
        <v>93</v>
      </c>
      <c r="B265" s="929">
        <v>7000028321</v>
      </c>
      <c r="C265" s="929">
        <v>1080</v>
      </c>
      <c r="D265" s="929" t="s">
        <v>857</v>
      </c>
      <c r="E265" s="929">
        <v>1000058235</v>
      </c>
      <c r="F265" s="929">
        <v>85359030</v>
      </c>
      <c r="G265" s="1096"/>
      <c r="H265" s="1132">
        <v>18</v>
      </c>
      <c r="I265" s="1097"/>
      <c r="J265" s="929" t="s">
        <v>895</v>
      </c>
      <c r="K265" s="929" t="s">
        <v>580</v>
      </c>
      <c r="L265" s="929">
        <v>1</v>
      </c>
      <c r="M265" s="1098"/>
      <c r="N265" s="1099" t="str">
        <f t="shared" si="23"/>
        <v>Included</v>
      </c>
      <c r="O265" s="1100">
        <f t="shared" si="24"/>
        <v>0</v>
      </c>
      <c r="P265" s="889"/>
      <c r="Q265" s="285">
        <f t="shared" si="25"/>
        <v>0</v>
      </c>
      <c r="R265" s="928">
        <f t="shared" si="27"/>
        <v>0</v>
      </c>
      <c r="S265" s="889"/>
      <c r="T265" s="925"/>
      <c r="V265" s="926"/>
      <c r="AB265" s="890"/>
      <c r="AL265" s="890"/>
      <c r="AM265" s="890"/>
      <c r="AN265" s="890"/>
      <c r="AO265" s="890"/>
      <c r="AP265" s="890"/>
      <c r="AQ265" s="890"/>
      <c r="AR265" s="890"/>
      <c r="AS265" s="890"/>
      <c r="AT265" s="890"/>
      <c r="AU265" s="890"/>
      <c r="AV265" s="890"/>
      <c r="AW265" s="890"/>
      <c r="AX265" s="890"/>
      <c r="AY265" s="890"/>
    </row>
    <row r="266" spans="1:51" ht="43.5" customHeight="1">
      <c r="A266" s="929">
        <f t="shared" si="26"/>
        <v>94</v>
      </c>
      <c r="B266" s="929">
        <v>7000028321</v>
      </c>
      <c r="C266" s="929">
        <v>1090</v>
      </c>
      <c r="D266" s="929" t="s">
        <v>857</v>
      </c>
      <c r="E266" s="929">
        <v>1000058261</v>
      </c>
      <c r="F266" s="929">
        <v>85359030</v>
      </c>
      <c r="G266" s="1096"/>
      <c r="H266" s="1132">
        <v>18</v>
      </c>
      <c r="I266" s="1097"/>
      <c r="J266" s="929" t="s">
        <v>896</v>
      </c>
      <c r="K266" s="929" t="s">
        <v>580</v>
      </c>
      <c r="L266" s="929">
        <v>1</v>
      </c>
      <c r="M266" s="1098"/>
      <c r="N266" s="1099" t="str">
        <f t="shared" si="23"/>
        <v>Included</v>
      </c>
      <c r="O266" s="1100">
        <f t="shared" si="24"/>
        <v>0</v>
      </c>
      <c r="P266" s="889"/>
      <c r="Q266" s="285">
        <f t="shared" si="25"/>
        <v>0</v>
      </c>
      <c r="R266" s="928">
        <f t="shared" si="27"/>
        <v>0</v>
      </c>
      <c r="S266" s="889"/>
      <c r="T266" s="925"/>
      <c r="V266" s="926"/>
      <c r="AB266" s="890"/>
      <c r="AL266" s="890"/>
      <c r="AM266" s="890"/>
      <c r="AN266" s="890"/>
      <c r="AO266" s="890"/>
      <c r="AP266" s="890"/>
      <c r="AQ266" s="890"/>
      <c r="AR266" s="890"/>
      <c r="AS266" s="890"/>
      <c r="AT266" s="890"/>
      <c r="AU266" s="890"/>
      <c r="AV266" s="890"/>
      <c r="AW266" s="890"/>
      <c r="AX266" s="890"/>
      <c r="AY266" s="890"/>
    </row>
    <row r="267" spans="1:51" ht="26.25" customHeight="1">
      <c r="A267" s="929">
        <f t="shared" si="26"/>
        <v>95</v>
      </c>
      <c r="B267" s="929">
        <v>7000028321</v>
      </c>
      <c r="C267" s="929">
        <v>1100</v>
      </c>
      <c r="D267" s="929" t="s">
        <v>858</v>
      </c>
      <c r="E267" s="929">
        <v>1000004304</v>
      </c>
      <c r="F267" s="929">
        <v>85371000</v>
      </c>
      <c r="G267" s="1096"/>
      <c r="H267" s="1132">
        <v>18</v>
      </c>
      <c r="I267" s="1097"/>
      <c r="J267" s="929" t="s">
        <v>654</v>
      </c>
      <c r="K267" s="929" t="s">
        <v>581</v>
      </c>
      <c r="L267" s="929">
        <v>1</v>
      </c>
      <c r="M267" s="1098"/>
      <c r="N267" s="1099" t="str">
        <f t="shared" si="23"/>
        <v>Included</v>
      </c>
      <c r="O267" s="1100">
        <f t="shared" si="24"/>
        <v>0</v>
      </c>
      <c r="P267" s="889"/>
      <c r="Q267" s="285">
        <f t="shared" si="25"/>
        <v>0</v>
      </c>
      <c r="R267" s="928">
        <f t="shared" si="27"/>
        <v>0</v>
      </c>
      <c r="S267" s="889"/>
      <c r="T267" s="925"/>
      <c r="V267" s="926"/>
      <c r="AB267" s="890"/>
      <c r="AL267" s="890"/>
      <c r="AM267" s="890"/>
      <c r="AN267" s="890"/>
      <c r="AO267" s="890"/>
      <c r="AP267" s="890"/>
      <c r="AQ267" s="890"/>
      <c r="AR267" s="890"/>
      <c r="AS267" s="890"/>
      <c r="AT267" s="890"/>
      <c r="AU267" s="890"/>
      <c r="AV267" s="890"/>
      <c r="AW267" s="890"/>
      <c r="AX267" s="890"/>
      <c r="AY267" s="890"/>
    </row>
    <row r="268" spans="1:51" ht="82.5">
      <c r="A268" s="929">
        <f t="shared" si="26"/>
        <v>96</v>
      </c>
      <c r="B268" s="929">
        <v>7000028321</v>
      </c>
      <c r="C268" s="929">
        <v>1120</v>
      </c>
      <c r="D268" s="929" t="s">
        <v>790</v>
      </c>
      <c r="E268" s="929">
        <v>1000031367</v>
      </c>
      <c r="F268" s="929">
        <v>85176260</v>
      </c>
      <c r="G268" s="1096"/>
      <c r="H268" s="1132">
        <v>18</v>
      </c>
      <c r="I268" s="1097"/>
      <c r="J268" s="929" t="s">
        <v>609</v>
      </c>
      <c r="K268" s="929" t="s">
        <v>580</v>
      </c>
      <c r="L268" s="929">
        <v>1</v>
      </c>
      <c r="M268" s="1098"/>
      <c r="N268" s="1099" t="str">
        <f t="shared" si="23"/>
        <v>Included</v>
      </c>
      <c r="O268" s="1100">
        <f t="shared" si="24"/>
        <v>0</v>
      </c>
      <c r="P268" s="889"/>
      <c r="Q268" s="285">
        <f t="shared" si="25"/>
        <v>0</v>
      </c>
      <c r="R268" s="928">
        <f t="shared" si="27"/>
        <v>0</v>
      </c>
      <c r="S268" s="889"/>
      <c r="T268" s="925"/>
      <c r="V268" s="926"/>
      <c r="AB268" s="890"/>
      <c r="AL268" s="890"/>
      <c r="AM268" s="890"/>
      <c r="AN268" s="890"/>
      <c r="AO268" s="890"/>
      <c r="AP268" s="890"/>
      <c r="AQ268" s="890"/>
      <c r="AR268" s="890"/>
      <c r="AS268" s="890"/>
      <c r="AT268" s="890"/>
      <c r="AU268" s="890"/>
      <c r="AV268" s="890"/>
      <c r="AW268" s="890"/>
      <c r="AX268" s="890"/>
      <c r="AY268" s="890"/>
    </row>
    <row r="269" spans="1:51" ht="69" customHeight="1">
      <c r="A269" s="929">
        <f t="shared" si="26"/>
        <v>97</v>
      </c>
      <c r="B269" s="929">
        <v>7000028321</v>
      </c>
      <c r="C269" s="929">
        <v>1130</v>
      </c>
      <c r="D269" s="929" t="s">
        <v>790</v>
      </c>
      <c r="E269" s="929">
        <v>1000018706</v>
      </c>
      <c r="F269" s="929">
        <v>85176990</v>
      </c>
      <c r="G269" s="1096"/>
      <c r="H269" s="1132">
        <v>18</v>
      </c>
      <c r="I269" s="1097"/>
      <c r="J269" s="929" t="s">
        <v>656</v>
      </c>
      <c r="K269" s="929" t="s">
        <v>580</v>
      </c>
      <c r="L269" s="929">
        <v>4</v>
      </c>
      <c r="M269" s="1098"/>
      <c r="N269" s="1099" t="str">
        <f t="shared" si="23"/>
        <v>Included</v>
      </c>
      <c r="O269" s="1100">
        <f t="shared" si="24"/>
        <v>0</v>
      </c>
      <c r="P269" s="889"/>
      <c r="Q269" s="285">
        <f t="shared" si="25"/>
        <v>0</v>
      </c>
      <c r="R269" s="928">
        <f t="shared" si="27"/>
        <v>0</v>
      </c>
      <c r="S269" s="889"/>
      <c r="T269" s="925"/>
      <c r="V269" s="926"/>
      <c r="AB269" s="890"/>
      <c r="AL269" s="890"/>
      <c r="AM269" s="890"/>
      <c r="AN269" s="890"/>
      <c r="AO269" s="890"/>
      <c r="AP269" s="890"/>
      <c r="AQ269" s="890"/>
      <c r="AR269" s="890"/>
      <c r="AS269" s="890"/>
      <c r="AT269" s="890"/>
      <c r="AU269" s="890"/>
      <c r="AV269" s="890"/>
      <c r="AW269" s="890"/>
      <c r="AX269" s="890"/>
      <c r="AY269" s="890"/>
    </row>
    <row r="270" spans="1:51" ht="16.5">
      <c r="A270" s="929">
        <f t="shared" si="26"/>
        <v>98</v>
      </c>
      <c r="B270" s="929">
        <v>7000028321</v>
      </c>
      <c r="C270" s="929">
        <v>1140</v>
      </c>
      <c r="D270" s="929" t="s">
        <v>790</v>
      </c>
      <c r="E270" s="929">
        <v>1000031374</v>
      </c>
      <c r="F270" s="929">
        <v>85176290</v>
      </c>
      <c r="G270" s="1096"/>
      <c r="H270" s="1132">
        <v>18</v>
      </c>
      <c r="I270" s="1097"/>
      <c r="J270" s="929" t="s">
        <v>610</v>
      </c>
      <c r="K270" s="929" t="s">
        <v>581</v>
      </c>
      <c r="L270" s="929">
        <v>2</v>
      </c>
      <c r="M270" s="1098"/>
      <c r="N270" s="1099" t="str">
        <f t="shared" si="23"/>
        <v>Included</v>
      </c>
      <c r="O270" s="1100">
        <f t="shared" si="24"/>
        <v>0</v>
      </c>
      <c r="P270" s="889"/>
      <c r="Q270" s="285">
        <f t="shared" si="25"/>
        <v>0</v>
      </c>
      <c r="R270" s="928">
        <f t="shared" si="27"/>
        <v>0</v>
      </c>
      <c r="S270" s="889"/>
      <c r="T270" s="925"/>
      <c r="V270" s="926"/>
      <c r="AB270" s="890"/>
      <c r="AL270" s="890"/>
      <c r="AM270" s="890"/>
      <c r="AN270" s="890"/>
      <c r="AO270" s="890"/>
      <c r="AP270" s="890"/>
      <c r="AQ270" s="890"/>
      <c r="AR270" s="890"/>
      <c r="AS270" s="890"/>
      <c r="AT270" s="890"/>
      <c r="AU270" s="890"/>
      <c r="AV270" s="890"/>
      <c r="AW270" s="890"/>
      <c r="AX270" s="890"/>
      <c r="AY270" s="890"/>
    </row>
    <row r="271" spans="1:51" ht="21.75" customHeight="1">
      <c r="A271" s="929">
        <f t="shared" si="26"/>
        <v>99</v>
      </c>
      <c r="B271" s="929">
        <v>7000028321</v>
      </c>
      <c r="C271" s="929">
        <v>1150</v>
      </c>
      <c r="D271" s="929" t="s">
        <v>790</v>
      </c>
      <c r="E271" s="929">
        <v>1000034950</v>
      </c>
      <c r="F271" s="929">
        <v>85176990</v>
      </c>
      <c r="G271" s="1096"/>
      <c r="H271" s="1132">
        <v>18</v>
      </c>
      <c r="I271" s="1097"/>
      <c r="J271" s="929" t="s">
        <v>611</v>
      </c>
      <c r="K271" s="929" t="s">
        <v>580</v>
      </c>
      <c r="L271" s="929">
        <v>2</v>
      </c>
      <c r="M271" s="1098"/>
      <c r="N271" s="1099" t="str">
        <f t="shared" si="23"/>
        <v>Included</v>
      </c>
      <c r="O271" s="1100">
        <f t="shared" si="24"/>
        <v>0</v>
      </c>
      <c r="P271" s="889"/>
      <c r="Q271" s="285">
        <f t="shared" si="25"/>
        <v>0</v>
      </c>
      <c r="R271" s="928">
        <f t="shared" si="27"/>
        <v>0</v>
      </c>
      <c r="S271" s="889"/>
      <c r="T271" s="925"/>
      <c r="V271" s="926"/>
      <c r="AB271" s="890"/>
      <c r="AL271" s="890"/>
      <c r="AM271" s="890"/>
      <c r="AN271" s="890"/>
      <c r="AO271" s="890"/>
      <c r="AP271" s="890"/>
      <c r="AQ271" s="890"/>
      <c r="AR271" s="890"/>
      <c r="AS271" s="890"/>
      <c r="AT271" s="890"/>
      <c r="AU271" s="890"/>
      <c r="AV271" s="890"/>
      <c r="AW271" s="890"/>
      <c r="AX271" s="890"/>
      <c r="AY271" s="890"/>
    </row>
    <row r="272" spans="1:51" ht="33">
      <c r="A272" s="929">
        <f t="shared" si="26"/>
        <v>100</v>
      </c>
      <c r="B272" s="929">
        <v>7000028321</v>
      </c>
      <c r="C272" s="929">
        <v>1160</v>
      </c>
      <c r="D272" s="929" t="s">
        <v>790</v>
      </c>
      <c r="E272" s="929">
        <v>1000031381</v>
      </c>
      <c r="F272" s="929">
        <v>85176290</v>
      </c>
      <c r="G272" s="1096"/>
      <c r="H272" s="1132">
        <v>18</v>
      </c>
      <c r="I272" s="1097"/>
      <c r="J272" s="929" t="s">
        <v>612</v>
      </c>
      <c r="K272" s="929" t="s">
        <v>581</v>
      </c>
      <c r="L272" s="929">
        <v>1</v>
      </c>
      <c r="M272" s="1098"/>
      <c r="N272" s="1099" t="str">
        <f t="shared" si="23"/>
        <v>Included</v>
      </c>
      <c r="O272" s="1100">
        <f t="shared" si="24"/>
        <v>0</v>
      </c>
      <c r="P272" s="889"/>
      <c r="Q272" s="285">
        <f t="shared" si="25"/>
        <v>0</v>
      </c>
      <c r="R272" s="928">
        <f t="shared" si="27"/>
        <v>0</v>
      </c>
      <c r="S272" s="889"/>
      <c r="T272" s="925"/>
      <c r="V272" s="926"/>
      <c r="AB272" s="890"/>
      <c r="AL272" s="890"/>
      <c r="AM272" s="890"/>
      <c r="AN272" s="890"/>
      <c r="AO272" s="890"/>
      <c r="AP272" s="890"/>
      <c r="AQ272" s="890"/>
      <c r="AR272" s="890"/>
      <c r="AS272" s="890"/>
      <c r="AT272" s="890"/>
      <c r="AU272" s="890"/>
      <c r="AV272" s="890"/>
      <c r="AW272" s="890"/>
      <c r="AX272" s="890"/>
      <c r="AY272" s="890"/>
    </row>
    <row r="273" spans="1:51" ht="16.5">
      <c r="A273" s="929">
        <f t="shared" si="26"/>
        <v>101</v>
      </c>
      <c r="B273" s="929">
        <v>7000028321</v>
      </c>
      <c r="C273" s="929">
        <v>1170</v>
      </c>
      <c r="D273" s="929" t="s">
        <v>790</v>
      </c>
      <c r="E273" s="929">
        <v>1000026228</v>
      </c>
      <c r="F273" s="929">
        <v>85176290</v>
      </c>
      <c r="G273" s="1096"/>
      <c r="H273" s="1132">
        <v>18</v>
      </c>
      <c r="I273" s="1097"/>
      <c r="J273" s="929" t="s">
        <v>613</v>
      </c>
      <c r="K273" s="929" t="s">
        <v>580</v>
      </c>
      <c r="L273" s="929">
        <v>1</v>
      </c>
      <c r="M273" s="1098"/>
      <c r="N273" s="1099" t="str">
        <f t="shared" si="23"/>
        <v>Included</v>
      </c>
      <c r="O273" s="1100">
        <f t="shared" si="24"/>
        <v>0</v>
      </c>
      <c r="P273" s="889"/>
      <c r="Q273" s="285">
        <f t="shared" si="25"/>
        <v>0</v>
      </c>
      <c r="R273" s="928">
        <f t="shared" si="27"/>
        <v>0</v>
      </c>
      <c r="S273" s="889"/>
      <c r="T273" s="925"/>
      <c r="V273" s="926"/>
      <c r="AB273" s="890"/>
      <c r="AL273" s="890"/>
      <c r="AM273" s="890"/>
      <c r="AN273" s="890"/>
      <c r="AO273" s="890"/>
      <c r="AP273" s="890"/>
      <c r="AQ273" s="890"/>
      <c r="AR273" s="890"/>
      <c r="AS273" s="890"/>
      <c r="AT273" s="890"/>
      <c r="AU273" s="890"/>
      <c r="AV273" s="890"/>
      <c r="AW273" s="890"/>
      <c r="AX273" s="890"/>
      <c r="AY273" s="890"/>
    </row>
    <row r="274" spans="1:51" ht="33" customHeight="1">
      <c r="A274" s="929">
        <f t="shared" si="26"/>
        <v>102</v>
      </c>
      <c r="B274" s="929">
        <v>7000028321</v>
      </c>
      <c r="C274" s="929">
        <v>1180</v>
      </c>
      <c r="D274" s="929" t="s">
        <v>790</v>
      </c>
      <c r="E274" s="929">
        <v>1000037545</v>
      </c>
      <c r="F274" s="929">
        <v>85447090</v>
      </c>
      <c r="G274" s="1096"/>
      <c r="H274" s="1132">
        <v>18</v>
      </c>
      <c r="I274" s="1097"/>
      <c r="J274" s="929" t="s">
        <v>837</v>
      </c>
      <c r="K274" s="929" t="s">
        <v>582</v>
      </c>
      <c r="L274" s="929">
        <v>1</v>
      </c>
      <c r="M274" s="1098"/>
      <c r="N274" s="1099" t="str">
        <f t="shared" si="23"/>
        <v>Included</v>
      </c>
      <c r="O274" s="1100">
        <f t="shared" si="24"/>
        <v>0</v>
      </c>
      <c r="P274" s="889"/>
      <c r="Q274" s="285">
        <f t="shared" si="25"/>
        <v>0</v>
      </c>
      <c r="R274" s="928">
        <f t="shared" si="27"/>
        <v>0</v>
      </c>
      <c r="S274" s="889"/>
      <c r="T274" s="925"/>
      <c r="V274" s="926"/>
      <c r="AB274" s="890"/>
      <c r="AL274" s="890"/>
      <c r="AM274" s="890"/>
      <c r="AN274" s="890"/>
      <c r="AO274" s="890"/>
      <c r="AP274" s="890"/>
      <c r="AQ274" s="890"/>
      <c r="AR274" s="890"/>
      <c r="AS274" s="890"/>
      <c r="AT274" s="890"/>
      <c r="AU274" s="890"/>
      <c r="AV274" s="890"/>
      <c r="AW274" s="890"/>
      <c r="AX274" s="890"/>
      <c r="AY274" s="890"/>
    </row>
    <row r="275" spans="1:51" ht="24" customHeight="1">
      <c r="A275" s="929">
        <f t="shared" si="26"/>
        <v>103</v>
      </c>
      <c r="B275" s="929">
        <v>7000028321</v>
      </c>
      <c r="C275" s="929">
        <v>1190</v>
      </c>
      <c r="D275" s="929" t="s">
        <v>790</v>
      </c>
      <c r="E275" s="929">
        <v>1000066614</v>
      </c>
      <c r="F275" s="929">
        <v>73069011</v>
      </c>
      <c r="G275" s="1096"/>
      <c r="H275" s="1132">
        <v>18</v>
      </c>
      <c r="I275" s="1097"/>
      <c r="J275" s="929" t="s">
        <v>838</v>
      </c>
      <c r="K275" s="929" t="s">
        <v>582</v>
      </c>
      <c r="L275" s="929">
        <v>1</v>
      </c>
      <c r="M275" s="1098"/>
      <c r="N275" s="1099" t="str">
        <f t="shared" ref="N275:N367" si="28">IF(M275=0, "Included",IF(ISERROR(L275*M275), M275, L275*M275))</f>
        <v>Included</v>
      </c>
      <c r="O275" s="1100">
        <f t="shared" ref="O275:O367" si="29">R275</f>
        <v>0</v>
      </c>
      <c r="P275" s="889"/>
      <c r="Q275" s="285">
        <f t="shared" ref="Q275:Q367" si="30">IF(N275="Included",0,N275)</f>
        <v>0</v>
      </c>
      <c r="R275" s="928">
        <f t="shared" si="27"/>
        <v>0</v>
      </c>
      <c r="S275" s="889"/>
      <c r="T275" s="925"/>
      <c r="V275" s="926"/>
      <c r="AB275" s="890"/>
      <c r="AL275" s="890"/>
      <c r="AM275" s="890"/>
      <c r="AN275" s="890"/>
      <c r="AO275" s="890"/>
      <c r="AP275" s="890"/>
      <c r="AQ275" s="890"/>
      <c r="AR275" s="890"/>
      <c r="AS275" s="890"/>
      <c r="AT275" s="890"/>
      <c r="AU275" s="890"/>
      <c r="AV275" s="890"/>
      <c r="AW275" s="890"/>
      <c r="AX275" s="890"/>
      <c r="AY275" s="890"/>
    </row>
    <row r="276" spans="1:51" ht="16.5">
      <c r="A276" s="929">
        <f t="shared" si="26"/>
        <v>104</v>
      </c>
      <c r="B276" s="929">
        <v>7000028321</v>
      </c>
      <c r="C276" s="929">
        <v>1200</v>
      </c>
      <c r="D276" s="929" t="s">
        <v>790</v>
      </c>
      <c r="E276" s="929">
        <v>1000066612</v>
      </c>
      <c r="F276" s="929">
        <v>73071900</v>
      </c>
      <c r="G276" s="1096"/>
      <c r="H276" s="1132">
        <v>18</v>
      </c>
      <c r="I276" s="1097"/>
      <c r="J276" s="929" t="s">
        <v>839</v>
      </c>
      <c r="K276" s="929" t="s">
        <v>580</v>
      </c>
      <c r="L276" s="929">
        <v>100</v>
      </c>
      <c r="M276" s="1098"/>
      <c r="N276" s="1099" t="str">
        <f t="shared" si="28"/>
        <v>Included</v>
      </c>
      <c r="O276" s="1100">
        <f t="shared" si="29"/>
        <v>0</v>
      </c>
      <c r="P276" s="889"/>
      <c r="Q276" s="285">
        <f t="shared" si="30"/>
        <v>0</v>
      </c>
      <c r="R276" s="928">
        <f t="shared" si="27"/>
        <v>0</v>
      </c>
      <c r="S276" s="889"/>
      <c r="T276" s="925"/>
      <c r="V276" s="926"/>
      <c r="AB276" s="890"/>
      <c r="AL276" s="890"/>
      <c r="AM276" s="890"/>
      <c r="AN276" s="890"/>
      <c r="AO276" s="890"/>
      <c r="AP276" s="890"/>
      <c r="AQ276" s="890"/>
      <c r="AR276" s="890"/>
      <c r="AS276" s="890"/>
      <c r="AT276" s="890"/>
      <c r="AU276" s="890"/>
      <c r="AV276" s="890"/>
      <c r="AW276" s="890"/>
      <c r="AX276" s="890"/>
      <c r="AY276" s="890"/>
    </row>
    <row r="277" spans="1:51" ht="16.5">
      <c r="A277" s="929">
        <f t="shared" si="26"/>
        <v>105</v>
      </c>
      <c r="B277" s="929">
        <v>7000028321</v>
      </c>
      <c r="C277" s="929">
        <v>1210</v>
      </c>
      <c r="D277" s="929" t="s">
        <v>790</v>
      </c>
      <c r="E277" s="929">
        <v>1000066613</v>
      </c>
      <c r="F277" s="929">
        <v>83071000</v>
      </c>
      <c r="G277" s="1096"/>
      <c r="H277" s="1132">
        <v>18</v>
      </c>
      <c r="I277" s="1097"/>
      <c r="J277" s="929" t="s">
        <v>840</v>
      </c>
      <c r="K277" s="929" t="s">
        <v>580</v>
      </c>
      <c r="L277" s="929">
        <v>75</v>
      </c>
      <c r="M277" s="1098"/>
      <c r="N277" s="1099" t="str">
        <f t="shared" si="28"/>
        <v>Included</v>
      </c>
      <c r="O277" s="1100">
        <f t="shared" si="29"/>
        <v>0</v>
      </c>
      <c r="P277" s="889"/>
      <c r="Q277" s="285">
        <f t="shared" si="30"/>
        <v>0</v>
      </c>
      <c r="R277" s="928">
        <f t="shared" si="27"/>
        <v>0</v>
      </c>
      <c r="S277" s="889"/>
      <c r="T277" s="925"/>
      <c r="V277" s="926"/>
      <c r="AB277" s="890"/>
      <c r="AL277" s="890"/>
      <c r="AM277" s="890"/>
      <c r="AN277" s="890"/>
      <c r="AO277" s="890"/>
      <c r="AP277" s="890"/>
      <c r="AQ277" s="890"/>
      <c r="AR277" s="890"/>
      <c r="AS277" s="890"/>
      <c r="AT277" s="890"/>
      <c r="AU277" s="890"/>
      <c r="AV277" s="890"/>
      <c r="AW277" s="890"/>
      <c r="AX277" s="890"/>
      <c r="AY277" s="890"/>
    </row>
    <row r="278" spans="1:51" ht="39" customHeight="1">
      <c r="A278" s="929">
        <f t="shared" si="26"/>
        <v>106</v>
      </c>
      <c r="B278" s="929">
        <v>7000028321</v>
      </c>
      <c r="C278" s="929">
        <v>1220</v>
      </c>
      <c r="D278" s="929" t="s">
        <v>790</v>
      </c>
      <c r="E278" s="929">
        <v>1000034998</v>
      </c>
      <c r="F278" s="929">
        <v>85171890</v>
      </c>
      <c r="G278" s="1096"/>
      <c r="H278" s="1132">
        <v>18</v>
      </c>
      <c r="I278" s="1097"/>
      <c r="J278" s="929" t="s">
        <v>841</v>
      </c>
      <c r="K278" s="929" t="s">
        <v>580</v>
      </c>
      <c r="L278" s="929">
        <v>2</v>
      </c>
      <c r="M278" s="1098"/>
      <c r="N278" s="1099" t="str">
        <f t="shared" si="28"/>
        <v>Included</v>
      </c>
      <c r="O278" s="1100">
        <f t="shared" si="29"/>
        <v>0</v>
      </c>
      <c r="P278" s="889"/>
      <c r="Q278" s="285">
        <f t="shared" si="30"/>
        <v>0</v>
      </c>
      <c r="R278" s="928">
        <f t="shared" si="27"/>
        <v>0</v>
      </c>
      <c r="S278" s="889"/>
      <c r="T278" s="925"/>
      <c r="V278" s="926"/>
      <c r="AB278" s="890"/>
      <c r="AL278" s="890"/>
      <c r="AM278" s="890"/>
      <c r="AN278" s="890"/>
      <c r="AO278" s="890"/>
      <c r="AP278" s="890"/>
      <c r="AQ278" s="890"/>
      <c r="AR278" s="890"/>
      <c r="AS278" s="890"/>
      <c r="AT278" s="890"/>
      <c r="AU278" s="890"/>
      <c r="AV278" s="890"/>
      <c r="AW278" s="890"/>
      <c r="AX278" s="890"/>
      <c r="AY278" s="890"/>
    </row>
    <row r="279" spans="1:51" ht="69" customHeight="1">
      <c r="A279" s="929">
        <f t="shared" si="26"/>
        <v>107</v>
      </c>
      <c r="B279" s="929">
        <v>7000028321</v>
      </c>
      <c r="C279" s="929">
        <v>1230</v>
      </c>
      <c r="D279" s="929" t="s">
        <v>790</v>
      </c>
      <c r="E279" s="929">
        <v>1000023471</v>
      </c>
      <c r="F279" s="929">
        <v>85372000</v>
      </c>
      <c r="G279" s="1096"/>
      <c r="H279" s="1132">
        <v>18</v>
      </c>
      <c r="I279" s="1097"/>
      <c r="J279" s="929" t="s">
        <v>583</v>
      </c>
      <c r="K279" s="929" t="s">
        <v>580</v>
      </c>
      <c r="L279" s="929">
        <v>2</v>
      </c>
      <c r="M279" s="1098"/>
      <c r="N279" s="1099" t="str">
        <f t="shared" si="28"/>
        <v>Included</v>
      </c>
      <c r="O279" s="1100">
        <f t="shared" si="29"/>
        <v>0</v>
      </c>
      <c r="P279" s="889"/>
      <c r="Q279" s="285">
        <f t="shared" si="30"/>
        <v>0</v>
      </c>
      <c r="R279" s="928">
        <f t="shared" ref="R279:R287" si="31">IF(I279="", H279*Q279/100, I279*Q279)</f>
        <v>0</v>
      </c>
      <c r="S279" s="889"/>
      <c r="T279" s="925"/>
      <c r="V279" s="926"/>
      <c r="AB279" s="890"/>
      <c r="AL279" s="890"/>
      <c r="AM279" s="890"/>
      <c r="AN279" s="890"/>
      <c r="AO279" s="890"/>
      <c r="AP279" s="890"/>
      <c r="AQ279" s="890"/>
      <c r="AR279" s="890"/>
      <c r="AS279" s="890"/>
      <c r="AT279" s="890"/>
      <c r="AU279" s="890"/>
      <c r="AV279" s="890"/>
      <c r="AW279" s="890"/>
      <c r="AX279" s="890"/>
      <c r="AY279" s="890"/>
    </row>
    <row r="280" spans="1:51" ht="66">
      <c r="A280" s="929">
        <f t="shared" si="26"/>
        <v>108</v>
      </c>
      <c r="B280" s="929">
        <v>7000028321</v>
      </c>
      <c r="C280" s="929">
        <v>1240</v>
      </c>
      <c r="D280" s="929" t="s">
        <v>791</v>
      </c>
      <c r="E280" s="929">
        <v>1000031369</v>
      </c>
      <c r="F280" s="929">
        <v>85176260</v>
      </c>
      <c r="G280" s="1096"/>
      <c r="H280" s="1132">
        <v>18</v>
      </c>
      <c r="I280" s="1097"/>
      <c r="J280" s="929" t="s">
        <v>614</v>
      </c>
      <c r="K280" s="929" t="s">
        <v>581</v>
      </c>
      <c r="L280" s="929">
        <v>1</v>
      </c>
      <c r="M280" s="1098"/>
      <c r="N280" s="1099" t="str">
        <f t="shared" si="28"/>
        <v>Included</v>
      </c>
      <c r="O280" s="1100">
        <f t="shared" si="29"/>
        <v>0</v>
      </c>
      <c r="P280" s="889"/>
      <c r="Q280" s="285">
        <f t="shared" si="30"/>
        <v>0</v>
      </c>
      <c r="R280" s="928">
        <f t="shared" si="31"/>
        <v>0</v>
      </c>
      <c r="S280" s="889"/>
      <c r="T280" s="925"/>
      <c r="V280" s="926"/>
      <c r="AB280" s="890"/>
      <c r="AL280" s="890"/>
      <c r="AM280" s="890"/>
      <c r="AN280" s="890"/>
      <c r="AO280" s="890"/>
      <c r="AP280" s="890"/>
      <c r="AQ280" s="890"/>
      <c r="AR280" s="890"/>
      <c r="AS280" s="890"/>
      <c r="AT280" s="890"/>
      <c r="AU280" s="890"/>
      <c r="AV280" s="890"/>
      <c r="AW280" s="890"/>
      <c r="AX280" s="890"/>
      <c r="AY280" s="890"/>
    </row>
    <row r="281" spans="1:51" ht="21.75" customHeight="1">
      <c r="A281" s="929">
        <f t="shared" si="26"/>
        <v>109</v>
      </c>
      <c r="B281" s="929">
        <v>7000028321</v>
      </c>
      <c r="C281" s="929">
        <v>1250</v>
      </c>
      <c r="D281" s="929" t="s">
        <v>791</v>
      </c>
      <c r="E281" s="929">
        <v>1000018706</v>
      </c>
      <c r="F281" s="929">
        <v>85176990</v>
      </c>
      <c r="G281" s="1096"/>
      <c r="H281" s="1132">
        <v>18</v>
      </c>
      <c r="I281" s="1097"/>
      <c r="J281" s="929" t="s">
        <v>656</v>
      </c>
      <c r="K281" s="929" t="s">
        <v>580</v>
      </c>
      <c r="L281" s="929">
        <v>1</v>
      </c>
      <c r="M281" s="1098"/>
      <c r="N281" s="1099" t="str">
        <f t="shared" si="28"/>
        <v>Included</v>
      </c>
      <c r="O281" s="1100">
        <f t="shared" si="29"/>
        <v>0</v>
      </c>
      <c r="P281" s="889"/>
      <c r="Q281" s="285">
        <f t="shared" si="30"/>
        <v>0</v>
      </c>
      <c r="R281" s="928">
        <f t="shared" si="31"/>
        <v>0</v>
      </c>
      <c r="S281" s="889"/>
      <c r="T281" s="925"/>
      <c r="V281" s="926"/>
      <c r="AB281" s="890"/>
      <c r="AL281" s="890"/>
      <c r="AM281" s="890"/>
      <c r="AN281" s="890"/>
      <c r="AO281" s="890"/>
      <c r="AP281" s="890"/>
      <c r="AQ281" s="890"/>
      <c r="AR281" s="890"/>
      <c r="AS281" s="890"/>
      <c r="AT281" s="890"/>
      <c r="AU281" s="890"/>
      <c r="AV281" s="890"/>
      <c r="AW281" s="890"/>
      <c r="AX281" s="890"/>
      <c r="AY281" s="890"/>
    </row>
    <row r="282" spans="1:51" ht="16.5">
      <c r="A282" s="929">
        <f t="shared" si="26"/>
        <v>110</v>
      </c>
      <c r="B282" s="929">
        <v>7000028321</v>
      </c>
      <c r="C282" s="929">
        <v>1260</v>
      </c>
      <c r="D282" s="929" t="s">
        <v>791</v>
      </c>
      <c r="E282" s="929">
        <v>1000031374</v>
      </c>
      <c r="F282" s="929">
        <v>85176290</v>
      </c>
      <c r="G282" s="1096"/>
      <c r="H282" s="1132">
        <v>18</v>
      </c>
      <c r="I282" s="1097"/>
      <c r="J282" s="929" t="s">
        <v>610</v>
      </c>
      <c r="K282" s="929" t="s">
        <v>581</v>
      </c>
      <c r="L282" s="929">
        <v>1</v>
      </c>
      <c r="M282" s="1098"/>
      <c r="N282" s="1099" t="str">
        <f t="shared" si="28"/>
        <v>Included</v>
      </c>
      <c r="O282" s="1100">
        <f t="shared" si="29"/>
        <v>0</v>
      </c>
      <c r="P282" s="889"/>
      <c r="Q282" s="285">
        <f t="shared" si="30"/>
        <v>0</v>
      </c>
      <c r="R282" s="928">
        <f t="shared" si="31"/>
        <v>0</v>
      </c>
      <c r="S282" s="889"/>
      <c r="T282" s="925"/>
      <c r="V282" s="926"/>
      <c r="AB282" s="890"/>
      <c r="AL282" s="890"/>
      <c r="AM282" s="890"/>
      <c r="AN282" s="890"/>
      <c r="AO282" s="890"/>
      <c r="AP282" s="890"/>
      <c r="AQ282" s="890"/>
      <c r="AR282" s="890"/>
      <c r="AS282" s="890"/>
      <c r="AT282" s="890"/>
      <c r="AU282" s="890"/>
      <c r="AV282" s="890"/>
      <c r="AW282" s="890"/>
      <c r="AX282" s="890"/>
      <c r="AY282" s="890"/>
    </row>
    <row r="283" spans="1:51" ht="33">
      <c r="A283" s="929">
        <f t="shared" si="26"/>
        <v>111</v>
      </c>
      <c r="B283" s="929">
        <v>7000028321</v>
      </c>
      <c r="C283" s="929">
        <v>1270</v>
      </c>
      <c r="D283" s="929" t="s">
        <v>791</v>
      </c>
      <c r="E283" s="929">
        <v>1000034950</v>
      </c>
      <c r="F283" s="929">
        <v>85176990</v>
      </c>
      <c r="G283" s="1096"/>
      <c r="H283" s="1132">
        <v>18</v>
      </c>
      <c r="I283" s="1097"/>
      <c r="J283" s="929" t="s">
        <v>611</v>
      </c>
      <c r="K283" s="929" t="s">
        <v>580</v>
      </c>
      <c r="L283" s="929">
        <v>1</v>
      </c>
      <c r="M283" s="1098"/>
      <c r="N283" s="1099" t="str">
        <f t="shared" si="28"/>
        <v>Included</v>
      </c>
      <c r="O283" s="1100">
        <f t="shared" si="29"/>
        <v>0</v>
      </c>
      <c r="P283" s="889"/>
      <c r="Q283" s="285">
        <f t="shared" si="30"/>
        <v>0</v>
      </c>
      <c r="R283" s="928">
        <f t="shared" si="31"/>
        <v>0</v>
      </c>
      <c r="S283" s="889"/>
      <c r="T283" s="925"/>
      <c r="V283" s="926"/>
      <c r="AB283" s="890"/>
      <c r="AL283" s="890"/>
      <c r="AM283" s="890"/>
      <c r="AN283" s="890"/>
      <c r="AO283" s="890"/>
      <c r="AP283" s="890"/>
      <c r="AQ283" s="890"/>
      <c r="AR283" s="890"/>
      <c r="AS283" s="890"/>
      <c r="AT283" s="890"/>
      <c r="AU283" s="890"/>
      <c r="AV283" s="890"/>
      <c r="AW283" s="890"/>
      <c r="AX283" s="890"/>
      <c r="AY283" s="890"/>
    </row>
    <row r="284" spans="1:51" ht="33" customHeight="1">
      <c r="A284" s="929">
        <f t="shared" si="26"/>
        <v>112</v>
      </c>
      <c r="B284" s="929">
        <v>7000028321</v>
      </c>
      <c r="C284" s="929">
        <v>1280</v>
      </c>
      <c r="D284" s="929" t="s">
        <v>791</v>
      </c>
      <c r="E284" s="929">
        <v>1000031381</v>
      </c>
      <c r="F284" s="929">
        <v>85176290</v>
      </c>
      <c r="G284" s="1096"/>
      <c r="H284" s="1132">
        <v>18</v>
      </c>
      <c r="I284" s="1097"/>
      <c r="J284" s="929" t="s">
        <v>612</v>
      </c>
      <c r="K284" s="929" t="s">
        <v>581</v>
      </c>
      <c r="L284" s="929">
        <v>1</v>
      </c>
      <c r="M284" s="1098"/>
      <c r="N284" s="1099" t="str">
        <f t="shared" si="28"/>
        <v>Included</v>
      </c>
      <c r="O284" s="1100">
        <f t="shared" si="29"/>
        <v>0</v>
      </c>
      <c r="P284" s="889"/>
      <c r="Q284" s="285">
        <f t="shared" si="30"/>
        <v>0</v>
      </c>
      <c r="R284" s="928">
        <f t="shared" si="31"/>
        <v>0</v>
      </c>
      <c r="S284" s="889"/>
      <c r="T284" s="925"/>
      <c r="V284" s="926"/>
      <c r="AB284" s="890"/>
      <c r="AL284" s="890"/>
      <c r="AM284" s="890"/>
      <c r="AN284" s="890"/>
      <c r="AO284" s="890"/>
      <c r="AP284" s="890"/>
      <c r="AQ284" s="890"/>
      <c r="AR284" s="890"/>
      <c r="AS284" s="890"/>
      <c r="AT284" s="890"/>
      <c r="AU284" s="890"/>
      <c r="AV284" s="890"/>
      <c r="AW284" s="890"/>
      <c r="AX284" s="890"/>
      <c r="AY284" s="890"/>
    </row>
    <row r="285" spans="1:51" ht="24" customHeight="1">
      <c r="A285" s="929">
        <f t="shared" si="26"/>
        <v>113</v>
      </c>
      <c r="B285" s="929">
        <v>7000028321</v>
      </c>
      <c r="C285" s="929">
        <v>1290</v>
      </c>
      <c r="D285" s="929" t="s">
        <v>791</v>
      </c>
      <c r="E285" s="929">
        <v>1000034998</v>
      </c>
      <c r="F285" s="929">
        <v>85171890</v>
      </c>
      <c r="G285" s="1096"/>
      <c r="H285" s="1132">
        <v>18</v>
      </c>
      <c r="I285" s="1097"/>
      <c r="J285" s="929" t="s">
        <v>841</v>
      </c>
      <c r="K285" s="929" t="s">
        <v>580</v>
      </c>
      <c r="L285" s="929">
        <v>1</v>
      </c>
      <c r="M285" s="1098"/>
      <c r="N285" s="1099" t="str">
        <f t="shared" ref="N285:N287" si="32">IF(M285=0, "Included",IF(ISERROR(L285*M285), M285, L285*M285))</f>
        <v>Included</v>
      </c>
      <c r="O285" s="1100">
        <f t="shared" ref="O285:O287" si="33">R285</f>
        <v>0</v>
      </c>
      <c r="P285" s="889"/>
      <c r="Q285" s="285">
        <f t="shared" ref="Q285:Q287" si="34">IF(N285="Included",0,N285)</f>
        <v>0</v>
      </c>
      <c r="R285" s="928">
        <f t="shared" si="31"/>
        <v>0</v>
      </c>
      <c r="S285" s="889"/>
      <c r="T285" s="925"/>
      <c r="V285" s="926"/>
      <c r="AB285" s="890"/>
      <c r="AL285" s="890"/>
      <c r="AM285" s="890"/>
      <c r="AN285" s="890"/>
      <c r="AO285" s="890"/>
      <c r="AP285" s="890"/>
      <c r="AQ285" s="890"/>
      <c r="AR285" s="890"/>
      <c r="AS285" s="890"/>
      <c r="AT285" s="890"/>
      <c r="AU285" s="890"/>
      <c r="AV285" s="890"/>
      <c r="AW285" s="890"/>
      <c r="AX285" s="890"/>
      <c r="AY285" s="890"/>
    </row>
    <row r="286" spans="1:51" ht="33">
      <c r="A286" s="929">
        <f t="shared" si="26"/>
        <v>114</v>
      </c>
      <c r="B286" s="929">
        <v>7000028321</v>
      </c>
      <c r="C286" s="929">
        <v>1300</v>
      </c>
      <c r="D286" s="929" t="s">
        <v>791</v>
      </c>
      <c r="E286" s="929">
        <v>1000031398</v>
      </c>
      <c r="F286" s="929">
        <v>85171890</v>
      </c>
      <c r="G286" s="1096"/>
      <c r="H286" s="1132">
        <v>18</v>
      </c>
      <c r="I286" s="1097"/>
      <c r="J286" s="929" t="s">
        <v>615</v>
      </c>
      <c r="K286" s="929" t="s">
        <v>581</v>
      </c>
      <c r="L286" s="929">
        <v>1</v>
      </c>
      <c r="M286" s="1098"/>
      <c r="N286" s="1099" t="str">
        <f t="shared" si="32"/>
        <v>Included</v>
      </c>
      <c r="O286" s="1100">
        <f t="shared" si="33"/>
        <v>0</v>
      </c>
      <c r="P286" s="889"/>
      <c r="Q286" s="285">
        <f t="shared" si="34"/>
        <v>0</v>
      </c>
      <c r="R286" s="928">
        <f t="shared" si="31"/>
        <v>0</v>
      </c>
      <c r="S286" s="889"/>
      <c r="T286" s="925"/>
      <c r="V286" s="926"/>
      <c r="AB286" s="890"/>
      <c r="AL286" s="890"/>
      <c r="AM286" s="890"/>
      <c r="AN286" s="890"/>
      <c r="AO286" s="890"/>
      <c r="AP286" s="890"/>
      <c r="AQ286" s="890"/>
      <c r="AR286" s="890"/>
      <c r="AS286" s="890"/>
      <c r="AT286" s="890"/>
      <c r="AU286" s="890"/>
      <c r="AV286" s="890"/>
      <c r="AW286" s="890"/>
      <c r="AX286" s="890"/>
      <c r="AY286" s="890"/>
    </row>
    <row r="287" spans="1:51" ht="16.5">
      <c r="A287" s="929">
        <f t="shared" si="26"/>
        <v>115</v>
      </c>
      <c r="B287" s="929">
        <v>7000028321</v>
      </c>
      <c r="C287" s="929">
        <v>1310</v>
      </c>
      <c r="D287" s="929" t="s">
        <v>791</v>
      </c>
      <c r="E287" s="929">
        <v>1000037545</v>
      </c>
      <c r="F287" s="929">
        <v>85447090</v>
      </c>
      <c r="G287" s="1096"/>
      <c r="H287" s="1132">
        <v>18</v>
      </c>
      <c r="I287" s="1097"/>
      <c r="J287" s="929" t="s">
        <v>837</v>
      </c>
      <c r="K287" s="929" t="s">
        <v>582</v>
      </c>
      <c r="L287" s="929">
        <v>1</v>
      </c>
      <c r="M287" s="1098"/>
      <c r="N287" s="1099" t="str">
        <f t="shared" si="32"/>
        <v>Included</v>
      </c>
      <c r="O287" s="1100">
        <f t="shared" si="33"/>
        <v>0</v>
      </c>
      <c r="P287" s="889"/>
      <c r="Q287" s="285">
        <f t="shared" si="34"/>
        <v>0</v>
      </c>
      <c r="R287" s="928">
        <f t="shared" si="31"/>
        <v>0</v>
      </c>
      <c r="S287" s="889"/>
      <c r="T287" s="925"/>
      <c r="V287" s="926"/>
      <c r="AB287" s="890"/>
      <c r="AL287" s="890"/>
      <c r="AM287" s="890"/>
      <c r="AN287" s="890"/>
      <c r="AO287" s="890"/>
      <c r="AP287" s="890"/>
      <c r="AQ287" s="890"/>
      <c r="AR287" s="890"/>
      <c r="AS287" s="890"/>
      <c r="AT287" s="890"/>
      <c r="AU287" s="890"/>
      <c r="AV287" s="890"/>
      <c r="AW287" s="890"/>
      <c r="AX287" s="890"/>
      <c r="AY287" s="890"/>
    </row>
    <row r="288" spans="1:51" ht="16.5">
      <c r="A288" s="929">
        <f t="shared" si="26"/>
        <v>116</v>
      </c>
      <c r="B288" s="929">
        <v>7000028321</v>
      </c>
      <c r="C288" s="929">
        <v>1320</v>
      </c>
      <c r="D288" s="929" t="s">
        <v>791</v>
      </c>
      <c r="E288" s="929">
        <v>1000066614</v>
      </c>
      <c r="F288" s="929">
        <v>73069011</v>
      </c>
      <c r="G288" s="1096"/>
      <c r="H288" s="1132">
        <v>18</v>
      </c>
      <c r="I288" s="1097"/>
      <c r="J288" s="929" t="s">
        <v>838</v>
      </c>
      <c r="K288" s="929" t="s">
        <v>582</v>
      </c>
      <c r="L288" s="929">
        <v>3.5000000000000003E-2</v>
      </c>
      <c r="M288" s="1098"/>
      <c r="N288" s="1099" t="str">
        <f t="shared" si="28"/>
        <v>Included</v>
      </c>
      <c r="O288" s="1100">
        <f t="shared" si="29"/>
        <v>0</v>
      </c>
      <c r="P288" s="889"/>
      <c r="Q288" s="285">
        <f t="shared" si="30"/>
        <v>0</v>
      </c>
      <c r="R288" s="928">
        <f t="shared" si="27"/>
        <v>0</v>
      </c>
      <c r="S288" s="889"/>
      <c r="T288" s="925"/>
      <c r="V288" s="926"/>
      <c r="AB288" s="890"/>
      <c r="AL288" s="890"/>
      <c r="AM288" s="890"/>
      <c r="AN288" s="890"/>
      <c r="AO288" s="890"/>
      <c r="AP288" s="890"/>
      <c r="AQ288" s="890"/>
      <c r="AR288" s="890"/>
      <c r="AS288" s="890"/>
      <c r="AT288" s="890"/>
      <c r="AU288" s="890"/>
      <c r="AV288" s="890"/>
      <c r="AW288" s="890"/>
      <c r="AX288" s="890"/>
      <c r="AY288" s="890"/>
    </row>
    <row r="289" spans="1:51" ht="16.5">
      <c r="A289" s="929">
        <f t="shared" si="26"/>
        <v>117</v>
      </c>
      <c r="B289" s="929">
        <v>7000028321</v>
      </c>
      <c r="C289" s="929">
        <v>1330</v>
      </c>
      <c r="D289" s="929" t="s">
        <v>791</v>
      </c>
      <c r="E289" s="929">
        <v>1000066612</v>
      </c>
      <c r="F289" s="929">
        <v>73071900</v>
      </c>
      <c r="G289" s="1096"/>
      <c r="H289" s="1132">
        <v>18</v>
      </c>
      <c r="I289" s="1097"/>
      <c r="J289" s="929" t="s">
        <v>839</v>
      </c>
      <c r="K289" s="929" t="s">
        <v>580</v>
      </c>
      <c r="L289" s="929">
        <v>4</v>
      </c>
      <c r="M289" s="1098"/>
      <c r="N289" s="1099" t="str">
        <f t="shared" si="28"/>
        <v>Included</v>
      </c>
      <c r="O289" s="1100">
        <f t="shared" si="29"/>
        <v>0</v>
      </c>
      <c r="P289" s="889"/>
      <c r="Q289" s="285">
        <f t="shared" si="30"/>
        <v>0</v>
      </c>
      <c r="R289" s="928">
        <f t="shared" si="27"/>
        <v>0</v>
      </c>
      <c r="S289" s="889"/>
      <c r="T289" s="925"/>
      <c r="V289" s="926"/>
      <c r="AB289" s="890"/>
      <c r="AL289" s="890"/>
      <c r="AM289" s="890"/>
      <c r="AN289" s="890"/>
      <c r="AO289" s="890"/>
      <c r="AP289" s="890"/>
      <c r="AQ289" s="890"/>
      <c r="AR289" s="890"/>
      <c r="AS289" s="890"/>
      <c r="AT289" s="890"/>
      <c r="AU289" s="890"/>
      <c r="AV289" s="890"/>
      <c r="AW289" s="890"/>
      <c r="AX289" s="890"/>
      <c r="AY289" s="890"/>
    </row>
    <row r="290" spans="1:51" ht="16.5">
      <c r="A290" s="929">
        <f t="shared" si="26"/>
        <v>118</v>
      </c>
      <c r="B290" s="929">
        <v>7000028321</v>
      </c>
      <c r="C290" s="929">
        <v>1340</v>
      </c>
      <c r="D290" s="929" t="s">
        <v>791</v>
      </c>
      <c r="E290" s="929">
        <v>1000066613</v>
      </c>
      <c r="F290" s="929">
        <v>83071000</v>
      </c>
      <c r="G290" s="1096"/>
      <c r="H290" s="1132">
        <v>18</v>
      </c>
      <c r="I290" s="1097"/>
      <c r="J290" s="929" t="s">
        <v>840</v>
      </c>
      <c r="K290" s="929" t="s">
        <v>580</v>
      </c>
      <c r="L290" s="929">
        <v>3</v>
      </c>
      <c r="M290" s="1098"/>
      <c r="N290" s="1099" t="str">
        <f t="shared" si="28"/>
        <v>Included</v>
      </c>
      <c r="O290" s="1100">
        <f t="shared" si="29"/>
        <v>0</v>
      </c>
      <c r="P290" s="889"/>
      <c r="Q290" s="285">
        <f t="shared" si="30"/>
        <v>0</v>
      </c>
      <c r="R290" s="928">
        <f t="shared" si="27"/>
        <v>0</v>
      </c>
      <c r="S290" s="889"/>
      <c r="T290" s="925"/>
      <c r="V290" s="926"/>
      <c r="AB290" s="890"/>
      <c r="AL290" s="890"/>
      <c r="AM290" s="890"/>
      <c r="AN290" s="890"/>
      <c r="AO290" s="890"/>
      <c r="AP290" s="890"/>
      <c r="AQ290" s="890"/>
      <c r="AR290" s="890"/>
      <c r="AS290" s="890"/>
      <c r="AT290" s="890"/>
      <c r="AU290" s="890"/>
      <c r="AV290" s="890"/>
      <c r="AW290" s="890"/>
      <c r="AX290" s="890"/>
      <c r="AY290" s="890"/>
    </row>
    <row r="291" spans="1:51" ht="16.5">
      <c r="A291" s="929">
        <f t="shared" si="26"/>
        <v>119</v>
      </c>
      <c r="B291" s="929">
        <v>7000028321</v>
      </c>
      <c r="C291" s="929">
        <v>1360</v>
      </c>
      <c r="D291" s="929" t="s">
        <v>859</v>
      </c>
      <c r="E291" s="929">
        <v>1000012008</v>
      </c>
      <c r="F291" s="929">
        <v>85311020</v>
      </c>
      <c r="G291" s="1096"/>
      <c r="H291" s="1132">
        <v>18</v>
      </c>
      <c r="I291" s="1097"/>
      <c r="J291" s="929" t="s">
        <v>897</v>
      </c>
      <c r="K291" s="929" t="s">
        <v>581</v>
      </c>
      <c r="L291" s="929">
        <v>1</v>
      </c>
      <c r="M291" s="1098"/>
      <c r="N291" s="1099" t="str">
        <f t="shared" si="28"/>
        <v>Included</v>
      </c>
      <c r="O291" s="1100">
        <f t="shared" si="29"/>
        <v>0</v>
      </c>
      <c r="P291" s="889"/>
      <c r="Q291" s="285">
        <f t="shared" si="30"/>
        <v>0</v>
      </c>
      <c r="R291" s="928">
        <f t="shared" si="27"/>
        <v>0</v>
      </c>
      <c r="S291" s="889"/>
      <c r="T291" s="925"/>
      <c r="V291" s="926"/>
      <c r="AB291" s="890"/>
      <c r="AL291" s="890"/>
      <c r="AM291" s="890"/>
      <c r="AN291" s="890"/>
      <c r="AO291" s="890"/>
      <c r="AP291" s="890"/>
      <c r="AQ291" s="890"/>
      <c r="AR291" s="890"/>
      <c r="AS291" s="890"/>
      <c r="AT291" s="890"/>
      <c r="AU291" s="890"/>
      <c r="AV291" s="890"/>
      <c r="AW291" s="890"/>
      <c r="AX291" s="890"/>
      <c r="AY291" s="890"/>
    </row>
    <row r="292" spans="1:51" ht="33">
      <c r="A292" s="929">
        <f t="shared" si="26"/>
        <v>120</v>
      </c>
      <c r="B292" s="929">
        <v>7000028321</v>
      </c>
      <c r="C292" s="929">
        <v>1370</v>
      </c>
      <c r="D292" s="929" t="s">
        <v>859</v>
      </c>
      <c r="E292" s="929">
        <v>1000038141</v>
      </c>
      <c r="F292" s="929">
        <v>85311020</v>
      </c>
      <c r="G292" s="1096"/>
      <c r="H292" s="1132">
        <v>18</v>
      </c>
      <c r="I292" s="1097"/>
      <c r="J292" s="929" t="s">
        <v>898</v>
      </c>
      <c r="K292" s="929" t="s">
        <v>581</v>
      </c>
      <c r="L292" s="929">
        <v>1</v>
      </c>
      <c r="M292" s="1098"/>
      <c r="N292" s="1099" t="str">
        <f t="shared" si="28"/>
        <v>Included</v>
      </c>
      <c r="O292" s="1100">
        <f t="shared" si="29"/>
        <v>0</v>
      </c>
      <c r="P292" s="889"/>
      <c r="Q292" s="285">
        <f t="shared" si="30"/>
        <v>0</v>
      </c>
      <c r="R292" s="928">
        <f t="shared" si="27"/>
        <v>0</v>
      </c>
      <c r="S292" s="889"/>
      <c r="T292" s="925"/>
      <c r="V292" s="926"/>
      <c r="AB292" s="890"/>
      <c r="AL292" s="890"/>
      <c r="AM292" s="890"/>
      <c r="AN292" s="890"/>
      <c r="AO292" s="890"/>
      <c r="AP292" s="890"/>
      <c r="AQ292" s="890"/>
      <c r="AR292" s="890"/>
      <c r="AS292" s="890"/>
      <c r="AT292" s="890"/>
      <c r="AU292" s="890"/>
      <c r="AV292" s="890"/>
      <c r="AW292" s="890"/>
      <c r="AX292" s="890"/>
      <c r="AY292" s="890"/>
    </row>
    <row r="293" spans="1:51" s="691" customFormat="1" ht="23.25" customHeight="1">
      <c r="A293" s="1109" t="s">
        <v>644</v>
      </c>
      <c r="B293" s="1113" t="s">
        <v>775</v>
      </c>
      <c r="C293" s="1114"/>
      <c r="D293" s="1114"/>
      <c r="E293" s="1114"/>
      <c r="F293" s="1114"/>
      <c r="G293" s="1114"/>
      <c r="H293" s="1114"/>
      <c r="I293" s="1114"/>
      <c r="J293" s="1115"/>
      <c r="K293" s="1110"/>
      <c r="L293" s="1110"/>
      <c r="M293" s="1110"/>
      <c r="N293" s="1110"/>
      <c r="O293" s="1111"/>
      <c r="P293" s="690"/>
      <c r="Q293" s="795" t="s">
        <v>493</v>
      </c>
      <c r="R293" s="795" t="s">
        <v>494</v>
      </c>
      <c r="S293" s="690"/>
      <c r="T293" s="1112"/>
      <c r="U293" s="690"/>
      <c r="V293" s="699"/>
      <c r="W293" s="690"/>
      <c r="X293" s="690"/>
      <c r="Y293" s="690"/>
    </row>
    <row r="294" spans="1:51" ht="16.5">
      <c r="A294" s="929">
        <v>1</v>
      </c>
      <c r="B294" s="929">
        <v>7000028322</v>
      </c>
      <c r="C294" s="929">
        <v>10</v>
      </c>
      <c r="D294" s="929" t="s">
        <v>899</v>
      </c>
      <c r="E294" s="929">
        <v>1000032796</v>
      </c>
      <c r="F294" s="929">
        <v>85389000</v>
      </c>
      <c r="G294" s="1096"/>
      <c r="H294" s="1132">
        <v>18</v>
      </c>
      <c r="I294" s="1097"/>
      <c r="J294" s="929" t="s">
        <v>658</v>
      </c>
      <c r="K294" s="929" t="s">
        <v>581</v>
      </c>
      <c r="L294" s="929">
        <v>3</v>
      </c>
      <c r="M294" s="1098"/>
      <c r="N294" s="1099" t="str">
        <f t="shared" si="28"/>
        <v>Included</v>
      </c>
      <c r="O294" s="1100">
        <f t="shared" si="29"/>
        <v>0</v>
      </c>
      <c r="P294" s="889"/>
      <c r="Q294" s="285">
        <f t="shared" si="30"/>
        <v>0</v>
      </c>
      <c r="R294" s="928">
        <f t="shared" si="27"/>
        <v>0</v>
      </c>
      <c r="S294" s="889"/>
      <c r="T294" s="925"/>
      <c r="V294" s="926"/>
      <c r="AB294" s="890"/>
      <c r="AL294" s="890"/>
      <c r="AM294" s="890"/>
      <c r="AN294" s="890"/>
      <c r="AO294" s="890"/>
      <c r="AP294" s="890"/>
      <c r="AQ294" s="890"/>
      <c r="AR294" s="890"/>
      <c r="AS294" s="890"/>
      <c r="AT294" s="890"/>
      <c r="AU294" s="890"/>
      <c r="AV294" s="890"/>
      <c r="AW294" s="890"/>
      <c r="AX294" s="890"/>
      <c r="AY294" s="890"/>
    </row>
    <row r="295" spans="1:51" ht="49.5">
      <c r="A295" s="929">
        <f t="shared" si="26"/>
        <v>2</v>
      </c>
      <c r="B295" s="929">
        <v>7000028322</v>
      </c>
      <c r="C295" s="929">
        <v>20</v>
      </c>
      <c r="D295" s="929" t="s">
        <v>899</v>
      </c>
      <c r="E295" s="929">
        <v>1000059207</v>
      </c>
      <c r="F295" s="929">
        <v>85359030</v>
      </c>
      <c r="G295" s="1096"/>
      <c r="H295" s="1132">
        <v>18</v>
      </c>
      <c r="I295" s="1097"/>
      <c r="J295" s="929" t="s">
        <v>659</v>
      </c>
      <c r="K295" s="929" t="s">
        <v>585</v>
      </c>
      <c r="L295" s="929">
        <v>450</v>
      </c>
      <c r="M295" s="1098"/>
      <c r="N295" s="1099" t="str">
        <f t="shared" si="28"/>
        <v>Included</v>
      </c>
      <c r="O295" s="1100">
        <f t="shared" si="29"/>
        <v>0</v>
      </c>
      <c r="P295" s="889"/>
      <c r="Q295" s="285">
        <f t="shared" si="30"/>
        <v>0</v>
      </c>
      <c r="R295" s="928">
        <f t="shared" si="27"/>
        <v>0</v>
      </c>
      <c r="S295" s="889"/>
      <c r="T295" s="925"/>
      <c r="V295" s="926"/>
      <c r="AB295" s="890"/>
      <c r="AL295" s="890"/>
      <c r="AM295" s="890"/>
      <c r="AN295" s="890"/>
      <c r="AO295" s="890"/>
      <c r="AP295" s="890"/>
      <c r="AQ295" s="890"/>
      <c r="AR295" s="890"/>
      <c r="AS295" s="890"/>
      <c r="AT295" s="890"/>
      <c r="AU295" s="890"/>
      <c r="AV295" s="890"/>
      <c r="AW295" s="890"/>
      <c r="AX295" s="890"/>
      <c r="AY295" s="890"/>
    </row>
    <row r="296" spans="1:51" ht="16.5">
      <c r="A296" s="929">
        <f t="shared" si="26"/>
        <v>3</v>
      </c>
      <c r="B296" s="929">
        <v>7000028322</v>
      </c>
      <c r="C296" s="929">
        <v>30</v>
      </c>
      <c r="D296" s="929" t="s">
        <v>899</v>
      </c>
      <c r="E296" s="929">
        <v>1000032802</v>
      </c>
      <c r="F296" s="929">
        <v>85359030</v>
      </c>
      <c r="G296" s="1096"/>
      <c r="H296" s="1132">
        <v>18</v>
      </c>
      <c r="I296" s="1097"/>
      <c r="J296" s="929" t="s">
        <v>657</v>
      </c>
      <c r="K296" s="929" t="s">
        <v>581</v>
      </c>
      <c r="L296" s="929">
        <v>2</v>
      </c>
      <c r="M296" s="1098"/>
      <c r="N296" s="1099" t="str">
        <f t="shared" si="28"/>
        <v>Included</v>
      </c>
      <c r="O296" s="1100">
        <f t="shared" si="29"/>
        <v>0</v>
      </c>
      <c r="P296" s="889"/>
      <c r="Q296" s="285">
        <f t="shared" si="30"/>
        <v>0</v>
      </c>
      <c r="R296" s="928">
        <f t="shared" si="27"/>
        <v>0</v>
      </c>
      <c r="S296" s="889"/>
      <c r="T296" s="925"/>
      <c r="V296" s="926"/>
      <c r="AB296" s="890"/>
      <c r="AL296" s="890"/>
      <c r="AM296" s="890"/>
      <c r="AN296" s="890"/>
      <c r="AO296" s="890"/>
      <c r="AP296" s="890"/>
      <c r="AQ296" s="890"/>
      <c r="AR296" s="890"/>
      <c r="AS296" s="890"/>
      <c r="AT296" s="890"/>
      <c r="AU296" s="890"/>
      <c r="AV296" s="890"/>
      <c r="AW296" s="890"/>
      <c r="AX296" s="890"/>
      <c r="AY296" s="890"/>
    </row>
    <row r="297" spans="1:51" ht="16.5">
      <c r="A297" s="929">
        <f t="shared" si="26"/>
        <v>4</v>
      </c>
      <c r="B297" s="929">
        <v>7000028322</v>
      </c>
      <c r="C297" s="929">
        <v>40</v>
      </c>
      <c r="D297" s="929" t="s">
        <v>899</v>
      </c>
      <c r="E297" s="929">
        <v>1000009713</v>
      </c>
      <c r="F297" s="929">
        <v>85389000</v>
      </c>
      <c r="G297" s="1096"/>
      <c r="H297" s="1132">
        <v>18</v>
      </c>
      <c r="I297" s="1097"/>
      <c r="J297" s="929" t="s">
        <v>663</v>
      </c>
      <c r="K297" s="929" t="s">
        <v>580</v>
      </c>
      <c r="L297" s="929">
        <v>2</v>
      </c>
      <c r="M297" s="1098"/>
      <c r="N297" s="1099" t="str">
        <f t="shared" si="28"/>
        <v>Included</v>
      </c>
      <c r="O297" s="1100">
        <f t="shared" si="29"/>
        <v>0</v>
      </c>
      <c r="P297" s="889"/>
      <c r="Q297" s="285">
        <f t="shared" si="30"/>
        <v>0</v>
      </c>
      <c r="R297" s="928">
        <f t="shared" si="27"/>
        <v>0</v>
      </c>
      <c r="S297" s="889"/>
      <c r="T297" s="925"/>
      <c r="V297" s="926"/>
      <c r="AB297" s="890"/>
      <c r="AL297" s="890"/>
      <c r="AM297" s="890"/>
      <c r="AN297" s="890"/>
      <c r="AO297" s="890"/>
      <c r="AP297" s="890"/>
      <c r="AQ297" s="890"/>
      <c r="AR297" s="890"/>
      <c r="AS297" s="890"/>
      <c r="AT297" s="890"/>
      <c r="AU297" s="890"/>
      <c r="AV297" s="890"/>
      <c r="AW297" s="890"/>
      <c r="AX297" s="890"/>
      <c r="AY297" s="890"/>
    </row>
    <row r="298" spans="1:51" ht="33">
      <c r="A298" s="929">
        <f t="shared" si="26"/>
        <v>5</v>
      </c>
      <c r="B298" s="929">
        <v>7000028322</v>
      </c>
      <c r="C298" s="929">
        <v>50</v>
      </c>
      <c r="D298" s="929" t="s">
        <v>899</v>
      </c>
      <c r="E298" s="929">
        <v>1000004632</v>
      </c>
      <c r="F298" s="929">
        <v>85359030</v>
      </c>
      <c r="G298" s="1096"/>
      <c r="H298" s="1132">
        <v>18</v>
      </c>
      <c r="I298" s="1097"/>
      <c r="J298" s="929" t="s">
        <v>916</v>
      </c>
      <c r="K298" s="929" t="s">
        <v>581</v>
      </c>
      <c r="L298" s="929">
        <v>1</v>
      </c>
      <c r="M298" s="1098"/>
      <c r="N298" s="1099" t="str">
        <f t="shared" si="28"/>
        <v>Included</v>
      </c>
      <c r="O298" s="1100">
        <f t="shared" si="29"/>
        <v>0</v>
      </c>
      <c r="P298" s="889"/>
      <c r="Q298" s="285">
        <f t="shared" si="30"/>
        <v>0</v>
      </c>
      <c r="R298" s="928">
        <f t="shared" si="27"/>
        <v>0</v>
      </c>
      <c r="S298" s="889"/>
      <c r="T298" s="925"/>
      <c r="V298" s="926"/>
      <c r="AB298" s="890"/>
      <c r="AL298" s="890"/>
      <c r="AM298" s="890"/>
      <c r="AN298" s="890"/>
      <c r="AO298" s="890"/>
      <c r="AP298" s="890"/>
      <c r="AQ298" s="890"/>
      <c r="AR298" s="890"/>
      <c r="AS298" s="890"/>
      <c r="AT298" s="890"/>
      <c r="AU298" s="890"/>
      <c r="AV298" s="890"/>
      <c r="AW298" s="890"/>
      <c r="AX298" s="890"/>
      <c r="AY298" s="890"/>
    </row>
    <row r="299" spans="1:51" ht="33">
      <c r="A299" s="929">
        <f t="shared" si="26"/>
        <v>6</v>
      </c>
      <c r="B299" s="929">
        <v>7000028322</v>
      </c>
      <c r="C299" s="929">
        <v>60</v>
      </c>
      <c r="D299" s="929" t="s">
        <v>899</v>
      </c>
      <c r="E299" s="929">
        <v>1000004505</v>
      </c>
      <c r="F299" s="929">
        <v>85359030</v>
      </c>
      <c r="G299" s="1096"/>
      <c r="H299" s="1132">
        <v>18</v>
      </c>
      <c r="I299" s="1097"/>
      <c r="J299" s="929" t="s">
        <v>799</v>
      </c>
      <c r="K299" s="929" t="s">
        <v>581</v>
      </c>
      <c r="L299" s="929">
        <v>1</v>
      </c>
      <c r="M299" s="1098"/>
      <c r="N299" s="1099" t="str">
        <f t="shared" si="28"/>
        <v>Included</v>
      </c>
      <c r="O299" s="1100">
        <f t="shared" si="29"/>
        <v>0</v>
      </c>
      <c r="P299" s="889"/>
      <c r="Q299" s="285">
        <f t="shared" si="30"/>
        <v>0</v>
      </c>
      <c r="R299" s="928">
        <f t="shared" si="27"/>
        <v>0</v>
      </c>
      <c r="S299" s="889"/>
      <c r="T299" s="925"/>
      <c r="V299" s="926"/>
      <c r="AB299" s="890"/>
      <c r="AL299" s="890"/>
      <c r="AM299" s="890"/>
      <c r="AN299" s="890"/>
      <c r="AO299" s="890"/>
      <c r="AP299" s="890"/>
      <c r="AQ299" s="890"/>
      <c r="AR299" s="890"/>
      <c r="AS299" s="890"/>
      <c r="AT299" s="890"/>
      <c r="AU299" s="890"/>
      <c r="AV299" s="890"/>
      <c r="AW299" s="890"/>
      <c r="AX299" s="890"/>
      <c r="AY299" s="890"/>
    </row>
    <row r="300" spans="1:51" ht="16.5">
      <c r="A300" s="929">
        <f t="shared" si="26"/>
        <v>7</v>
      </c>
      <c r="B300" s="929">
        <v>7000028322</v>
      </c>
      <c r="C300" s="929">
        <v>70</v>
      </c>
      <c r="D300" s="929" t="s">
        <v>900</v>
      </c>
      <c r="E300" s="929">
        <v>1000020419</v>
      </c>
      <c r="F300" s="929">
        <v>85354010</v>
      </c>
      <c r="G300" s="1096"/>
      <c r="H300" s="1132">
        <v>18</v>
      </c>
      <c r="I300" s="1097"/>
      <c r="J300" s="929" t="s">
        <v>661</v>
      </c>
      <c r="K300" s="929" t="s">
        <v>580</v>
      </c>
      <c r="L300" s="929">
        <v>3</v>
      </c>
      <c r="M300" s="1098"/>
      <c r="N300" s="1099" t="str">
        <f t="shared" si="28"/>
        <v>Included</v>
      </c>
      <c r="O300" s="1100">
        <f t="shared" si="29"/>
        <v>0</v>
      </c>
      <c r="P300" s="889"/>
      <c r="Q300" s="285">
        <f t="shared" si="30"/>
        <v>0</v>
      </c>
      <c r="R300" s="928">
        <f t="shared" si="27"/>
        <v>0</v>
      </c>
      <c r="S300" s="889"/>
      <c r="T300" s="925"/>
      <c r="V300" s="926"/>
      <c r="AB300" s="890"/>
      <c r="AL300" s="890"/>
      <c r="AM300" s="890"/>
      <c r="AN300" s="890"/>
      <c r="AO300" s="890"/>
      <c r="AP300" s="890"/>
      <c r="AQ300" s="890"/>
      <c r="AR300" s="890"/>
      <c r="AS300" s="890"/>
      <c r="AT300" s="890"/>
      <c r="AU300" s="890"/>
      <c r="AV300" s="890"/>
      <c r="AW300" s="890"/>
      <c r="AX300" s="890"/>
      <c r="AY300" s="890"/>
    </row>
    <row r="301" spans="1:51" ht="16.5">
      <c r="A301" s="929">
        <f t="shared" si="26"/>
        <v>8</v>
      </c>
      <c r="B301" s="929">
        <v>7000028322</v>
      </c>
      <c r="C301" s="929">
        <v>80</v>
      </c>
      <c r="D301" s="929" t="s">
        <v>900</v>
      </c>
      <c r="E301" s="929">
        <v>1000004401</v>
      </c>
      <c r="F301" s="929">
        <v>85462040</v>
      </c>
      <c r="G301" s="1096"/>
      <c r="H301" s="1132">
        <v>18</v>
      </c>
      <c r="I301" s="1097"/>
      <c r="J301" s="929" t="s">
        <v>662</v>
      </c>
      <c r="K301" s="929" t="s">
        <v>580</v>
      </c>
      <c r="L301" s="929">
        <v>6</v>
      </c>
      <c r="M301" s="1098"/>
      <c r="N301" s="1099" t="str">
        <f t="shared" si="28"/>
        <v>Included</v>
      </c>
      <c r="O301" s="1100">
        <f t="shared" si="29"/>
        <v>0</v>
      </c>
      <c r="P301" s="889"/>
      <c r="Q301" s="285">
        <f t="shared" si="30"/>
        <v>0</v>
      </c>
      <c r="R301" s="928">
        <f t="shared" si="27"/>
        <v>0</v>
      </c>
      <c r="S301" s="889"/>
      <c r="T301" s="925"/>
      <c r="V301" s="926"/>
      <c r="AB301" s="890"/>
      <c r="AL301" s="890"/>
      <c r="AM301" s="890"/>
      <c r="AN301" s="890"/>
      <c r="AO301" s="890"/>
      <c r="AP301" s="890"/>
      <c r="AQ301" s="890"/>
      <c r="AR301" s="890"/>
      <c r="AS301" s="890"/>
      <c r="AT301" s="890"/>
      <c r="AU301" s="890"/>
      <c r="AV301" s="890"/>
      <c r="AW301" s="890"/>
      <c r="AX301" s="890"/>
      <c r="AY301" s="890"/>
    </row>
    <row r="302" spans="1:51" ht="16.5">
      <c r="A302" s="929">
        <f t="shared" si="26"/>
        <v>9</v>
      </c>
      <c r="B302" s="929">
        <v>7000028322</v>
      </c>
      <c r="C302" s="929">
        <v>90</v>
      </c>
      <c r="D302" s="929" t="s">
        <v>901</v>
      </c>
      <c r="E302" s="929">
        <v>1000055446</v>
      </c>
      <c r="F302" s="929">
        <v>85371000</v>
      </c>
      <c r="G302" s="1096"/>
      <c r="H302" s="1132">
        <v>18</v>
      </c>
      <c r="I302" s="1097"/>
      <c r="J302" s="929" t="s">
        <v>800</v>
      </c>
      <c r="K302" s="929" t="s">
        <v>580</v>
      </c>
      <c r="L302" s="929">
        <v>2</v>
      </c>
      <c r="M302" s="1098"/>
      <c r="N302" s="1099" t="str">
        <f t="shared" si="28"/>
        <v>Included</v>
      </c>
      <c r="O302" s="1100">
        <f t="shared" si="29"/>
        <v>0</v>
      </c>
      <c r="P302" s="889"/>
      <c r="Q302" s="285">
        <f t="shared" si="30"/>
        <v>0</v>
      </c>
      <c r="R302" s="928">
        <f t="shared" si="27"/>
        <v>0</v>
      </c>
      <c r="S302" s="889"/>
      <c r="T302" s="925"/>
      <c r="V302" s="926"/>
      <c r="AB302" s="890"/>
      <c r="AL302" s="890"/>
      <c r="AM302" s="890"/>
      <c r="AN302" s="890"/>
      <c r="AO302" s="890"/>
      <c r="AP302" s="890"/>
      <c r="AQ302" s="890"/>
      <c r="AR302" s="890"/>
      <c r="AS302" s="890"/>
      <c r="AT302" s="890"/>
      <c r="AU302" s="890"/>
      <c r="AV302" s="890"/>
      <c r="AW302" s="890"/>
      <c r="AX302" s="890"/>
      <c r="AY302" s="890"/>
    </row>
    <row r="303" spans="1:51" ht="33">
      <c r="A303" s="929">
        <f t="shared" ref="A303:A366" si="35">A302+1</f>
        <v>10</v>
      </c>
      <c r="B303" s="929">
        <v>7000028322</v>
      </c>
      <c r="C303" s="929">
        <v>100</v>
      </c>
      <c r="D303" s="929" t="s">
        <v>901</v>
      </c>
      <c r="E303" s="929">
        <v>1000002146</v>
      </c>
      <c r="F303" s="929">
        <v>85371000</v>
      </c>
      <c r="G303" s="1096"/>
      <c r="H303" s="1132">
        <v>18</v>
      </c>
      <c r="I303" s="1097"/>
      <c r="J303" s="929" t="s">
        <v>801</v>
      </c>
      <c r="K303" s="929" t="s">
        <v>581</v>
      </c>
      <c r="L303" s="929">
        <v>1</v>
      </c>
      <c r="M303" s="1098"/>
      <c r="N303" s="1099" t="str">
        <f t="shared" si="28"/>
        <v>Included</v>
      </c>
      <c r="O303" s="1100">
        <f t="shared" si="29"/>
        <v>0</v>
      </c>
      <c r="P303" s="889"/>
      <c r="Q303" s="285">
        <f t="shared" si="30"/>
        <v>0</v>
      </c>
      <c r="R303" s="928">
        <f t="shared" si="27"/>
        <v>0</v>
      </c>
      <c r="S303" s="889"/>
      <c r="T303" s="925"/>
      <c r="V303" s="926"/>
      <c r="AB303" s="890"/>
      <c r="AL303" s="890"/>
      <c r="AM303" s="890"/>
      <c r="AN303" s="890"/>
      <c r="AO303" s="890"/>
      <c r="AP303" s="890"/>
      <c r="AQ303" s="890"/>
      <c r="AR303" s="890"/>
      <c r="AS303" s="890"/>
      <c r="AT303" s="890"/>
      <c r="AU303" s="890"/>
      <c r="AV303" s="890"/>
      <c r="AW303" s="890"/>
      <c r="AX303" s="890"/>
      <c r="AY303" s="890"/>
    </row>
    <row r="304" spans="1:51" ht="16.5">
      <c r="A304" s="929">
        <f t="shared" si="35"/>
        <v>11</v>
      </c>
      <c r="B304" s="929">
        <v>7000028322</v>
      </c>
      <c r="C304" s="929">
        <v>110</v>
      </c>
      <c r="D304" s="929" t="s">
        <v>901</v>
      </c>
      <c r="E304" s="929">
        <v>1000003407</v>
      </c>
      <c r="F304" s="929">
        <v>85371000</v>
      </c>
      <c r="G304" s="1096"/>
      <c r="H304" s="1132">
        <v>18</v>
      </c>
      <c r="I304" s="1097"/>
      <c r="J304" s="929" t="s">
        <v>917</v>
      </c>
      <c r="K304" s="929" t="s">
        <v>580</v>
      </c>
      <c r="L304" s="929">
        <v>1</v>
      </c>
      <c r="M304" s="1098"/>
      <c r="N304" s="1099" t="str">
        <f t="shared" si="28"/>
        <v>Included</v>
      </c>
      <c r="O304" s="1100">
        <f t="shared" si="29"/>
        <v>0</v>
      </c>
      <c r="P304" s="889"/>
      <c r="Q304" s="285">
        <f t="shared" si="30"/>
        <v>0</v>
      </c>
      <c r="R304" s="928">
        <f t="shared" si="27"/>
        <v>0</v>
      </c>
      <c r="S304" s="889"/>
      <c r="T304" s="925"/>
      <c r="V304" s="926"/>
      <c r="AB304" s="890"/>
      <c r="AL304" s="890"/>
      <c r="AM304" s="890"/>
      <c r="AN304" s="890"/>
      <c r="AO304" s="890"/>
      <c r="AP304" s="890"/>
      <c r="AQ304" s="890"/>
      <c r="AR304" s="890"/>
      <c r="AS304" s="890"/>
      <c r="AT304" s="890"/>
      <c r="AU304" s="890"/>
      <c r="AV304" s="890"/>
      <c r="AW304" s="890"/>
      <c r="AX304" s="890"/>
      <c r="AY304" s="890"/>
    </row>
    <row r="305" spans="1:51" ht="33">
      <c r="A305" s="929">
        <f t="shared" si="35"/>
        <v>12</v>
      </c>
      <c r="B305" s="929">
        <v>7000028322</v>
      </c>
      <c r="C305" s="929">
        <v>120</v>
      </c>
      <c r="D305" s="929" t="s">
        <v>902</v>
      </c>
      <c r="E305" s="929">
        <v>1000003409</v>
      </c>
      <c r="F305" s="929">
        <v>85371000</v>
      </c>
      <c r="G305" s="1096"/>
      <c r="H305" s="1132">
        <v>18</v>
      </c>
      <c r="I305" s="1097"/>
      <c r="J305" s="929" t="s">
        <v>664</v>
      </c>
      <c r="K305" s="929" t="s">
        <v>580</v>
      </c>
      <c r="L305" s="929">
        <v>1</v>
      </c>
      <c r="M305" s="1098"/>
      <c r="N305" s="1099" t="str">
        <f t="shared" si="28"/>
        <v>Included</v>
      </c>
      <c r="O305" s="1100">
        <f t="shared" si="29"/>
        <v>0</v>
      </c>
      <c r="P305" s="889"/>
      <c r="Q305" s="285">
        <f t="shared" si="30"/>
        <v>0</v>
      </c>
      <c r="R305" s="928">
        <f t="shared" si="27"/>
        <v>0</v>
      </c>
      <c r="S305" s="889"/>
      <c r="T305" s="925"/>
      <c r="V305" s="926"/>
      <c r="AB305" s="890"/>
      <c r="AL305" s="890"/>
      <c r="AM305" s="890"/>
      <c r="AN305" s="890"/>
      <c r="AO305" s="890"/>
      <c r="AP305" s="890"/>
      <c r="AQ305" s="890"/>
      <c r="AR305" s="890"/>
      <c r="AS305" s="890"/>
      <c r="AT305" s="890"/>
      <c r="AU305" s="890"/>
      <c r="AV305" s="890"/>
      <c r="AW305" s="890"/>
      <c r="AX305" s="890"/>
      <c r="AY305" s="890"/>
    </row>
    <row r="306" spans="1:51" ht="33">
      <c r="A306" s="929">
        <f t="shared" si="35"/>
        <v>13</v>
      </c>
      <c r="B306" s="929">
        <v>7000028322</v>
      </c>
      <c r="C306" s="929">
        <v>130</v>
      </c>
      <c r="D306" s="929" t="s">
        <v>902</v>
      </c>
      <c r="E306" s="929">
        <v>1000003411</v>
      </c>
      <c r="F306" s="929">
        <v>85371000</v>
      </c>
      <c r="G306" s="1096"/>
      <c r="H306" s="1132">
        <v>18</v>
      </c>
      <c r="I306" s="1097"/>
      <c r="J306" s="929" t="s">
        <v>803</v>
      </c>
      <c r="K306" s="929" t="s">
        <v>580</v>
      </c>
      <c r="L306" s="929">
        <v>1</v>
      </c>
      <c r="M306" s="1098"/>
      <c r="N306" s="1099" t="str">
        <f t="shared" si="28"/>
        <v>Included</v>
      </c>
      <c r="O306" s="1100">
        <f t="shared" si="29"/>
        <v>0</v>
      </c>
      <c r="P306" s="889"/>
      <c r="Q306" s="285">
        <f t="shared" si="30"/>
        <v>0</v>
      </c>
      <c r="R306" s="928">
        <f t="shared" si="27"/>
        <v>0</v>
      </c>
      <c r="S306" s="889"/>
      <c r="T306" s="925"/>
      <c r="V306" s="926"/>
      <c r="AB306" s="890"/>
      <c r="AL306" s="890"/>
      <c r="AM306" s="890"/>
      <c r="AN306" s="890"/>
      <c r="AO306" s="890"/>
      <c r="AP306" s="890"/>
      <c r="AQ306" s="890"/>
      <c r="AR306" s="890"/>
      <c r="AS306" s="890"/>
      <c r="AT306" s="890"/>
      <c r="AU306" s="890"/>
      <c r="AV306" s="890"/>
      <c r="AW306" s="890"/>
      <c r="AX306" s="890"/>
      <c r="AY306" s="890"/>
    </row>
    <row r="307" spans="1:51" ht="33">
      <c r="A307" s="929">
        <f t="shared" si="35"/>
        <v>14</v>
      </c>
      <c r="B307" s="929">
        <v>7000028322</v>
      </c>
      <c r="C307" s="929">
        <v>140</v>
      </c>
      <c r="D307" s="929" t="s">
        <v>903</v>
      </c>
      <c r="E307" s="929">
        <v>1000011329</v>
      </c>
      <c r="F307" s="929">
        <v>72169990</v>
      </c>
      <c r="G307" s="1096"/>
      <c r="H307" s="1132">
        <v>18</v>
      </c>
      <c r="I307" s="1097"/>
      <c r="J307" s="929" t="s">
        <v>918</v>
      </c>
      <c r="K307" s="929" t="s">
        <v>581</v>
      </c>
      <c r="L307" s="929">
        <v>1</v>
      </c>
      <c r="M307" s="1098"/>
      <c r="N307" s="1099" t="str">
        <f t="shared" si="28"/>
        <v>Included</v>
      </c>
      <c r="O307" s="1100">
        <f t="shared" si="29"/>
        <v>0</v>
      </c>
      <c r="P307" s="889"/>
      <c r="Q307" s="285">
        <f t="shared" si="30"/>
        <v>0</v>
      </c>
      <c r="R307" s="928">
        <f t="shared" si="27"/>
        <v>0</v>
      </c>
      <c r="S307" s="889"/>
      <c r="T307" s="925"/>
      <c r="V307" s="926"/>
      <c r="AB307" s="890"/>
      <c r="AL307" s="890"/>
      <c r="AM307" s="890"/>
      <c r="AN307" s="890"/>
      <c r="AO307" s="890"/>
      <c r="AP307" s="890"/>
      <c r="AQ307" s="890"/>
      <c r="AR307" s="890"/>
      <c r="AS307" s="890"/>
      <c r="AT307" s="890"/>
      <c r="AU307" s="890"/>
      <c r="AV307" s="890"/>
      <c r="AW307" s="890"/>
      <c r="AX307" s="890"/>
      <c r="AY307" s="890"/>
    </row>
    <row r="308" spans="1:51" ht="16.5">
      <c r="A308" s="929">
        <f t="shared" si="35"/>
        <v>15</v>
      </c>
      <c r="B308" s="929">
        <v>7000028322</v>
      </c>
      <c r="C308" s="929">
        <v>150</v>
      </c>
      <c r="D308" s="929" t="s">
        <v>904</v>
      </c>
      <c r="E308" s="929">
        <v>1000022409</v>
      </c>
      <c r="F308" s="929">
        <v>84159000</v>
      </c>
      <c r="G308" s="1096"/>
      <c r="H308" s="1132">
        <v>28</v>
      </c>
      <c r="I308" s="1097"/>
      <c r="J308" s="929" t="s">
        <v>919</v>
      </c>
      <c r="K308" s="929" t="s">
        <v>581</v>
      </c>
      <c r="L308" s="929">
        <v>1</v>
      </c>
      <c r="M308" s="1098"/>
      <c r="N308" s="1099" t="str">
        <f t="shared" si="28"/>
        <v>Included</v>
      </c>
      <c r="O308" s="1100">
        <f t="shared" si="29"/>
        <v>0</v>
      </c>
      <c r="P308" s="889"/>
      <c r="Q308" s="285">
        <f t="shared" si="30"/>
        <v>0</v>
      </c>
      <c r="R308" s="928">
        <f t="shared" si="27"/>
        <v>0</v>
      </c>
      <c r="S308" s="889"/>
      <c r="T308" s="925"/>
      <c r="V308" s="926"/>
      <c r="AB308" s="890"/>
      <c r="AL308" s="890"/>
      <c r="AM308" s="890"/>
      <c r="AN308" s="890"/>
      <c r="AO308" s="890"/>
      <c r="AP308" s="890"/>
      <c r="AQ308" s="890"/>
      <c r="AR308" s="890"/>
      <c r="AS308" s="890"/>
      <c r="AT308" s="890"/>
      <c r="AU308" s="890"/>
      <c r="AV308" s="890"/>
      <c r="AW308" s="890"/>
      <c r="AX308" s="890"/>
      <c r="AY308" s="890"/>
    </row>
    <row r="309" spans="1:51" ht="16.5">
      <c r="A309" s="929">
        <f t="shared" si="35"/>
        <v>16</v>
      </c>
      <c r="B309" s="929">
        <v>7000028322</v>
      </c>
      <c r="C309" s="929">
        <v>160</v>
      </c>
      <c r="D309" s="929" t="s">
        <v>905</v>
      </c>
      <c r="E309" s="929">
        <v>1000031964</v>
      </c>
      <c r="F309" s="929">
        <v>85446020</v>
      </c>
      <c r="G309" s="1096"/>
      <c r="H309" s="1132">
        <v>18</v>
      </c>
      <c r="I309" s="1097"/>
      <c r="J309" s="929" t="s">
        <v>603</v>
      </c>
      <c r="K309" s="929" t="s">
        <v>582</v>
      </c>
      <c r="L309" s="929">
        <v>2</v>
      </c>
      <c r="M309" s="1098"/>
      <c r="N309" s="1099" t="str">
        <f t="shared" si="28"/>
        <v>Included</v>
      </c>
      <c r="O309" s="1100">
        <f t="shared" si="29"/>
        <v>0</v>
      </c>
      <c r="P309" s="889"/>
      <c r="Q309" s="285">
        <f t="shared" si="30"/>
        <v>0</v>
      </c>
      <c r="R309" s="928">
        <f t="shared" si="27"/>
        <v>0</v>
      </c>
      <c r="S309" s="889"/>
      <c r="T309" s="925"/>
      <c r="V309" s="926"/>
      <c r="AB309" s="890"/>
      <c r="AL309" s="890"/>
      <c r="AM309" s="890"/>
      <c r="AN309" s="890"/>
      <c r="AO309" s="890"/>
      <c r="AP309" s="890"/>
      <c r="AQ309" s="890"/>
      <c r="AR309" s="890"/>
      <c r="AS309" s="890"/>
      <c r="AT309" s="890"/>
      <c r="AU309" s="890"/>
      <c r="AV309" s="890"/>
      <c r="AW309" s="890"/>
      <c r="AX309" s="890"/>
      <c r="AY309" s="890"/>
    </row>
    <row r="310" spans="1:51" ht="16.5">
      <c r="A310" s="929">
        <f t="shared" si="35"/>
        <v>17</v>
      </c>
      <c r="B310" s="929">
        <v>7000028322</v>
      </c>
      <c r="C310" s="929">
        <v>170</v>
      </c>
      <c r="D310" s="929" t="s">
        <v>905</v>
      </c>
      <c r="E310" s="929">
        <v>1000031987</v>
      </c>
      <c r="F310" s="929">
        <v>85446020</v>
      </c>
      <c r="G310" s="1096"/>
      <c r="H310" s="1132">
        <v>18</v>
      </c>
      <c r="I310" s="1097"/>
      <c r="J310" s="929" t="s">
        <v>604</v>
      </c>
      <c r="K310" s="929" t="s">
        <v>582</v>
      </c>
      <c r="L310" s="929">
        <v>3</v>
      </c>
      <c r="M310" s="1098"/>
      <c r="N310" s="1099" t="str">
        <f t="shared" si="28"/>
        <v>Included</v>
      </c>
      <c r="O310" s="1100">
        <f t="shared" si="29"/>
        <v>0</v>
      </c>
      <c r="P310" s="889"/>
      <c r="Q310" s="285">
        <f t="shared" si="30"/>
        <v>0</v>
      </c>
      <c r="R310" s="928">
        <f t="shared" si="27"/>
        <v>0</v>
      </c>
      <c r="S310" s="889"/>
      <c r="T310" s="925"/>
      <c r="V310" s="926"/>
      <c r="AB310" s="890"/>
      <c r="AL310" s="890"/>
      <c r="AM310" s="890"/>
      <c r="AN310" s="890"/>
      <c r="AO310" s="890"/>
      <c r="AP310" s="890"/>
      <c r="AQ310" s="890"/>
      <c r="AR310" s="890"/>
      <c r="AS310" s="890"/>
      <c r="AT310" s="890"/>
      <c r="AU310" s="890"/>
      <c r="AV310" s="890"/>
      <c r="AW310" s="890"/>
      <c r="AX310" s="890"/>
      <c r="AY310" s="890"/>
    </row>
    <row r="311" spans="1:51" ht="16.5">
      <c r="A311" s="929">
        <f t="shared" si="35"/>
        <v>18</v>
      </c>
      <c r="B311" s="929">
        <v>7000028322</v>
      </c>
      <c r="C311" s="929">
        <v>180</v>
      </c>
      <c r="D311" s="929" t="s">
        <v>905</v>
      </c>
      <c r="E311" s="929">
        <v>1000031887</v>
      </c>
      <c r="F311" s="929">
        <v>85446020</v>
      </c>
      <c r="G311" s="1096"/>
      <c r="H311" s="1132">
        <v>18</v>
      </c>
      <c r="I311" s="1097"/>
      <c r="J311" s="929" t="s">
        <v>605</v>
      </c>
      <c r="K311" s="929" t="s">
        <v>582</v>
      </c>
      <c r="L311" s="929">
        <v>3</v>
      </c>
      <c r="M311" s="1098"/>
      <c r="N311" s="1099" t="str">
        <f t="shared" si="28"/>
        <v>Included</v>
      </c>
      <c r="O311" s="1100">
        <f t="shared" si="29"/>
        <v>0</v>
      </c>
      <c r="P311" s="889"/>
      <c r="Q311" s="285">
        <f t="shared" si="30"/>
        <v>0</v>
      </c>
      <c r="R311" s="928">
        <f t="shared" si="27"/>
        <v>0</v>
      </c>
      <c r="S311" s="889"/>
      <c r="T311" s="925"/>
      <c r="V311" s="926"/>
      <c r="AB311" s="890"/>
      <c r="AL311" s="890"/>
      <c r="AM311" s="890"/>
      <c r="AN311" s="890"/>
      <c r="AO311" s="890"/>
      <c r="AP311" s="890"/>
      <c r="AQ311" s="890"/>
      <c r="AR311" s="890"/>
      <c r="AS311" s="890"/>
      <c r="AT311" s="890"/>
      <c r="AU311" s="890"/>
      <c r="AV311" s="890"/>
      <c r="AW311" s="890"/>
      <c r="AX311" s="890"/>
      <c r="AY311" s="890"/>
    </row>
    <row r="312" spans="1:51" ht="16.5">
      <c r="A312" s="929">
        <f t="shared" si="35"/>
        <v>19</v>
      </c>
      <c r="B312" s="929">
        <v>7000028322</v>
      </c>
      <c r="C312" s="929">
        <v>190</v>
      </c>
      <c r="D312" s="929" t="s">
        <v>905</v>
      </c>
      <c r="E312" s="929">
        <v>1000056264</v>
      </c>
      <c r="F312" s="929">
        <v>85446020</v>
      </c>
      <c r="G312" s="1096"/>
      <c r="H312" s="1132">
        <v>18</v>
      </c>
      <c r="I312" s="1097"/>
      <c r="J312" s="929" t="s">
        <v>606</v>
      </c>
      <c r="K312" s="929" t="s">
        <v>582</v>
      </c>
      <c r="L312" s="929">
        <v>2</v>
      </c>
      <c r="M312" s="1098"/>
      <c r="N312" s="1099" t="str">
        <f t="shared" si="28"/>
        <v>Included</v>
      </c>
      <c r="O312" s="1100">
        <f t="shared" si="29"/>
        <v>0</v>
      </c>
      <c r="P312" s="889"/>
      <c r="Q312" s="285">
        <f t="shared" si="30"/>
        <v>0</v>
      </c>
      <c r="R312" s="928">
        <f t="shared" si="27"/>
        <v>0</v>
      </c>
      <c r="S312" s="889"/>
      <c r="T312" s="925"/>
      <c r="V312" s="926"/>
      <c r="AB312" s="890"/>
      <c r="AL312" s="890"/>
      <c r="AM312" s="890"/>
      <c r="AN312" s="890"/>
      <c r="AO312" s="890"/>
      <c r="AP312" s="890"/>
      <c r="AQ312" s="890"/>
      <c r="AR312" s="890"/>
      <c r="AS312" s="890"/>
      <c r="AT312" s="890"/>
      <c r="AU312" s="890"/>
      <c r="AV312" s="890"/>
      <c r="AW312" s="890"/>
      <c r="AX312" s="890"/>
      <c r="AY312" s="890"/>
    </row>
    <row r="313" spans="1:51" ht="16.5">
      <c r="A313" s="929">
        <f t="shared" si="35"/>
        <v>20</v>
      </c>
      <c r="B313" s="929">
        <v>7000028322</v>
      </c>
      <c r="C313" s="929">
        <v>200</v>
      </c>
      <c r="D313" s="929" t="s">
        <v>905</v>
      </c>
      <c r="E313" s="929">
        <v>1000056265</v>
      </c>
      <c r="F313" s="929">
        <v>85446020</v>
      </c>
      <c r="G313" s="1096"/>
      <c r="H313" s="1132">
        <v>18</v>
      </c>
      <c r="I313" s="1097"/>
      <c r="J313" s="929" t="s">
        <v>607</v>
      </c>
      <c r="K313" s="929" t="s">
        <v>582</v>
      </c>
      <c r="L313" s="929">
        <v>1</v>
      </c>
      <c r="M313" s="1098"/>
      <c r="N313" s="1099" t="str">
        <f t="shared" si="28"/>
        <v>Included</v>
      </c>
      <c r="O313" s="1100">
        <f t="shared" si="29"/>
        <v>0</v>
      </c>
      <c r="P313" s="889"/>
      <c r="Q313" s="285">
        <f t="shared" si="30"/>
        <v>0</v>
      </c>
      <c r="R313" s="928">
        <f t="shared" si="27"/>
        <v>0</v>
      </c>
      <c r="S313" s="889"/>
      <c r="T313" s="925"/>
      <c r="V313" s="926"/>
      <c r="AB313" s="890"/>
      <c r="AL313" s="890"/>
      <c r="AM313" s="890"/>
      <c r="AN313" s="890"/>
      <c r="AO313" s="890"/>
      <c r="AP313" s="890"/>
      <c r="AQ313" s="890"/>
      <c r="AR313" s="890"/>
      <c r="AS313" s="890"/>
      <c r="AT313" s="890"/>
      <c r="AU313" s="890"/>
      <c r="AV313" s="890"/>
      <c r="AW313" s="890"/>
      <c r="AX313" s="890"/>
      <c r="AY313" s="890"/>
    </row>
    <row r="314" spans="1:51" ht="16.5">
      <c r="A314" s="929">
        <f t="shared" si="35"/>
        <v>21</v>
      </c>
      <c r="B314" s="929">
        <v>7000028322</v>
      </c>
      <c r="C314" s="929">
        <v>210</v>
      </c>
      <c r="D314" s="929" t="s">
        <v>905</v>
      </c>
      <c r="E314" s="929">
        <v>1000032049</v>
      </c>
      <c r="F314" s="929">
        <v>85446020</v>
      </c>
      <c r="G314" s="1096"/>
      <c r="H314" s="1132">
        <v>18</v>
      </c>
      <c r="I314" s="1097"/>
      <c r="J314" s="929" t="s">
        <v>651</v>
      </c>
      <c r="K314" s="929" t="s">
        <v>582</v>
      </c>
      <c r="L314" s="929">
        <v>2</v>
      </c>
      <c r="M314" s="1098"/>
      <c r="N314" s="1099" t="str">
        <f t="shared" si="28"/>
        <v>Included</v>
      </c>
      <c r="O314" s="1100">
        <f t="shared" si="29"/>
        <v>0</v>
      </c>
      <c r="P314" s="889"/>
      <c r="Q314" s="285">
        <f t="shared" si="30"/>
        <v>0</v>
      </c>
      <c r="R314" s="928">
        <f t="shared" si="27"/>
        <v>0</v>
      </c>
      <c r="S314" s="889"/>
      <c r="T314" s="925"/>
      <c r="V314" s="926"/>
      <c r="AB314" s="890"/>
      <c r="AL314" s="890"/>
      <c r="AM314" s="890"/>
      <c r="AN314" s="890"/>
      <c r="AO314" s="890"/>
      <c r="AP314" s="890"/>
      <c r="AQ314" s="890"/>
      <c r="AR314" s="890"/>
      <c r="AS314" s="890"/>
      <c r="AT314" s="890"/>
      <c r="AU314" s="890"/>
      <c r="AV314" s="890"/>
      <c r="AW314" s="890"/>
      <c r="AX314" s="890"/>
      <c r="AY314" s="890"/>
    </row>
    <row r="315" spans="1:51" ht="16.5">
      <c r="A315" s="929">
        <f t="shared" si="35"/>
        <v>22</v>
      </c>
      <c r="B315" s="929">
        <v>7000028322</v>
      </c>
      <c r="C315" s="929">
        <v>220</v>
      </c>
      <c r="D315" s="929" t="s">
        <v>905</v>
      </c>
      <c r="E315" s="929">
        <v>1000031957</v>
      </c>
      <c r="F315" s="929">
        <v>85446020</v>
      </c>
      <c r="G315" s="1096"/>
      <c r="H315" s="1132">
        <v>18</v>
      </c>
      <c r="I315" s="1097"/>
      <c r="J315" s="929" t="s">
        <v>599</v>
      </c>
      <c r="K315" s="929" t="s">
        <v>582</v>
      </c>
      <c r="L315" s="929">
        <v>1.5</v>
      </c>
      <c r="M315" s="1098"/>
      <c r="N315" s="1099" t="str">
        <f t="shared" si="28"/>
        <v>Included</v>
      </c>
      <c r="O315" s="1100">
        <f t="shared" si="29"/>
        <v>0</v>
      </c>
      <c r="P315" s="889"/>
      <c r="Q315" s="285">
        <f t="shared" si="30"/>
        <v>0</v>
      </c>
      <c r="R315" s="928">
        <f t="shared" si="27"/>
        <v>0</v>
      </c>
      <c r="S315" s="889"/>
      <c r="T315" s="925"/>
      <c r="V315" s="926"/>
      <c r="AB315" s="890"/>
      <c r="AL315" s="890"/>
      <c r="AM315" s="890"/>
      <c r="AN315" s="890"/>
      <c r="AO315" s="890"/>
      <c r="AP315" s="890"/>
      <c r="AQ315" s="890"/>
      <c r="AR315" s="890"/>
      <c r="AS315" s="890"/>
      <c r="AT315" s="890"/>
      <c r="AU315" s="890"/>
      <c r="AV315" s="890"/>
      <c r="AW315" s="890"/>
      <c r="AX315" s="890"/>
      <c r="AY315" s="890"/>
    </row>
    <row r="316" spans="1:51" ht="93.75" customHeight="1">
      <c r="A316" s="929">
        <f t="shared" si="35"/>
        <v>23</v>
      </c>
      <c r="B316" s="929">
        <v>7000028322</v>
      </c>
      <c r="C316" s="929">
        <v>230</v>
      </c>
      <c r="D316" s="929" t="s">
        <v>905</v>
      </c>
      <c r="E316" s="929">
        <v>1000031953</v>
      </c>
      <c r="F316" s="929">
        <v>85446020</v>
      </c>
      <c r="G316" s="1096"/>
      <c r="H316" s="1132">
        <v>18</v>
      </c>
      <c r="I316" s="1097"/>
      <c r="J316" s="929" t="s">
        <v>600</v>
      </c>
      <c r="K316" s="929" t="s">
        <v>582</v>
      </c>
      <c r="L316" s="929">
        <v>1</v>
      </c>
      <c r="M316" s="1098"/>
      <c r="N316" s="1099" t="str">
        <f t="shared" si="28"/>
        <v>Included</v>
      </c>
      <c r="O316" s="1100">
        <f t="shared" si="29"/>
        <v>0</v>
      </c>
      <c r="P316" s="889"/>
      <c r="Q316" s="285">
        <f t="shared" si="30"/>
        <v>0</v>
      </c>
      <c r="R316" s="928">
        <f t="shared" si="27"/>
        <v>0</v>
      </c>
      <c r="S316" s="889"/>
      <c r="T316" s="925"/>
      <c r="V316" s="926"/>
      <c r="AB316" s="890"/>
      <c r="AL316" s="890"/>
      <c r="AM316" s="890"/>
      <c r="AN316" s="890"/>
      <c r="AO316" s="890"/>
      <c r="AP316" s="890"/>
      <c r="AQ316" s="890"/>
      <c r="AR316" s="890"/>
      <c r="AS316" s="890"/>
      <c r="AT316" s="890"/>
      <c r="AU316" s="890"/>
      <c r="AV316" s="890"/>
      <c r="AW316" s="890"/>
      <c r="AX316" s="890"/>
      <c r="AY316" s="890"/>
    </row>
    <row r="317" spans="1:51" ht="90.75" customHeight="1">
      <c r="A317" s="929">
        <f t="shared" si="35"/>
        <v>24</v>
      </c>
      <c r="B317" s="929">
        <v>7000028322</v>
      </c>
      <c r="C317" s="929">
        <v>240</v>
      </c>
      <c r="D317" s="929" t="s">
        <v>905</v>
      </c>
      <c r="E317" s="929">
        <v>1000031976</v>
      </c>
      <c r="F317" s="929">
        <v>85446020</v>
      </c>
      <c r="G317" s="1096"/>
      <c r="H317" s="1132">
        <v>18</v>
      </c>
      <c r="I317" s="1097"/>
      <c r="J317" s="929" t="s">
        <v>650</v>
      </c>
      <c r="K317" s="929" t="s">
        <v>582</v>
      </c>
      <c r="L317" s="929">
        <v>3</v>
      </c>
      <c r="M317" s="1098"/>
      <c r="N317" s="1099" t="str">
        <f t="shared" si="28"/>
        <v>Included</v>
      </c>
      <c r="O317" s="1100">
        <f t="shared" si="29"/>
        <v>0</v>
      </c>
      <c r="P317" s="889"/>
      <c r="Q317" s="285">
        <f t="shared" si="30"/>
        <v>0</v>
      </c>
      <c r="R317" s="928">
        <f t="shared" si="27"/>
        <v>0</v>
      </c>
      <c r="S317" s="889"/>
      <c r="T317" s="925"/>
      <c r="V317" s="926"/>
      <c r="AB317" s="890"/>
      <c r="AL317" s="890"/>
      <c r="AM317" s="890"/>
      <c r="AN317" s="890"/>
      <c r="AO317" s="890"/>
      <c r="AP317" s="890"/>
      <c r="AQ317" s="890"/>
      <c r="AR317" s="890"/>
      <c r="AS317" s="890"/>
      <c r="AT317" s="890"/>
      <c r="AU317" s="890"/>
      <c r="AV317" s="890"/>
      <c r="AW317" s="890"/>
      <c r="AX317" s="890"/>
      <c r="AY317" s="890"/>
    </row>
    <row r="318" spans="1:51" ht="90.75" customHeight="1">
      <c r="A318" s="929">
        <f t="shared" si="35"/>
        <v>25</v>
      </c>
      <c r="B318" s="929">
        <v>7000028322</v>
      </c>
      <c r="C318" s="929">
        <v>250</v>
      </c>
      <c r="D318" s="929" t="s">
        <v>905</v>
      </c>
      <c r="E318" s="929">
        <v>1000031943</v>
      </c>
      <c r="F318" s="929">
        <v>85446020</v>
      </c>
      <c r="G318" s="1096"/>
      <c r="H318" s="1132">
        <v>18</v>
      </c>
      <c r="I318" s="1097"/>
      <c r="J318" s="929" t="s">
        <v>602</v>
      </c>
      <c r="K318" s="929" t="s">
        <v>582</v>
      </c>
      <c r="L318" s="929">
        <v>1</v>
      </c>
      <c r="M318" s="1098"/>
      <c r="N318" s="1099" t="str">
        <f t="shared" si="28"/>
        <v>Included</v>
      </c>
      <c r="O318" s="1100">
        <f t="shared" si="29"/>
        <v>0</v>
      </c>
      <c r="P318" s="889"/>
      <c r="Q318" s="285">
        <f t="shared" si="30"/>
        <v>0</v>
      </c>
      <c r="R318" s="928">
        <f t="shared" si="27"/>
        <v>0</v>
      </c>
      <c r="S318" s="889"/>
      <c r="T318" s="925"/>
      <c r="V318" s="926"/>
      <c r="AB318" s="890"/>
      <c r="AL318" s="890"/>
      <c r="AM318" s="890"/>
      <c r="AN318" s="890"/>
      <c r="AO318" s="890"/>
      <c r="AP318" s="890"/>
      <c r="AQ318" s="890"/>
      <c r="AR318" s="890"/>
      <c r="AS318" s="890"/>
      <c r="AT318" s="890"/>
      <c r="AU318" s="890"/>
      <c r="AV318" s="890"/>
      <c r="AW318" s="890"/>
      <c r="AX318" s="890"/>
      <c r="AY318" s="890"/>
    </row>
    <row r="319" spans="1:51" ht="37.5" customHeight="1">
      <c r="A319" s="929">
        <f t="shared" si="35"/>
        <v>26</v>
      </c>
      <c r="B319" s="929">
        <v>7000028322</v>
      </c>
      <c r="C319" s="929">
        <v>260</v>
      </c>
      <c r="D319" s="929" t="s">
        <v>905</v>
      </c>
      <c r="E319" s="929">
        <v>1000031985</v>
      </c>
      <c r="F319" s="929">
        <v>85446020</v>
      </c>
      <c r="G319" s="1096"/>
      <c r="H319" s="1132">
        <v>18</v>
      </c>
      <c r="I319" s="1097"/>
      <c r="J319" s="929" t="s">
        <v>601</v>
      </c>
      <c r="K319" s="929" t="s">
        <v>582</v>
      </c>
      <c r="L319" s="929">
        <v>1</v>
      </c>
      <c r="M319" s="1098"/>
      <c r="N319" s="1099" t="str">
        <f>IF(M319=0, "Included",IF(ISERROR(#REF!*M319), M319,#REF!* M319))</f>
        <v>Included</v>
      </c>
      <c r="O319" s="1100">
        <f t="shared" si="29"/>
        <v>0</v>
      </c>
      <c r="P319" s="889"/>
      <c r="Q319" s="285">
        <f t="shared" si="30"/>
        <v>0</v>
      </c>
      <c r="R319" s="928">
        <f t="shared" si="27"/>
        <v>0</v>
      </c>
      <c r="S319" s="889"/>
      <c r="T319" s="925"/>
      <c r="V319" s="926"/>
      <c r="AB319" s="890"/>
      <c r="AL319" s="890"/>
      <c r="AM319" s="890"/>
      <c r="AN319" s="890"/>
      <c r="AO319" s="890"/>
      <c r="AP319" s="890"/>
      <c r="AQ319" s="890"/>
      <c r="AR319" s="890"/>
      <c r="AS319" s="890"/>
      <c r="AT319" s="890"/>
      <c r="AU319" s="890"/>
      <c r="AV319" s="890"/>
      <c r="AW319" s="890"/>
      <c r="AX319" s="890"/>
      <c r="AY319" s="890"/>
    </row>
    <row r="320" spans="1:51" ht="16.5">
      <c r="A320" s="929">
        <f t="shared" si="35"/>
        <v>27</v>
      </c>
      <c r="B320" s="929">
        <v>7000028322</v>
      </c>
      <c r="C320" s="929">
        <v>270</v>
      </c>
      <c r="D320" s="929" t="s">
        <v>905</v>
      </c>
      <c r="E320" s="929">
        <v>1000031951</v>
      </c>
      <c r="F320" s="929">
        <v>85446090</v>
      </c>
      <c r="G320" s="1096"/>
      <c r="H320" s="1132">
        <v>18</v>
      </c>
      <c r="I320" s="1097"/>
      <c r="J320" s="929" t="s">
        <v>598</v>
      </c>
      <c r="K320" s="929" t="s">
        <v>582</v>
      </c>
      <c r="L320" s="929">
        <v>0.3</v>
      </c>
      <c r="M320" s="1098"/>
      <c r="N320" s="1099" t="str">
        <f>IF(M320=0, "Included",IF(ISERROR(L319*M320), M320, L319*M320))</f>
        <v>Included</v>
      </c>
      <c r="O320" s="1100">
        <f t="shared" si="29"/>
        <v>0</v>
      </c>
      <c r="P320" s="889"/>
      <c r="Q320" s="285">
        <f t="shared" si="30"/>
        <v>0</v>
      </c>
      <c r="R320" s="928">
        <f t="shared" si="27"/>
        <v>0</v>
      </c>
      <c r="S320" s="889"/>
      <c r="T320" s="925"/>
      <c r="V320" s="926"/>
      <c r="AB320" s="890"/>
      <c r="AL320" s="890"/>
      <c r="AM320" s="890"/>
      <c r="AN320" s="890"/>
      <c r="AO320" s="890"/>
      <c r="AP320" s="890"/>
      <c r="AQ320" s="890"/>
      <c r="AR320" s="890"/>
      <c r="AS320" s="890"/>
      <c r="AT320" s="890"/>
      <c r="AU320" s="890"/>
      <c r="AV320" s="890"/>
      <c r="AW320" s="890"/>
      <c r="AX320" s="890"/>
      <c r="AY320" s="890"/>
    </row>
    <row r="321" spans="1:51" ht="16.5">
      <c r="A321" s="929">
        <f t="shared" si="35"/>
        <v>28</v>
      </c>
      <c r="B321" s="929">
        <v>7000028322</v>
      </c>
      <c r="C321" s="929">
        <v>280</v>
      </c>
      <c r="D321" s="929" t="s">
        <v>906</v>
      </c>
      <c r="E321" s="929">
        <v>1000049467</v>
      </c>
      <c r="F321" s="929">
        <v>94059900</v>
      </c>
      <c r="G321" s="1096"/>
      <c r="H321" s="1132">
        <v>18</v>
      </c>
      <c r="I321" s="1097"/>
      <c r="J321" s="1137" t="s">
        <v>870</v>
      </c>
      <c r="K321" s="1137" t="s">
        <v>581</v>
      </c>
      <c r="L321" s="1137">
        <v>1</v>
      </c>
      <c r="M321" s="1098"/>
      <c r="N321" s="1099" t="str">
        <f>IF(M321=0, "Included",IF(ISERROR(L320*M321), M321, L320*M321))</f>
        <v>Included</v>
      </c>
      <c r="O321" s="1100">
        <f t="shared" si="29"/>
        <v>0</v>
      </c>
      <c r="P321" s="889"/>
      <c r="Q321" s="285">
        <f t="shared" si="30"/>
        <v>0</v>
      </c>
      <c r="R321" s="928">
        <f t="shared" si="27"/>
        <v>0</v>
      </c>
      <c r="S321" s="889"/>
      <c r="T321" s="925"/>
      <c r="V321" s="926"/>
      <c r="AB321" s="890"/>
      <c r="AL321" s="890"/>
      <c r="AM321" s="890"/>
      <c r="AN321" s="890"/>
      <c r="AO321" s="890"/>
      <c r="AP321" s="890"/>
      <c r="AQ321" s="890"/>
      <c r="AR321" s="890"/>
      <c r="AS321" s="890"/>
      <c r="AT321" s="890"/>
      <c r="AU321" s="890"/>
      <c r="AV321" s="890"/>
      <c r="AW321" s="890"/>
      <c r="AX321" s="890"/>
      <c r="AY321" s="890"/>
    </row>
    <row r="322" spans="1:51" ht="16.5">
      <c r="A322" s="929">
        <f t="shared" si="35"/>
        <v>29</v>
      </c>
      <c r="B322" s="929">
        <v>7000028322</v>
      </c>
      <c r="C322" s="929">
        <v>290</v>
      </c>
      <c r="D322" s="929" t="s">
        <v>907</v>
      </c>
      <c r="E322" s="929">
        <v>1000014547</v>
      </c>
      <c r="F322" s="929">
        <v>85371000</v>
      </c>
      <c r="G322" s="1096"/>
      <c r="H322" s="1132">
        <v>18</v>
      </c>
      <c r="I322" s="1097"/>
      <c r="J322" s="929" t="s">
        <v>594</v>
      </c>
      <c r="K322" s="929" t="s">
        <v>580</v>
      </c>
      <c r="L322" s="929">
        <v>1</v>
      </c>
      <c r="M322" s="1098"/>
      <c r="N322" s="1099" t="str">
        <f t="shared" si="28"/>
        <v>Included</v>
      </c>
      <c r="O322" s="1100">
        <f t="shared" si="29"/>
        <v>0</v>
      </c>
      <c r="P322" s="889"/>
      <c r="Q322" s="285">
        <f t="shared" si="30"/>
        <v>0</v>
      </c>
      <c r="R322" s="928">
        <f t="shared" si="27"/>
        <v>0</v>
      </c>
      <c r="S322" s="889"/>
      <c r="T322" s="925"/>
      <c r="V322" s="926"/>
      <c r="AB322" s="890"/>
      <c r="AL322" s="890"/>
      <c r="AM322" s="890"/>
      <c r="AN322" s="890"/>
      <c r="AO322" s="890"/>
      <c r="AP322" s="890"/>
      <c r="AQ322" s="890"/>
      <c r="AR322" s="890"/>
      <c r="AS322" s="890"/>
      <c r="AT322" s="890"/>
      <c r="AU322" s="890"/>
      <c r="AV322" s="890"/>
      <c r="AW322" s="890"/>
      <c r="AX322" s="890"/>
      <c r="AY322" s="890"/>
    </row>
    <row r="323" spans="1:51" ht="37.5" customHeight="1">
      <c r="A323" s="929">
        <f t="shared" si="35"/>
        <v>30</v>
      </c>
      <c r="B323" s="929">
        <v>7000028322</v>
      </c>
      <c r="C323" s="929">
        <v>300</v>
      </c>
      <c r="D323" s="929" t="s">
        <v>907</v>
      </c>
      <c r="E323" s="929">
        <v>1000038325</v>
      </c>
      <c r="F323" s="929">
        <v>94059900</v>
      </c>
      <c r="G323" s="1096"/>
      <c r="H323" s="1132">
        <v>18</v>
      </c>
      <c r="I323" s="1097"/>
      <c r="J323" s="929" t="s">
        <v>595</v>
      </c>
      <c r="K323" s="929" t="s">
        <v>580</v>
      </c>
      <c r="L323" s="929">
        <v>10</v>
      </c>
      <c r="M323" s="1098"/>
      <c r="N323" s="1099" t="str">
        <f t="shared" si="28"/>
        <v>Included</v>
      </c>
      <c r="O323" s="1100">
        <f t="shared" si="29"/>
        <v>0</v>
      </c>
      <c r="P323" s="889"/>
      <c r="Q323" s="285">
        <f t="shared" si="30"/>
        <v>0</v>
      </c>
      <c r="R323" s="928">
        <f t="shared" si="27"/>
        <v>0</v>
      </c>
      <c r="S323" s="889"/>
      <c r="T323" s="925"/>
      <c r="V323" s="926"/>
      <c r="AB323" s="890"/>
      <c r="AL323" s="890"/>
      <c r="AM323" s="890"/>
      <c r="AN323" s="890"/>
      <c r="AO323" s="890"/>
      <c r="AP323" s="890"/>
      <c r="AQ323" s="890"/>
      <c r="AR323" s="890"/>
      <c r="AS323" s="890"/>
      <c r="AT323" s="890"/>
      <c r="AU323" s="890"/>
      <c r="AV323" s="890"/>
      <c r="AW323" s="890"/>
      <c r="AX323" s="890"/>
      <c r="AY323" s="890"/>
    </row>
    <row r="324" spans="1:51" ht="42" customHeight="1">
      <c r="A324" s="929">
        <f t="shared" si="35"/>
        <v>31</v>
      </c>
      <c r="B324" s="929">
        <v>7000028322</v>
      </c>
      <c r="C324" s="929">
        <v>310</v>
      </c>
      <c r="D324" s="929" t="s">
        <v>907</v>
      </c>
      <c r="E324" s="929">
        <v>1000038039</v>
      </c>
      <c r="F324" s="929">
        <v>94051090</v>
      </c>
      <c r="G324" s="1096"/>
      <c r="H324" s="1132">
        <v>18</v>
      </c>
      <c r="I324" s="1097"/>
      <c r="J324" s="929" t="s">
        <v>810</v>
      </c>
      <c r="K324" s="929" t="s">
        <v>580</v>
      </c>
      <c r="L324" s="929">
        <v>10</v>
      </c>
      <c r="M324" s="1098"/>
      <c r="N324" s="1099" t="str">
        <f t="shared" si="28"/>
        <v>Included</v>
      </c>
      <c r="O324" s="1100">
        <f t="shared" si="29"/>
        <v>0</v>
      </c>
      <c r="P324" s="889"/>
      <c r="Q324" s="285">
        <f t="shared" si="30"/>
        <v>0</v>
      </c>
      <c r="R324" s="928">
        <f t="shared" si="27"/>
        <v>0</v>
      </c>
      <c r="S324" s="889"/>
      <c r="T324" s="925"/>
      <c r="V324" s="926"/>
      <c r="AB324" s="890"/>
      <c r="AL324" s="890"/>
      <c r="AM324" s="890"/>
      <c r="AN324" s="890"/>
      <c r="AO324" s="890"/>
      <c r="AP324" s="890"/>
      <c r="AQ324" s="890"/>
      <c r="AR324" s="890"/>
      <c r="AS324" s="890"/>
      <c r="AT324" s="890"/>
      <c r="AU324" s="890"/>
      <c r="AV324" s="890"/>
      <c r="AW324" s="890"/>
      <c r="AX324" s="890"/>
      <c r="AY324" s="890"/>
    </row>
    <row r="325" spans="1:51" ht="33">
      <c r="A325" s="929">
        <f t="shared" si="35"/>
        <v>32</v>
      </c>
      <c r="B325" s="929">
        <v>7000028322</v>
      </c>
      <c r="C325" s="929">
        <v>320</v>
      </c>
      <c r="D325" s="929" t="s">
        <v>907</v>
      </c>
      <c r="E325" s="929">
        <v>1000004952</v>
      </c>
      <c r="F325" s="929">
        <v>94059900</v>
      </c>
      <c r="G325" s="1096"/>
      <c r="H325" s="1132">
        <v>18</v>
      </c>
      <c r="I325" s="1097"/>
      <c r="J325" s="929" t="s">
        <v>811</v>
      </c>
      <c r="K325" s="929" t="s">
        <v>580</v>
      </c>
      <c r="L325" s="929">
        <v>1</v>
      </c>
      <c r="M325" s="1098"/>
      <c r="N325" s="1099" t="str">
        <f t="shared" si="28"/>
        <v>Included</v>
      </c>
      <c r="O325" s="1100">
        <f t="shared" si="29"/>
        <v>0</v>
      </c>
      <c r="P325" s="889"/>
      <c r="Q325" s="285">
        <f t="shared" si="30"/>
        <v>0</v>
      </c>
      <c r="R325" s="928">
        <f t="shared" si="27"/>
        <v>0</v>
      </c>
      <c r="S325" s="889"/>
      <c r="T325" s="925"/>
      <c r="V325" s="926"/>
      <c r="AB325" s="890"/>
      <c r="AL325" s="890"/>
      <c r="AM325" s="890"/>
      <c r="AN325" s="890"/>
      <c r="AO325" s="890"/>
      <c r="AP325" s="890"/>
      <c r="AQ325" s="890"/>
      <c r="AR325" s="890"/>
      <c r="AS325" s="890"/>
      <c r="AT325" s="890"/>
      <c r="AU325" s="890"/>
      <c r="AV325" s="890"/>
      <c r="AW325" s="890"/>
      <c r="AX325" s="890"/>
      <c r="AY325" s="890"/>
    </row>
    <row r="326" spans="1:51" ht="16.5">
      <c r="A326" s="929">
        <f t="shared" si="35"/>
        <v>33</v>
      </c>
      <c r="B326" s="929">
        <v>7000028322</v>
      </c>
      <c r="C326" s="929">
        <v>330</v>
      </c>
      <c r="D326" s="929" t="s">
        <v>907</v>
      </c>
      <c r="E326" s="929">
        <v>1000001894</v>
      </c>
      <c r="F326" s="929">
        <v>94059900</v>
      </c>
      <c r="G326" s="1096"/>
      <c r="H326" s="1132">
        <v>18</v>
      </c>
      <c r="I326" s="1097"/>
      <c r="J326" s="929" t="s">
        <v>597</v>
      </c>
      <c r="K326" s="929" t="s">
        <v>580</v>
      </c>
      <c r="L326" s="929">
        <v>1</v>
      </c>
      <c r="M326" s="1098"/>
      <c r="N326" s="1099" t="str">
        <f t="shared" si="28"/>
        <v>Included</v>
      </c>
      <c r="O326" s="1100">
        <f t="shared" si="29"/>
        <v>0</v>
      </c>
      <c r="P326" s="889"/>
      <c r="Q326" s="285">
        <f t="shared" si="30"/>
        <v>0</v>
      </c>
      <c r="R326" s="928">
        <f t="shared" si="27"/>
        <v>0</v>
      </c>
      <c r="S326" s="889"/>
      <c r="T326" s="925"/>
      <c r="V326" s="926"/>
      <c r="AB326" s="890"/>
      <c r="AL326" s="890"/>
      <c r="AM326" s="890"/>
      <c r="AN326" s="890"/>
      <c r="AO326" s="890"/>
      <c r="AP326" s="890"/>
      <c r="AQ326" s="890"/>
      <c r="AR326" s="890"/>
      <c r="AS326" s="890"/>
      <c r="AT326" s="890"/>
      <c r="AU326" s="890"/>
      <c r="AV326" s="890"/>
      <c r="AW326" s="890"/>
      <c r="AX326" s="890"/>
      <c r="AY326" s="890"/>
    </row>
    <row r="327" spans="1:51" ht="16.5">
      <c r="A327" s="929">
        <f t="shared" si="35"/>
        <v>34</v>
      </c>
      <c r="B327" s="929">
        <v>7000028322</v>
      </c>
      <c r="C327" s="929">
        <v>340</v>
      </c>
      <c r="D327" s="929" t="s">
        <v>907</v>
      </c>
      <c r="E327" s="929">
        <v>1000038385</v>
      </c>
      <c r="F327" s="929">
        <v>94059900</v>
      </c>
      <c r="G327" s="1096"/>
      <c r="H327" s="1132">
        <v>18</v>
      </c>
      <c r="I327" s="1097"/>
      <c r="J327" s="929" t="s">
        <v>920</v>
      </c>
      <c r="K327" s="929" t="s">
        <v>580</v>
      </c>
      <c r="L327" s="929">
        <v>4</v>
      </c>
      <c r="M327" s="1098"/>
      <c r="N327" s="1099" t="str">
        <f t="shared" si="28"/>
        <v>Included</v>
      </c>
      <c r="O327" s="1100">
        <f t="shared" si="29"/>
        <v>0</v>
      </c>
      <c r="P327" s="889"/>
      <c r="Q327" s="285">
        <f t="shared" si="30"/>
        <v>0</v>
      </c>
      <c r="R327" s="928">
        <f t="shared" si="27"/>
        <v>0</v>
      </c>
      <c r="S327" s="889"/>
      <c r="T327" s="925"/>
      <c r="V327" s="926"/>
      <c r="AB327" s="890"/>
      <c r="AL327" s="890"/>
      <c r="AM327" s="890"/>
      <c r="AN327" s="890"/>
      <c r="AO327" s="890"/>
      <c r="AP327" s="890"/>
      <c r="AQ327" s="890"/>
      <c r="AR327" s="890"/>
      <c r="AS327" s="890"/>
      <c r="AT327" s="890"/>
      <c r="AU327" s="890"/>
      <c r="AV327" s="890"/>
      <c r="AW327" s="890"/>
      <c r="AX327" s="890"/>
      <c r="AY327" s="890"/>
    </row>
    <row r="328" spans="1:51" ht="16.5">
      <c r="A328" s="929">
        <f t="shared" si="35"/>
        <v>35</v>
      </c>
      <c r="B328" s="929">
        <v>7000028322</v>
      </c>
      <c r="C328" s="929">
        <v>350</v>
      </c>
      <c r="D328" s="929" t="s">
        <v>908</v>
      </c>
      <c r="E328" s="929">
        <v>1000004304</v>
      </c>
      <c r="F328" s="929">
        <v>85371000</v>
      </c>
      <c r="G328" s="1096"/>
      <c r="H328" s="1132">
        <v>18</v>
      </c>
      <c r="I328" s="1097"/>
      <c r="J328" s="929" t="s">
        <v>654</v>
      </c>
      <c r="K328" s="929" t="s">
        <v>581</v>
      </c>
      <c r="L328" s="929">
        <v>1</v>
      </c>
      <c r="M328" s="1098"/>
      <c r="N328" s="1099" t="str">
        <f t="shared" si="28"/>
        <v>Included</v>
      </c>
      <c r="O328" s="1100">
        <f t="shared" si="29"/>
        <v>0</v>
      </c>
      <c r="P328" s="889"/>
      <c r="Q328" s="285">
        <f t="shared" si="30"/>
        <v>0</v>
      </c>
      <c r="R328" s="928">
        <f t="shared" si="27"/>
        <v>0</v>
      </c>
      <c r="S328" s="889"/>
      <c r="T328" s="925"/>
      <c r="V328" s="926"/>
      <c r="AB328" s="890"/>
      <c r="AL328" s="890"/>
      <c r="AM328" s="890"/>
      <c r="AN328" s="890"/>
      <c r="AO328" s="890"/>
      <c r="AP328" s="890"/>
      <c r="AQ328" s="890"/>
      <c r="AR328" s="890"/>
      <c r="AS328" s="890"/>
      <c r="AT328" s="890"/>
      <c r="AU328" s="890"/>
      <c r="AV328" s="890"/>
      <c r="AW328" s="890"/>
      <c r="AX328" s="890"/>
      <c r="AY328" s="890"/>
    </row>
    <row r="329" spans="1:51" ht="16.5">
      <c r="A329" s="929">
        <f t="shared" si="35"/>
        <v>36</v>
      </c>
      <c r="B329" s="929">
        <v>7000028322</v>
      </c>
      <c r="C329" s="929">
        <v>360</v>
      </c>
      <c r="D329" s="929" t="s">
        <v>908</v>
      </c>
      <c r="E329" s="929">
        <v>1000001145</v>
      </c>
      <c r="F329" s="929">
        <v>85371000</v>
      </c>
      <c r="G329" s="1096"/>
      <c r="H329" s="1132">
        <v>18</v>
      </c>
      <c r="I329" s="1097"/>
      <c r="J329" s="929" t="s">
        <v>655</v>
      </c>
      <c r="K329" s="929" t="s">
        <v>581</v>
      </c>
      <c r="L329" s="929">
        <v>1</v>
      </c>
      <c r="M329" s="1098"/>
      <c r="N329" s="1099" t="str">
        <f t="shared" si="28"/>
        <v>Included</v>
      </c>
      <c r="O329" s="1100">
        <f t="shared" si="29"/>
        <v>0</v>
      </c>
      <c r="P329" s="889"/>
      <c r="Q329" s="285">
        <f t="shared" si="30"/>
        <v>0</v>
      </c>
      <c r="R329" s="928">
        <f t="shared" si="27"/>
        <v>0</v>
      </c>
      <c r="S329" s="889"/>
      <c r="T329" s="925"/>
      <c r="V329" s="926"/>
      <c r="AB329" s="890"/>
      <c r="AL329" s="890"/>
      <c r="AM329" s="890"/>
      <c r="AN329" s="890"/>
      <c r="AO329" s="890"/>
      <c r="AP329" s="890"/>
      <c r="AQ329" s="890"/>
      <c r="AR329" s="890"/>
      <c r="AS329" s="890"/>
      <c r="AT329" s="890"/>
      <c r="AU329" s="890"/>
      <c r="AV329" s="890"/>
      <c r="AW329" s="890"/>
      <c r="AX329" s="890"/>
      <c r="AY329" s="890"/>
    </row>
    <row r="330" spans="1:51" ht="16.5">
      <c r="A330" s="929">
        <f t="shared" si="35"/>
        <v>37</v>
      </c>
      <c r="B330" s="929">
        <v>7000028322</v>
      </c>
      <c r="C330" s="929">
        <v>370</v>
      </c>
      <c r="D330" s="929" t="s">
        <v>908</v>
      </c>
      <c r="E330" s="929">
        <v>1000004309</v>
      </c>
      <c r="F330" s="929">
        <v>85371000</v>
      </c>
      <c r="G330" s="1096"/>
      <c r="H330" s="1132">
        <v>18</v>
      </c>
      <c r="I330" s="1097"/>
      <c r="J330" s="929" t="s">
        <v>921</v>
      </c>
      <c r="K330" s="929" t="s">
        <v>581</v>
      </c>
      <c r="L330" s="929">
        <v>1</v>
      </c>
      <c r="M330" s="1098"/>
      <c r="N330" s="1099" t="str">
        <f t="shared" si="28"/>
        <v>Included</v>
      </c>
      <c r="O330" s="1100">
        <f t="shared" si="29"/>
        <v>0</v>
      </c>
      <c r="P330" s="889"/>
      <c r="Q330" s="285">
        <f t="shared" si="30"/>
        <v>0</v>
      </c>
      <c r="R330" s="928">
        <f t="shared" si="27"/>
        <v>0</v>
      </c>
      <c r="S330" s="889"/>
      <c r="T330" s="925"/>
      <c r="V330" s="926"/>
      <c r="AB330" s="890"/>
      <c r="AL330" s="890"/>
      <c r="AM330" s="890"/>
      <c r="AN330" s="890"/>
      <c r="AO330" s="890"/>
      <c r="AP330" s="890"/>
      <c r="AQ330" s="890"/>
      <c r="AR330" s="890"/>
      <c r="AS330" s="890"/>
      <c r="AT330" s="890"/>
      <c r="AU330" s="890"/>
      <c r="AV330" s="890"/>
      <c r="AW330" s="890"/>
      <c r="AX330" s="890"/>
      <c r="AY330" s="890"/>
    </row>
    <row r="331" spans="1:51" ht="16.5">
      <c r="A331" s="929">
        <f t="shared" si="35"/>
        <v>38</v>
      </c>
      <c r="B331" s="929">
        <v>7000028322</v>
      </c>
      <c r="C331" s="929">
        <v>380</v>
      </c>
      <c r="D331" s="929" t="s">
        <v>909</v>
      </c>
      <c r="E331" s="929">
        <v>1000012022</v>
      </c>
      <c r="F331" s="929">
        <v>84241000</v>
      </c>
      <c r="G331" s="1096"/>
      <c r="H331" s="1132">
        <v>18</v>
      </c>
      <c r="I331" s="1097"/>
      <c r="J331" s="929" t="s">
        <v>592</v>
      </c>
      <c r="K331" s="929" t="s">
        <v>580</v>
      </c>
      <c r="L331" s="929">
        <v>2</v>
      </c>
      <c r="M331" s="1098"/>
      <c r="N331" s="1099" t="str">
        <f t="shared" si="28"/>
        <v>Included</v>
      </c>
      <c r="O331" s="1100">
        <f t="shared" si="29"/>
        <v>0</v>
      </c>
      <c r="P331" s="889"/>
      <c r="Q331" s="285">
        <f t="shared" si="30"/>
        <v>0</v>
      </c>
      <c r="R331" s="928">
        <f t="shared" ref="R331:R372" si="36">IF(I331="", H331*Q331/100, I331*Q331)</f>
        <v>0</v>
      </c>
      <c r="S331" s="889"/>
      <c r="T331" s="925"/>
      <c r="V331" s="926"/>
      <c r="AB331" s="890"/>
      <c r="AL331" s="890"/>
      <c r="AM331" s="890"/>
      <c r="AN331" s="890"/>
      <c r="AO331" s="890"/>
      <c r="AP331" s="890"/>
      <c r="AQ331" s="890"/>
      <c r="AR331" s="890"/>
      <c r="AS331" s="890"/>
      <c r="AT331" s="890"/>
      <c r="AU331" s="890"/>
      <c r="AV331" s="890"/>
      <c r="AW331" s="890"/>
      <c r="AX331" s="890"/>
      <c r="AY331" s="890"/>
    </row>
    <row r="332" spans="1:51" ht="16.5">
      <c r="A332" s="929">
        <f t="shared" si="35"/>
        <v>39</v>
      </c>
      <c r="B332" s="929">
        <v>7000028322</v>
      </c>
      <c r="C332" s="929">
        <v>390</v>
      </c>
      <c r="D332" s="929" t="s">
        <v>909</v>
      </c>
      <c r="E332" s="929">
        <v>1000012026</v>
      </c>
      <c r="F332" s="929">
        <v>84241000</v>
      </c>
      <c r="G332" s="1096"/>
      <c r="H332" s="1132">
        <v>18</v>
      </c>
      <c r="I332" s="1097"/>
      <c r="J332" s="929" t="s">
        <v>922</v>
      </c>
      <c r="K332" s="929" t="s">
        <v>580</v>
      </c>
      <c r="L332" s="929">
        <v>2</v>
      </c>
      <c r="M332" s="1098"/>
      <c r="N332" s="1099" t="str">
        <f t="shared" si="28"/>
        <v>Included</v>
      </c>
      <c r="O332" s="1100">
        <f t="shared" si="29"/>
        <v>0</v>
      </c>
      <c r="P332" s="889"/>
      <c r="Q332" s="285">
        <f t="shared" si="30"/>
        <v>0</v>
      </c>
      <c r="R332" s="928">
        <f t="shared" si="36"/>
        <v>0</v>
      </c>
      <c r="S332" s="889"/>
      <c r="T332" s="925"/>
      <c r="V332" s="926"/>
      <c r="AB332" s="890"/>
      <c r="AL332" s="890"/>
      <c r="AM332" s="890"/>
      <c r="AN332" s="890"/>
      <c r="AO332" s="890"/>
      <c r="AP332" s="890"/>
      <c r="AQ332" s="890"/>
      <c r="AR332" s="890"/>
      <c r="AS332" s="890"/>
      <c r="AT332" s="890"/>
      <c r="AU332" s="890"/>
      <c r="AV332" s="890"/>
      <c r="AW332" s="890"/>
      <c r="AX332" s="890"/>
      <c r="AY332" s="890"/>
    </row>
    <row r="333" spans="1:51" ht="49.5">
      <c r="A333" s="929">
        <f t="shared" si="35"/>
        <v>40</v>
      </c>
      <c r="B333" s="929">
        <v>7000028322</v>
      </c>
      <c r="C333" s="929">
        <v>400</v>
      </c>
      <c r="D333" s="929" t="s">
        <v>909</v>
      </c>
      <c r="E333" s="929">
        <v>1000055457</v>
      </c>
      <c r="F333" s="929">
        <v>84248990</v>
      </c>
      <c r="G333" s="1096"/>
      <c r="H333" s="1132">
        <v>18</v>
      </c>
      <c r="I333" s="1097"/>
      <c r="J333" s="929" t="s">
        <v>923</v>
      </c>
      <c r="K333" s="929" t="s">
        <v>581</v>
      </c>
      <c r="L333" s="929">
        <v>1</v>
      </c>
      <c r="M333" s="1098"/>
      <c r="N333" s="1099" t="str">
        <f t="shared" si="28"/>
        <v>Included</v>
      </c>
      <c r="O333" s="1100">
        <f t="shared" si="29"/>
        <v>0</v>
      </c>
      <c r="P333" s="889"/>
      <c r="Q333" s="285">
        <f t="shared" si="30"/>
        <v>0</v>
      </c>
      <c r="R333" s="928">
        <f t="shared" si="36"/>
        <v>0</v>
      </c>
      <c r="S333" s="889"/>
      <c r="T333" s="925"/>
      <c r="V333" s="926"/>
      <c r="AB333" s="890"/>
      <c r="AL333" s="890"/>
      <c r="AM333" s="890"/>
      <c r="AN333" s="890"/>
      <c r="AO333" s="890"/>
      <c r="AP333" s="890"/>
      <c r="AQ333" s="890"/>
      <c r="AR333" s="890"/>
      <c r="AS333" s="890"/>
      <c r="AT333" s="890"/>
      <c r="AU333" s="890"/>
      <c r="AV333" s="890"/>
      <c r="AW333" s="890"/>
      <c r="AX333" s="890"/>
      <c r="AY333" s="890"/>
    </row>
    <row r="334" spans="1:51" ht="41.25" customHeight="1">
      <c r="A334" s="929">
        <f t="shared" si="35"/>
        <v>41</v>
      </c>
      <c r="B334" s="929">
        <v>7000028322</v>
      </c>
      <c r="C334" s="929">
        <v>410</v>
      </c>
      <c r="D334" s="929" t="s">
        <v>909</v>
      </c>
      <c r="E334" s="929">
        <v>1000012010</v>
      </c>
      <c r="F334" s="929">
        <v>85311020</v>
      </c>
      <c r="G334" s="1096"/>
      <c r="H334" s="1132">
        <v>18</v>
      </c>
      <c r="I334" s="1097"/>
      <c r="J334" s="929" t="s">
        <v>924</v>
      </c>
      <c r="K334" s="929" t="s">
        <v>581</v>
      </c>
      <c r="L334" s="929">
        <v>1</v>
      </c>
      <c r="M334" s="1098"/>
      <c r="N334" s="1099" t="str">
        <f t="shared" si="28"/>
        <v>Included</v>
      </c>
      <c r="O334" s="1100">
        <f t="shared" si="29"/>
        <v>0</v>
      </c>
      <c r="P334" s="889"/>
      <c r="Q334" s="285">
        <f t="shared" si="30"/>
        <v>0</v>
      </c>
      <c r="R334" s="928">
        <f t="shared" si="36"/>
        <v>0</v>
      </c>
      <c r="S334" s="889"/>
      <c r="T334" s="925"/>
      <c r="V334" s="926"/>
      <c r="AB334" s="890"/>
      <c r="AL334" s="890"/>
      <c r="AM334" s="890"/>
      <c r="AN334" s="890"/>
      <c r="AO334" s="890"/>
      <c r="AP334" s="890"/>
      <c r="AQ334" s="890"/>
      <c r="AR334" s="890"/>
      <c r="AS334" s="890"/>
      <c r="AT334" s="890"/>
      <c r="AU334" s="890"/>
      <c r="AV334" s="890"/>
      <c r="AW334" s="890"/>
      <c r="AX334" s="890"/>
      <c r="AY334" s="890"/>
    </row>
    <row r="335" spans="1:51" ht="33">
      <c r="A335" s="929">
        <f t="shared" si="35"/>
        <v>42</v>
      </c>
      <c r="B335" s="929">
        <v>7000028322</v>
      </c>
      <c r="C335" s="929">
        <v>420</v>
      </c>
      <c r="D335" s="929" t="s">
        <v>909</v>
      </c>
      <c r="E335" s="929">
        <v>1000012037</v>
      </c>
      <c r="F335" s="929">
        <v>84819090</v>
      </c>
      <c r="G335" s="1096"/>
      <c r="H335" s="1132">
        <v>18</v>
      </c>
      <c r="I335" s="1097"/>
      <c r="J335" s="929" t="s">
        <v>925</v>
      </c>
      <c r="K335" s="929" t="s">
        <v>581</v>
      </c>
      <c r="L335" s="929">
        <v>1</v>
      </c>
      <c r="M335" s="1098"/>
      <c r="N335" s="1099" t="str">
        <f t="shared" si="28"/>
        <v>Included</v>
      </c>
      <c r="O335" s="1100">
        <f t="shared" si="29"/>
        <v>0</v>
      </c>
      <c r="P335" s="889"/>
      <c r="Q335" s="285">
        <f t="shared" si="30"/>
        <v>0</v>
      </c>
      <c r="R335" s="928">
        <f t="shared" si="36"/>
        <v>0</v>
      </c>
      <c r="S335" s="889"/>
      <c r="T335" s="925"/>
      <c r="V335" s="926"/>
      <c r="AB335" s="890"/>
      <c r="AL335" s="890"/>
      <c r="AM335" s="890"/>
      <c r="AN335" s="890"/>
      <c r="AO335" s="890"/>
      <c r="AP335" s="890"/>
      <c r="AQ335" s="890"/>
      <c r="AR335" s="890"/>
      <c r="AS335" s="890"/>
      <c r="AT335" s="890"/>
      <c r="AU335" s="890"/>
      <c r="AV335" s="890"/>
      <c r="AW335" s="890"/>
      <c r="AX335" s="890"/>
      <c r="AY335" s="890"/>
    </row>
    <row r="336" spans="1:51" ht="16.5">
      <c r="A336" s="929">
        <f t="shared" si="35"/>
        <v>43</v>
      </c>
      <c r="B336" s="929">
        <v>7000028322</v>
      </c>
      <c r="C336" s="929">
        <v>430</v>
      </c>
      <c r="D336" s="929" t="s">
        <v>910</v>
      </c>
      <c r="E336" s="929">
        <v>1000032055</v>
      </c>
      <c r="F336" s="929">
        <v>72159090</v>
      </c>
      <c r="G336" s="1096"/>
      <c r="H336" s="1132">
        <v>18</v>
      </c>
      <c r="I336" s="1097"/>
      <c r="J336" s="929" t="s">
        <v>591</v>
      </c>
      <c r="K336" s="929" t="s">
        <v>582</v>
      </c>
      <c r="L336" s="929">
        <v>1</v>
      </c>
      <c r="M336" s="1098"/>
      <c r="N336" s="1099" t="str">
        <f t="shared" si="28"/>
        <v>Included</v>
      </c>
      <c r="O336" s="1100">
        <f t="shared" si="29"/>
        <v>0</v>
      </c>
      <c r="P336" s="889"/>
      <c r="Q336" s="285">
        <f t="shared" si="30"/>
        <v>0</v>
      </c>
      <c r="R336" s="928">
        <f t="shared" si="36"/>
        <v>0</v>
      </c>
      <c r="S336" s="889"/>
      <c r="T336" s="925"/>
      <c r="V336" s="926"/>
      <c r="AB336" s="890"/>
      <c r="AL336" s="890"/>
      <c r="AM336" s="890"/>
      <c r="AN336" s="890"/>
      <c r="AO336" s="890"/>
      <c r="AP336" s="890"/>
      <c r="AQ336" s="890"/>
      <c r="AR336" s="890"/>
      <c r="AS336" s="890"/>
      <c r="AT336" s="890"/>
      <c r="AU336" s="890"/>
      <c r="AV336" s="890"/>
      <c r="AW336" s="890"/>
      <c r="AX336" s="890"/>
      <c r="AY336" s="890"/>
    </row>
    <row r="337" spans="1:51" ht="16.5">
      <c r="A337" s="929">
        <f t="shared" si="35"/>
        <v>44</v>
      </c>
      <c r="B337" s="929">
        <v>7000028322</v>
      </c>
      <c r="C337" s="929">
        <v>440</v>
      </c>
      <c r="D337" s="929" t="s">
        <v>911</v>
      </c>
      <c r="E337" s="929">
        <v>1000024186</v>
      </c>
      <c r="F337" s="929">
        <v>85354010</v>
      </c>
      <c r="G337" s="1096"/>
      <c r="H337" s="1132">
        <v>18</v>
      </c>
      <c r="I337" s="1097"/>
      <c r="J337" s="929" t="s">
        <v>711</v>
      </c>
      <c r="K337" s="929" t="s">
        <v>587</v>
      </c>
      <c r="L337" s="929">
        <v>1</v>
      </c>
      <c r="M337" s="1098"/>
      <c r="N337" s="1099" t="str">
        <f t="shared" si="28"/>
        <v>Included</v>
      </c>
      <c r="O337" s="1100">
        <f t="shared" si="29"/>
        <v>0</v>
      </c>
      <c r="P337" s="889"/>
      <c r="Q337" s="285">
        <f t="shared" si="30"/>
        <v>0</v>
      </c>
      <c r="R337" s="928">
        <f t="shared" si="36"/>
        <v>0</v>
      </c>
      <c r="S337" s="889"/>
      <c r="T337" s="925"/>
      <c r="V337" s="926"/>
      <c r="AB337" s="890"/>
      <c r="AL337" s="890"/>
      <c r="AM337" s="890"/>
      <c r="AN337" s="890"/>
      <c r="AO337" s="890"/>
      <c r="AP337" s="890"/>
      <c r="AQ337" s="890"/>
      <c r="AR337" s="890"/>
      <c r="AS337" s="890"/>
      <c r="AT337" s="890"/>
      <c r="AU337" s="890"/>
      <c r="AV337" s="890"/>
      <c r="AW337" s="890"/>
      <c r="AX337" s="890"/>
      <c r="AY337" s="890"/>
    </row>
    <row r="338" spans="1:51" ht="16.5">
      <c r="A338" s="929">
        <f t="shared" si="35"/>
        <v>45</v>
      </c>
      <c r="B338" s="929">
        <v>7000028322</v>
      </c>
      <c r="C338" s="929">
        <v>450</v>
      </c>
      <c r="D338" s="929" t="s">
        <v>911</v>
      </c>
      <c r="E338" s="929">
        <v>1000025940</v>
      </c>
      <c r="F338" s="929">
        <v>85462040</v>
      </c>
      <c r="G338" s="1096"/>
      <c r="H338" s="1132">
        <v>18</v>
      </c>
      <c r="I338" s="1097"/>
      <c r="J338" s="929" t="s">
        <v>820</v>
      </c>
      <c r="K338" s="929" t="s">
        <v>581</v>
      </c>
      <c r="L338" s="929">
        <v>1</v>
      </c>
      <c r="M338" s="1098"/>
      <c r="N338" s="1099" t="str">
        <f t="shared" si="28"/>
        <v>Included</v>
      </c>
      <c r="O338" s="1100">
        <f t="shared" si="29"/>
        <v>0</v>
      </c>
      <c r="P338" s="889"/>
      <c r="Q338" s="285">
        <f t="shared" si="30"/>
        <v>0</v>
      </c>
      <c r="R338" s="928">
        <f t="shared" si="36"/>
        <v>0</v>
      </c>
      <c r="S338" s="889"/>
      <c r="T338" s="925"/>
      <c r="V338" s="926"/>
      <c r="AB338" s="890"/>
      <c r="AL338" s="890"/>
      <c r="AM338" s="890"/>
      <c r="AN338" s="890"/>
      <c r="AO338" s="890"/>
      <c r="AP338" s="890"/>
      <c r="AQ338" s="890"/>
      <c r="AR338" s="890"/>
      <c r="AS338" s="890"/>
      <c r="AT338" s="890"/>
      <c r="AU338" s="890"/>
      <c r="AV338" s="890"/>
      <c r="AW338" s="890"/>
      <c r="AX338" s="890"/>
      <c r="AY338" s="890"/>
    </row>
    <row r="339" spans="1:51" ht="16.5">
      <c r="A339" s="929">
        <f t="shared" si="35"/>
        <v>46</v>
      </c>
      <c r="B339" s="929">
        <v>7000028322</v>
      </c>
      <c r="C339" s="929">
        <v>460</v>
      </c>
      <c r="D339" s="929" t="s">
        <v>911</v>
      </c>
      <c r="E339" s="929">
        <v>1000019912</v>
      </c>
      <c r="F339" s="929">
        <v>85371000</v>
      </c>
      <c r="G339" s="1096"/>
      <c r="H339" s="1132">
        <v>18</v>
      </c>
      <c r="I339" s="1097"/>
      <c r="J339" s="929" t="s">
        <v>608</v>
      </c>
      <c r="K339" s="929" t="s">
        <v>587</v>
      </c>
      <c r="L339" s="929">
        <v>1</v>
      </c>
      <c r="M339" s="1098"/>
      <c r="N339" s="1099" t="str">
        <f t="shared" si="28"/>
        <v>Included</v>
      </c>
      <c r="O339" s="1100">
        <f t="shared" si="29"/>
        <v>0</v>
      </c>
      <c r="P339" s="889"/>
      <c r="Q339" s="285">
        <f t="shared" si="30"/>
        <v>0</v>
      </c>
      <c r="R339" s="928">
        <f t="shared" si="36"/>
        <v>0</v>
      </c>
      <c r="S339" s="889"/>
      <c r="T339" s="925"/>
      <c r="V339" s="926"/>
      <c r="AB339" s="890"/>
      <c r="AL339" s="890"/>
      <c r="AM339" s="890"/>
      <c r="AN339" s="890"/>
      <c r="AO339" s="890"/>
      <c r="AP339" s="890"/>
      <c r="AQ339" s="890"/>
      <c r="AR339" s="890"/>
      <c r="AS339" s="890"/>
      <c r="AT339" s="890"/>
      <c r="AU339" s="890"/>
      <c r="AV339" s="890"/>
      <c r="AW339" s="890"/>
      <c r="AX339" s="890"/>
      <c r="AY339" s="890"/>
    </row>
    <row r="340" spans="1:51" ht="16.5">
      <c r="A340" s="929">
        <f t="shared" si="35"/>
        <v>47</v>
      </c>
      <c r="B340" s="929">
        <v>7000028322</v>
      </c>
      <c r="C340" s="929">
        <v>470</v>
      </c>
      <c r="D340" s="929" t="s">
        <v>911</v>
      </c>
      <c r="E340" s="929">
        <v>1000019927</v>
      </c>
      <c r="F340" s="929">
        <v>85389000</v>
      </c>
      <c r="G340" s="1096"/>
      <c r="H340" s="1132">
        <v>18</v>
      </c>
      <c r="I340" s="1097"/>
      <c r="J340" s="929" t="s">
        <v>652</v>
      </c>
      <c r="K340" s="929" t="s">
        <v>587</v>
      </c>
      <c r="L340" s="929">
        <v>1</v>
      </c>
      <c r="M340" s="1098"/>
      <c r="N340" s="1099" t="str">
        <f t="shared" si="28"/>
        <v>Included</v>
      </c>
      <c r="O340" s="1100">
        <f t="shared" si="29"/>
        <v>0</v>
      </c>
      <c r="P340" s="889"/>
      <c r="Q340" s="285">
        <f t="shared" si="30"/>
        <v>0</v>
      </c>
      <c r="R340" s="928">
        <f t="shared" si="36"/>
        <v>0</v>
      </c>
      <c r="S340" s="889"/>
      <c r="T340" s="925"/>
      <c r="V340" s="926"/>
      <c r="AB340" s="890"/>
      <c r="AL340" s="890"/>
      <c r="AM340" s="890"/>
      <c r="AN340" s="890"/>
      <c r="AO340" s="890"/>
      <c r="AP340" s="890"/>
      <c r="AQ340" s="890"/>
      <c r="AR340" s="890"/>
      <c r="AS340" s="890"/>
      <c r="AT340" s="890"/>
      <c r="AU340" s="890"/>
      <c r="AV340" s="890"/>
      <c r="AW340" s="890"/>
      <c r="AX340" s="890"/>
      <c r="AY340" s="890"/>
    </row>
    <row r="341" spans="1:51" ht="16.5">
      <c r="A341" s="929">
        <f t="shared" si="35"/>
        <v>48</v>
      </c>
      <c r="B341" s="929">
        <v>7000028322</v>
      </c>
      <c r="C341" s="929">
        <v>480</v>
      </c>
      <c r="D341" s="929" t="s">
        <v>911</v>
      </c>
      <c r="E341" s="929">
        <v>1000019925</v>
      </c>
      <c r="F341" s="929">
        <v>84819090</v>
      </c>
      <c r="G341" s="1096"/>
      <c r="H341" s="1132">
        <v>18</v>
      </c>
      <c r="I341" s="1097"/>
      <c r="J341" s="929" t="s">
        <v>712</v>
      </c>
      <c r="K341" s="929" t="s">
        <v>587</v>
      </c>
      <c r="L341" s="929">
        <v>1</v>
      </c>
      <c r="M341" s="1098"/>
      <c r="N341" s="1099" t="str">
        <f t="shared" si="28"/>
        <v>Included</v>
      </c>
      <c r="O341" s="1100">
        <f t="shared" si="29"/>
        <v>0</v>
      </c>
      <c r="P341" s="889"/>
      <c r="Q341" s="285">
        <f t="shared" si="30"/>
        <v>0</v>
      </c>
      <c r="R341" s="928">
        <f t="shared" si="36"/>
        <v>0</v>
      </c>
      <c r="S341" s="889"/>
      <c r="T341" s="925"/>
      <c r="V341" s="926"/>
      <c r="AB341" s="890"/>
      <c r="AL341" s="890"/>
      <c r="AM341" s="890"/>
      <c r="AN341" s="890"/>
      <c r="AO341" s="890"/>
      <c r="AP341" s="890"/>
      <c r="AQ341" s="890"/>
      <c r="AR341" s="890"/>
      <c r="AS341" s="890"/>
      <c r="AT341" s="890"/>
      <c r="AU341" s="890"/>
      <c r="AV341" s="890"/>
      <c r="AW341" s="890"/>
      <c r="AX341" s="890"/>
      <c r="AY341" s="890"/>
    </row>
    <row r="342" spans="1:51" ht="16.5">
      <c r="A342" s="929">
        <f t="shared" si="35"/>
        <v>49</v>
      </c>
      <c r="B342" s="929">
        <v>7000028322</v>
      </c>
      <c r="C342" s="929">
        <v>490</v>
      </c>
      <c r="D342" s="929" t="s">
        <v>912</v>
      </c>
      <c r="E342" s="929">
        <v>1000058332</v>
      </c>
      <c r="F342" s="929">
        <v>85359030</v>
      </c>
      <c r="G342" s="1096"/>
      <c r="H342" s="1132">
        <v>18</v>
      </c>
      <c r="I342" s="1097"/>
      <c r="J342" s="929" t="s">
        <v>666</v>
      </c>
      <c r="K342" s="929" t="s">
        <v>580</v>
      </c>
      <c r="L342" s="929">
        <v>1</v>
      </c>
      <c r="M342" s="1098"/>
      <c r="N342" s="1099" t="str">
        <f t="shared" si="28"/>
        <v>Included</v>
      </c>
      <c r="O342" s="1100">
        <f t="shared" si="29"/>
        <v>0</v>
      </c>
      <c r="P342" s="889"/>
      <c r="Q342" s="285">
        <f t="shared" si="30"/>
        <v>0</v>
      </c>
      <c r="R342" s="928">
        <f t="shared" si="36"/>
        <v>0</v>
      </c>
      <c r="S342" s="889"/>
      <c r="T342" s="925"/>
      <c r="V342" s="926"/>
      <c r="AB342" s="890"/>
      <c r="AL342" s="890"/>
      <c r="AM342" s="890"/>
      <c r="AN342" s="890"/>
      <c r="AO342" s="890"/>
      <c r="AP342" s="890"/>
      <c r="AQ342" s="890"/>
      <c r="AR342" s="890"/>
      <c r="AS342" s="890"/>
      <c r="AT342" s="890"/>
      <c r="AU342" s="890"/>
      <c r="AV342" s="890"/>
      <c r="AW342" s="890"/>
      <c r="AX342" s="890"/>
      <c r="AY342" s="890"/>
    </row>
    <row r="343" spans="1:51" ht="33">
      <c r="A343" s="929">
        <f t="shared" si="35"/>
        <v>50</v>
      </c>
      <c r="B343" s="929">
        <v>7000028322</v>
      </c>
      <c r="C343" s="929">
        <v>500</v>
      </c>
      <c r="D343" s="929" t="s">
        <v>912</v>
      </c>
      <c r="E343" s="929">
        <v>1000049817</v>
      </c>
      <c r="F343" s="929">
        <v>85359030</v>
      </c>
      <c r="G343" s="1096"/>
      <c r="H343" s="1132">
        <v>18</v>
      </c>
      <c r="I343" s="1097"/>
      <c r="J343" s="929" t="s">
        <v>667</v>
      </c>
      <c r="K343" s="929" t="s">
        <v>581</v>
      </c>
      <c r="L343" s="929">
        <v>2</v>
      </c>
      <c r="M343" s="1098"/>
      <c r="N343" s="1099" t="str">
        <f t="shared" si="28"/>
        <v>Included</v>
      </c>
      <c r="O343" s="1100">
        <f t="shared" si="29"/>
        <v>0</v>
      </c>
      <c r="P343" s="889"/>
      <c r="Q343" s="285">
        <f t="shared" si="30"/>
        <v>0</v>
      </c>
      <c r="R343" s="928">
        <f t="shared" si="36"/>
        <v>0</v>
      </c>
      <c r="S343" s="889"/>
      <c r="T343" s="925"/>
      <c r="V343" s="926"/>
      <c r="AB343" s="890"/>
      <c r="AL343" s="890"/>
      <c r="AM343" s="890"/>
      <c r="AN343" s="890"/>
      <c r="AO343" s="890"/>
      <c r="AP343" s="890"/>
      <c r="AQ343" s="890"/>
      <c r="AR343" s="890"/>
      <c r="AS343" s="890"/>
      <c r="AT343" s="890"/>
      <c r="AU343" s="890"/>
      <c r="AV343" s="890"/>
      <c r="AW343" s="890"/>
      <c r="AX343" s="890"/>
      <c r="AY343" s="890"/>
    </row>
    <row r="344" spans="1:51" ht="33">
      <c r="A344" s="929">
        <f t="shared" si="35"/>
        <v>51</v>
      </c>
      <c r="B344" s="929">
        <v>7000028322</v>
      </c>
      <c r="C344" s="929">
        <v>510</v>
      </c>
      <c r="D344" s="929" t="s">
        <v>912</v>
      </c>
      <c r="E344" s="929">
        <v>1000049753</v>
      </c>
      <c r="F344" s="929">
        <v>85359030</v>
      </c>
      <c r="G344" s="1096"/>
      <c r="H344" s="1132">
        <v>18</v>
      </c>
      <c r="I344" s="1097"/>
      <c r="J344" s="929" t="s">
        <v>668</v>
      </c>
      <c r="K344" s="929" t="s">
        <v>581</v>
      </c>
      <c r="L344" s="929">
        <v>1</v>
      </c>
      <c r="M344" s="1098"/>
      <c r="N344" s="1099" t="str">
        <f t="shared" si="28"/>
        <v>Included</v>
      </c>
      <c r="O344" s="1100">
        <f t="shared" si="29"/>
        <v>0</v>
      </c>
      <c r="P344" s="889"/>
      <c r="Q344" s="285">
        <f t="shared" si="30"/>
        <v>0</v>
      </c>
      <c r="R344" s="928">
        <f t="shared" si="36"/>
        <v>0</v>
      </c>
      <c r="S344" s="889"/>
      <c r="T344" s="925"/>
      <c r="V344" s="926"/>
      <c r="AB344" s="890"/>
      <c r="AL344" s="890"/>
      <c r="AM344" s="890"/>
      <c r="AN344" s="890"/>
      <c r="AO344" s="890"/>
      <c r="AP344" s="890"/>
      <c r="AQ344" s="890"/>
      <c r="AR344" s="890"/>
      <c r="AS344" s="890"/>
      <c r="AT344" s="890"/>
      <c r="AU344" s="890"/>
      <c r="AV344" s="890"/>
      <c r="AW344" s="890"/>
      <c r="AX344" s="890"/>
      <c r="AY344" s="890"/>
    </row>
    <row r="345" spans="1:51" ht="33">
      <c r="A345" s="929">
        <f t="shared" si="35"/>
        <v>52</v>
      </c>
      <c r="B345" s="929">
        <v>7000028322</v>
      </c>
      <c r="C345" s="929">
        <v>520</v>
      </c>
      <c r="D345" s="929" t="s">
        <v>912</v>
      </c>
      <c r="E345" s="929">
        <v>1000049762</v>
      </c>
      <c r="F345" s="929">
        <v>85359030</v>
      </c>
      <c r="G345" s="1096"/>
      <c r="H345" s="1132">
        <v>18</v>
      </c>
      <c r="I345" s="1097"/>
      <c r="J345" s="929" t="s">
        <v>669</v>
      </c>
      <c r="K345" s="929" t="s">
        <v>581</v>
      </c>
      <c r="L345" s="929">
        <v>2</v>
      </c>
      <c r="M345" s="1098"/>
      <c r="N345" s="1099" t="str">
        <f t="shared" si="28"/>
        <v>Included</v>
      </c>
      <c r="O345" s="1100">
        <f t="shared" si="29"/>
        <v>0</v>
      </c>
      <c r="P345" s="889"/>
      <c r="Q345" s="285">
        <f t="shared" si="30"/>
        <v>0</v>
      </c>
      <c r="R345" s="928">
        <f t="shared" si="36"/>
        <v>0</v>
      </c>
      <c r="S345" s="889"/>
      <c r="T345" s="925"/>
      <c r="V345" s="926"/>
      <c r="AB345" s="890"/>
      <c r="AL345" s="890"/>
      <c r="AM345" s="890"/>
      <c r="AN345" s="890"/>
      <c r="AO345" s="890"/>
      <c r="AP345" s="890"/>
      <c r="AQ345" s="890"/>
      <c r="AR345" s="890"/>
      <c r="AS345" s="890"/>
      <c r="AT345" s="890"/>
      <c r="AU345" s="890"/>
      <c r="AV345" s="890"/>
      <c r="AW345" s="890"/>
      <c r="AX345" s="890"/>
      <c r="AY345" s="890"/>
    </row>
    <row r="346" spans="1:51" ht="33">
      <c r="A346" s="929">
        <f t="shared" si="35"/>
        <v>53</v>
      </c>
      <c r="B346" s="929">
        <v>7000028322</v>
      </c>
      <c r="C346" s="929">
        <v>530</v>
      </c>
      <c r="D346" s="929" t="s">
        <v>912</v>
      </c>
      <c r="E346" s="929">
        <v>1000058330</v>
      </c>
      <c r="F346" s="929">
        <v>85359030</v>
      </c>
      <c r="G346" s="1096"/>
      <c r="H346" s="1132">
        <v>18</v>
      </c>
      <c r="I346" s="1097"/>
      <c r="J346" s="929" t="s">
        <v>670</v>
      </c>
      <c r="K346" s="929" t="s">
        <v>581</v>
      </c>
      <c r="L346" s="929">
        <v>1</v>
      </c>
      <c r="M346" s="1098"/>
      <c r="N346" s="1099" t="str">
        <f t="shared" si="28"/>
        <v>Included</v>
      </c>
      <c r="O346" s="1100">
        <f t="shared" si="29"/>
        <v>0</v>
      </c>
      <c r="P346" s="889"/>
      <c r="Q346" s="285">
        <f t="shared" si="30"/>
        <v>0</v>
      </c>
      <c r="R346" s="928">
        <f t="shared" si="36"/>
        <v>0</v>
      </c>
      <c r="S346" s="889"/>
      <c r="T346" s="925"/>
      <c r="V346" s="926"/>
      <c r="AB346" s="890"/>
      <c r="AL346" s="890"/>
      <c r="AM346" s="890"/>
      <c r="AN346" s="890"/>
      <c r="AO346" s="890"/>
      <c r="AP346" s="890"/>
      <c r="AQ346" s="890"/>
      <c r="AR346" s="890"/>
      <c r="AS346" s="890"/>
      <c r="AT346" s="890"/>
      <c r="AU346" s="890"/>
      <c r="AV346" s="890"/>
      <c r="AW346" s="890"/>
      <c r="AX346" s="890"/>
      <c r="AY346" s="890"/>
    </row>
    <row r="347" spans="1:51" ht="72.75" customHeight="1">
      <c r="A347" s="929">
        <f t="shared" si="35"/>
        <v>54</v>
      </c>
      <c r="B347" s="929">
        <v>7000028322</v>
      </c>
      <c r="C347" s="929">
        <v>540</v>
      </c>
      <c r="D347" s="929" t="s">
        <v>912</v>
      </c>
      <c r="E347" s="929">
        <v>1000049750</v>
      </c>
      <c r="F347" s="929">
        <v>85359030</v>
      </c>
      <c r="G347" s="1096"/>
      <c r="H347" s="1132">
        <v>18</v>
      </c>
      <c r="I347" s="1097"/>
      <c r="J347" s="929" t="s">
        <v>671</v>
      </c>
      <c r="K347" s="929" t="s">
        <v>581</v>
      </c>
      <c r="L347" s="929">
        <v>2</v>
      </c>
      <c r="M347" s="1098"/>
      <c r="N347" s="1099" t="str">
        <f t="shared" si="28"/>
        <v>Included</v>
      </c>
      <c r="O347" s="1100">
        <f t="shared" si="29"/>
        <v>0</v>
      </c>
      <c r="P347" s="889"/>
      <c r="Q347" s="285">
        <f t="shared" si="30"/>
        <v>0</v>
      </c>
      <c r="R347" s="928">
        <f t="shared" si="36"/>
        <v>0</v>
      </c>
      <c r="S347" s="889"/>
      <c r="T347" s="925"/>
      <c r="V347" s="926"/>
      <c r="AB347" s="890"/>
      <c r="AL347" s="890"/>
      <c r="AM347" s="890"/>
      <c r="AN347" s="890"/>
      <c r="AO347" s="890"/>
      <c r="AP347" s="890"/>
      <c r="AQ347" s="890"/>
      <c r="AR347" s="890"/>
      <c r="AS347" s="890"/>
      <c r="AT347" s="890"/>
      <c r="AU347" s="890"/>
      <c r="AV347" s="890"/>
      <c r="AW347" s="890"/>
      <c r="AX347" s="890"/>
      <c r="AY347" s="890"/>
    </row>
    <row r="348" spans="1:51" ht="34.5" customHeight="1">
      <c r="A348" s="929">
        <f t="shared" si="35"/>
        <v>55</v>
      </c>
      <c r="B348" s="929">
        <v>7000028322</v>
      </c>
      <c r="C348" s="929">
        <v>550</v>
      </c>
      <c r="D348" s="929" t="s">
        <v>912</v>
      </c>
      <c r="E348" s="929">
        <v>1000058331</v>
      </c>
      <c r="F348" s="929">
        <v>85359030</v>
      </c>
      <c r="G348" s="1096"/>
      <c r="H348" s="1132">
        <v>18</v>
      </c>
      <c r="I348" s="1097"/>
      <c r="J348" s="929" t="s">
        <v>672</v>
      </c>
      <c r="K348" s="929" t="s">
        <v>593</v>
      </c>
      <c r="L348" s="929">
        <v>1</v>
      </c>
      <c r="M348" s="1098"/>
      <c r="N348" s="1099" t="str">
        <f t="shared" si="28"/>
        <v>Included</v>
      </c>
      <c r="O348" s="1100">
        <f t="shared" si="29"/>
        <v>0</v>
      </c>
      <c r="P348" s="889"/>
      <c r="Q348" s="285">
        <f t="shared" si="30"/>
        <v>0</v>
      </c>
      <c r="R348" s="928">
        <f t="shared" si="36"/>
        <v>0</v>
      </c>
      <c r="S348" s="889"/>
      <c r="T348" s="925"/>
      <c r="V348" s="926"/>
      <c r="AB348" s="890"/>
      <c r="AL348" s="890"/>
      <c r="AM348" s="890"/>
      <c r="AN348" s="890"/>
      <c r="AO348" s="890"/>
      <c r="AP348" s="890"/>
      <c r="AQ348" s="890"/>
      <c r="AR348" s="890"/>
      <c r="AS348" s="890"/>
      <c r="AT348" s="890"/>
      <c r="AU348" s="890"/>
      <c r="AV348" s="890"/>
      <c r="AW348" s="890"/>
      <c r="AX348" s="890"/>
      <c r="AY348" s="890"/>
    </row>
    <row r="349" spans="1:51" ht="53.25" customHeight="1">
      <c r="A349" s="929">
        <f t="shared" si="35"/>
        <v>56</v>
      </c>
      <c r="B349" s="929">
        <v>7000028322</v>
      </c>
      <c r="C349" s="929">
        <v>560</v>
      </c>
      <c r="D349" s="929" t="s">
        <v>912</v>
      </c>
      <c r="E349" s="929">
        <v>1000049783</v>
      </c>
      <c r="F349" s="929">
        <v>85359030</v>
      </c>
      <c r="G349" s="1096"/>
      <c r="H349" s="1132">
        <v>18</v>
      </c>
      <c r="I349" s="1097"/>
      <c r="J349" s="929" t="s">
        <v>673</v>
      </c>
      <c r="K349" s="929" t="s">
        <v>581</v>
      </c>
      <c r="L349" s="929">
        <v>2</v>
      </c>
      <c r="M349" s="1098"/>
      <c r="N349" s="1099" t="str">
        <f t="shared" si="28"/>
        <v>Included</v>
      </c>
      <c r="O349" s="1100">
        <f t="shared" si="29"/>
        <v>0</v>
      </c>
      <c r="P349" s="889"/>
      <c r="Q349" s="285">
        <f t="shared" si="30"/>
        <v>0</v>
      </c>
      <c r="R349" s="928">
        <f t="shared" si="36"/>
        <v>0</v>
      </c>
      <c r="S349" s="889"/>
      <c r="T349" s="925"/>
      <c r="V349" s="926"/>
      <c r="AB349" s="890"/>
      <c r="AL349" s="890"/>
      <c r="AM349" s="890"/>
      <c r="AN349" s="890"/>
      <c r="AO349" s="890"/>
      <c r="AP349" s="890"/>
      <c r="AQ349" s="890"/>
      <c r="AR349" s="890"/>
      <c r="AS349" s="890"/>
      <c r="AT349" s="890"/>
      <c r="AU349" s="890"/>
      <c r="AV349" s="890"/>
      <c r="AW349" s="890"/>
      <c r="AX349" s="890"/>
      <c r="AY349" s="890"/>
    </row>
    <row r="350" spans="1:51" ht="33">
      <c r="A350" s="929">
        <f t="shared" si="35"/>
        <v>57</v>
      </c>
      <c r="B350" s="929">
        <v>7000028322</v>
      </c>
      <c r="C350" s="929">
        <v>570</v>
      </c>
      <c r="D350" s="929" t="s">
        <v>912</v>
      </c>
      <c r="E350" s="929">
        <v>1000049505</v>
      </c>
      <c r="F350" s="929">
        <v>85359030</v>
      </c>
      <c r="G350" s="1096"/>
      <c r="H350" s="1132">
        <v>18</v>
      </c>
      <c r="I350" s="1097"/>
      <c r="J350" s="929" t="s">
        <v>674</v>
      </c>
      <c r="K350" s="929" t="s">
        <v>580</v>
      </c>
      <c r="L350" s="929">
        <v>3</v>
      </c>
      <c r="M350" s="1098"/>
      <c r="N350" s="1099" t="str">
        <f t="shared" si="28"/>
        <v>Included</v>
      </c>
      <c r="O350" s="1100">
        <f t="shared" si="29"/>
        <v>0</v>
      </c>
      <c r="P350" s="889"/>
      <c r="Q350" s="285">
        <f t="shared" si="30"/>
        <v>0</v>
      </c>
      <c r="R350" s="928">
        <f t="shared" si="36"/>
        <v>0</v>
      </c>
      <c r="S350" s="889"/>
      <c r="T350" s="925"/>
      <c r="V350" s="926"/>
      <c r="AB350" s="890"/>
      <c r="AL350" s="890"/>
      <c r="AM350" s="890"/>
      <c r="AN350" s="890"/>
      <c r="AO350" s="890"/>
      <c r="AP350" s="890"/>
      <c r="AQ350" s="890"/>
      <c r="AR350" s="890"/>
      <c r="AS350" s="890"/>
      <c r="AT350" s="890"/>
      <c r="AU350" s="890"/>
      <c r="AV350" s="890"/>
      <c r="AW350" s="890"/>
      <c r="AX350" s="890"/>
      <c r="AY350" s="890"/>
    </row>
    <row r="351" spans="1:51" ht="55.5" customHeight="1">
      <c r="A351" s="929">
        <f t="shared" si="35"/>
        <v>58</v>
      </c>
      <c r="B351" s="929">
        <v>7000028322</v>
      </c>
      <c r="C351" s="929">
        <v>580</v>
      </c>
      <c r="D351" s="929" t="s">
        <v>912</v>
      </c>
      <c r="E351" s="929">
        <v>1000058334</v>
      </c>
      <c r="F351" s="929">
        <v>85359030</v>
      </c>
      <c r="G351" s="1096"/>
      <c r="H351" s="1132">
        <v>18</v>
      </c>
      <c r="I351" s="1097"/>
      <c r="J351" s="929" t="s">
        <v>675</v>
      </c>
      <c r="K351" s="929" t="s">
        <v>580</v>
      </c>
      <c r="L351" s="929">
        <v>3</v>
      </c>
      <c r="M351" s="1098"/>
      <c r="N351" s="1099" t="str">
        <f t="shared" si="28"/>
        <v>Included</v>
      </c>
      <c r="O351" s="1100">
        <f t="shared" si="29"/>
        <v>0</v>
      </c>
      <c r="P351" s="889"/>
      <c r="Q351" s="285">
        <f t="shared" si="30"/>
        <v>0</v>
      </c>
      <c r="R351" s="928">
        <f t="shared" si="36"/>
        <v>0</v>
      </c>
      <c r="S351" s="889"/>
      <c r="T351" s="925"/>
      <c r="V351" s="926"/>
      <c r="AB351" s="890"/>
      <c r="AL351" s="890"/>
      <c r="AM351" s="890"/>
      <c r="AN351" s="890"/>
      <c r="AO351" s="890"/>
      <c r="AP351" s="890"/>
      <c r="AQ351" s="890"/>
      <c r="AR351" s="890"/>
      <c r="AS351" s="890"/>
      <c r="AT351" s="890"/>
      <c r="AU351" s="890"/>
      <c r="AV351" s="890"/>
      <c r="AW351" s="890"/>
      <c r="AX351" s="890"/>
      <c r="AY351" s="890"/>
    </row>
    <row r="352" spans="1:51" ht="55.5" customHeight="1">
      <c r="A352" s="929">
        <f t="shared" si="35"/>
        <v>59</v>
      </c>
      <c r="B352" s="929">
        <v>7000028322</v>
      </c>
      <c r="C352" s="929">
        <v>590</v>
      </c>
      <c r="D352" s="929" t="s">
        <v>912</v>
      </c>
      <c r="E352" s="929">
        <v>1000058329</v>
      </c>
      <c r="F352" s="929">
        <v>85359030</v>
      </c>
      <c r="G352" s="1096"/>
      <c r="H352" s="1132">
        <v>18</v>
      </c>
      <c r="I352" s="1097"/>
      <c r="J352" s="929" t="s">
        <v>676</v>
      </c>
      <c r="K352" s="929" t="s">
        <v>580</v>
      </c>
      <c r="L352" s="929">
        <v>3</v>
      </c>
      <c r="M352" s="1098"/>
      <c r="N352" s="1099" t="str">
        <f t="shared" si="28"/>
        <v>Included</v>
      </c>
      <c r="O352" s="1100">
        <f t="shared" si="29"/>
        <v>0</v>
      </c>
      <c r="P352" s="889"/>
      <c r="Q352" s="285">
        <f t="shared" si="30"/>
        <v>0</v>
      </c>
      <c r="R352" s="928">
        <f t="shared" si="36"/>
        <v>0</v>
      </c>
      <c r="S352" s="889"/>
      <c r="T352" s="925"/>
      <c r="V352" s="926"/>
      <c r="AB352" s="890"/>
      <c r="AL352" s="890"/>
      <c r="AM352" s="890"/>
      <c r="AN352" s="890"/>
      <c r="AO352" s="890"/>
      <c r="AP352" s="890"/>
      <c r="AQ352" s="890"/>
      <c r="AR352" s="890"/>
      <c r="AS352" s="890"/>
      <c r="AT352" s="890"/>
      <c r="AU352" s="890"/>
      <c r="AV352" s="890"/>
      <c r="AW352" s="890"/>
      <c r="AX352" s="890"/>
      <c r="AY352" s="890"/>
    </row>
    <row r="353" spans="1:51" ht="30" customHeight="1">
      <c r="A353" s="929">
        <f t="shared" si="35"/>
        <v>60</v>
      </c>
      <c r="B353" s="929">
        <v>7000028322</v>
      </c>
      <c r="C353" s="929">
        <v>600</v>
      </c>
      <c r="D353" s="929" t="s">
        <v>912</v>
      </c>
      <c r="E353" s="929">
        <v>1000058333</v>
      </c>
      <c r="F353" s="929">
        <v>85359030</v>
      </c>
      <c r="G353" s="1096"/>
      <c r="H353" s="1132">
        <v>18</v>
      </c>
      <c r="I353" s="1097"/>
      <c r="J353" s="929" t="s">
        <v>677</v>
      </c>
      <c r="K353" s="929" t="s">
        <v>580</v>
      </c>
      <c r="L353" s="929">
        <v>1</v>
      </c>
      <c r="M353" s="1098"/>
      <c r="N353" s="1099" t="str">
        <f t="shared" si="28"/>
        <v>Included</v>
      </c>
      <c r="O353" s="1100">
        <f t="shared" si="29"/>
        <v>0</v>
      </c>
      <c r="P353" s="889"/>
      <c r="Q353" s="285">
        <f t="shared" si="30"/>
        <v>0</v>
      </c>
      <c r="R353" s="928">
        <f t="shared" si="36"/>
        <v>0</v>
      </c>
      <c r="S353" s="889"/>
      <c r="T353" s="925"/>
      <c r="V353" s="926"/>
      <c r="AB353" s="890"/>
      <c r="AL353" s="890"/>
      <c r="AM353" s="890"/>
      <c r="AN353" s="890"/>
      <c r="AO353" s="890"/>
      <c r="AP353" s="890"/>
      <c r="AQ353" s="890"/>
      <c r="AR353" s="890"/>
      <c r="AS353" s="890"/>
      <c r="AT353" s="890"/>
      <c r="AU353" s="890"/>
      <c r="AV353" s="890"/>
      <c r="AW353" s="890"/>
      <c r="AX353" s="890"/>
      <c r="AY353" s="890"/>
    </row>
    <row r="354" spans="1:51" ht="49.5">
      <c r="A354" s="929">
        <f t="shared" si="35"/>
        <v>61</v>
      </c>
      <c r="B354" s="929">
        <v>7000028322</v>
      </c>
      <c r="C354" s="929">
        <v>610</v>
      </c>
      <c r="D354" s="929" t="s">
        <v>912</v>
      </c>
      <c r="E354" s="929">
        <v>1000049498</v>
      </c>
      <c r="F354" s="929">
        <v>85359030</v>
      </c>
      <c r="G354" s="1096"/>
      <c r="H354" s="1132">
        <v>18</v>
      </c>
      <c r="I354" s="1097"/>
      <c r="J354" s="929" t="s">
        <v>678</v>
      </c>
      <c r="K354" s="929" t="s">
        <v>581</v>
      </c>
      <c r="L354" s="929">
        <v>1</v>
      </c>
      <c r="M354" s="1098"/>
      <c r="N354" s="1099" t="str">
        <f t="shared" si="28"/>
        <v>Included</v>
      </c>
      <c r="O354" s="1100">
        <f t="shared" si="29"/>
        <v>0</v>
      </c>
      <c r="P354" s="889"/>
      <c r="Q354" s="285">
        <f t="shared" si="30"/>
        <v>0</v>
      </c>
      <c r="R354" s="928">
        <f t="shared" si="36"/>
        <v>0</v>
      </c>
      <c r="S354" s="889"/>
      <c r="T354" s="925"/>
      <c r="V354" s="926"/>
      <c r="AB354" s="890"/>
      <c r="AL354" s="890"/>
      <c r="AM354" s="890"/>
      <c r="AN354" s="890"/>
      <c r="AO354" s="890"/>
      <c r="AP354" s="890"/>
      <c r="AQ354" s="890"/>
      <c r="AR354" s="890"/>
      <c r="AS354" s="890"/>
      <c r="AT354" s="890"/>
      <c r="AU354" s="890"/>
      <c r="AV354" s="890"/>
      <c r="AW354" s="890"/>
      <c r="AX354" s="890"/>
      <c r="AY354" s="890"/>
    </row>
    <row r="355" spans="1:51" ht="31.5" customHeight="1">
      <c r="A355" s="929">
        <f t="shared" si="35"/>
        <v>62</v>
      </c>
      <c r="B355" s="929">
        <v>7000028322</v>
      </c>
      <c r="C355" s="929">
        <v>620</v>
      </c>
      <c r="D355" s="929" t="s">
        <v>912</v>
      </c>
      <c r="E355" s="929">
        <v>1000058317</v>
      </c>
      <c r="F355" s="929">
        <v>85359030</v>
      </c>
      <c r="G355" s="1096"/>
      <c r="H355" s="1132">
        <v>18</v>
      </c>
      <c r="I355" s="1097"/>
      <c r="J355" s="929" t="s">
        <v>679</v>
      </c>
      <c r="K355" s="929" t="s">
        <v>581</v>
      </c>
      <c r="L355" s="929">
        <v>1</v>
      </c>
      <c r="M355" s="1098"/>
      <c r="N355" s="1099" t="str">
        <f t="shared" si="28"/>
        <v>Included</v>
      </c>
      <c r="O355" s="1100">
        <f t="shared" si="29"/>
        <v>0</v>
      </c>
      <c r="P355" s="889"/>
      <c r="Q355" s="285">
        <f t="shared" si="30"/>
        <v>0</v>
      </c>
      <c r="R355" s="928">
        <f t="shared" si="36"/>
        <v>0</v>
      </c>
      <c r="S355" s="889"/>
      <c r="T355" s="925"/>
      <c r="V355" s="926"/>
      <c r="AB355" s="890"/>
      <c r="AL355" s="890"/>
      <c r="AM355" s="890"/>
      <c r="AN355" s="890"/>
      <c r="AO355" s="890"/>
      <c r="AP355" s="890"/>
      <c r="AQ355" s="890"/>
      <c r="AR355" s="890"/>
      <c r="AS355" s="890"/>
      <c r="AT355" s="890"/>
      <c r="AU355" s="890"/>
      <c r="AV355" s="890"/>
      <c r="AW355" s="890"/>
      <c r="AX355" s="890"/>
      <c r="AY355" s="890"/>
    </row>
    <row r="356" spans="1:51" ht="21.75" customHeight="1">
      <c r="A356" s="929">
        <f t="shared" si="35"/>
        <v>63</v>
      </c>
      <c r="B356" s="929">
        <v>7000028322</v>
      </c>
      <c r="C356" s="929">
        <v>630</v>
      </c>
      <c r="D356" s="929" t="s">
        <v>912</v>
      </c>
      <c r="E356" s="929">
        <v>1000021873</v>
      </c>
      <c r="F356" s="929">
        <v>85389000</v>
      </c>
      <c r="G356" s="1096"/>
      <c r="H356" s="1132">
        <v>18</v>
      </c>
      <c r="I356" s="1097"/>
      <c r="J356" s="929" t="s">
        <v>680</v>
      </c>
      <c r="K356" s="929" t="s">
        <v>581</v>
      </c>
      <c r="L356" s="929">
        <v>3</v>
      </c>
      <c r="M356" s="1098"/>
      <c r="N356" s="1099" t="str">
        <f t="shared" si="28"/>
        <v>Included</v>
      </c>
      <c r="O356" s="1100">
        <f t="shared" si="29"/>
        <v>0</v>
      </c>
      <c r="P356" s="889"/>
      <c r="Q356" s="285">
        <f t="shared" si="30"/>
        <v>0</v>
      </c>
      <c r="R356" s="928">
        <f t="shared" si="36"/>
        <v>0</v>
      </c>
      <c r="S356" s="889"/>
      <c r="T356" s="925"/>
      <c r="V356" s="926"/>
      <c r="AB356" s="890"/>
      <c r="AL356" s="890"/>
      <c r="AM356" s="890"/>
      <c r="AN356" s="890"/>
      <c r="AO356" s="890"/>
      <c r="AP356" s="890"/>
      <c r="AQ356" s="890"/>
      <c r="AR356" s="890"/>
      <c r="AS356" s="890"/>
      <c r="AT356" s="890"/>
      <c r="AU356" s="890"/>
      <c r="AV356" s="890"/>
      <c r="AW356" s="890"/>
      <c r="AX356" s="890"/>
      <c r="AY356" s="890"/>
    </row>
    <row r="357" spans="1:51" ht="28.5" customHeight="1">
      <c r="A357" s="929">
        <f t="shared" si="35"/>
        <v>64</v>
      </c>
      <c r="B357" s="929">
        <v>7000028322</v>
      </c>
      <c r="C357" s="929">
        <v>640</v>
      </c>
      <c r="D357" s="929" t="s">
        <v>912</v>
      </c>
      <c r="E357" s="929">
        <v>1000009208</v>
      </c>
      <c r="F357" s="929">
        <v>85389000</v>
      </c>
      <c r="G357" s="1096"/>
      <c r="H357" s="1132">
        <v>18</v>
      </c>
      <c r="I357" s="1097"/>
      <c r="J357" s="929" t="s">
        <v>681</v>
      </c>
      <c r="K357" s="929" t="s">
        <v>581</v>
      </c>
      <c r="L357" s="929">
        <v>3</v>
      </c>
      <c r="M357" s="1098"/>
      <c r="N357" s="1099" t="str">
        <f t="shared" si="28"/>
        <v>Included</v>
      </c>
      <c r="O357" s="1100">
        <f t="shared" si="29"/>
        <v>0</v>
      </c>
      <c r="P357" s="889"/>
      <c r="Q357" s="285">
        <f t="shared" si="30"/>
        <v>0</v>
      </c>
      <c r="R357" s="928">
        <f t="shared" si="36"/>
        <v>0</v>
      </c>
      <c r="S357" s="889"/>
      <c r="T357" s="925"/>
      <c r="V357" s="926"/>
      <c r="AB357" s="890"/>
      <c r="AL357" s="890"/>
      <c r="AM357" s="890"/>
      <c r="AN357" s="890"/>
      <c r="AO357" s="890"/>
      <c r="AP357" s="890"/>
      <c r="AQ357" s="890"/>
      <c r="AR357" s="890"/>
      <c r="AS357" s="890"/>
      <c r="AT357" s="890"/>
      <c r="AU357" s="890"/>
      <c r="AV357" s="890"/>
      <c r="AW357" s="890"/>
      <c r="AX357" s="890"/>
      <c r="AY357" s="890"/>
    </row>
    <row r="358" spans="1:51" ht="33">
      <c r="A358" s="929">
        <f t="shared" si="35"/>
        <v>65</v>
      </c>
      <c r="B358" s="929">
        <v>7000028322</v>
      </c>
      <c r="C358" s="929">
        <v>650</v>
      </c>
      <c r="D358" s="929" t="s">
        <v>912</v>
      </c>
      <c r="E358" s="929">
        <v>1000058324</v>
      </c>
      <c r="F358" s="929">
        <v>85359030</v>
      </c>
      <c r="G358" s="1096"/>
      <c r="H358" s="1132">
        <v>18</v>
      </c>
      <c r="I358" s="1097"/>
      <c r="J358" s="929" t="s">
        <v>682</v>
      </c>
      <c r="K358" s="929" t="s">
        <v>581</v>
      </c>
      <c r="L358" s="929">
        <v>1</v>
      </c>
      <c r="M358" s="1098"/>
      <c r="N358" s="1099" t="str">
        <f t="shared" si="28"/>
        <v>Included</v>
      </c>
      <c r="O358" s="1100">
        <f t="shared" si="29"/>
        <v>0</v>
      </c>
      <c r="P358" s="889"/>
      <c r="Q358" s="285">
        <f t="shared" si="30"/>
        <v>0</v>
      </c>
      <c r="R358" s="928">
        <f t="shared" si="36"/>
        <v>0</v>
      </c>
      <c r="S358" s="889"/>
      <c r="T358" s="925"/>
      <c r="V358" s="926"/>
      <c r="AB358" s="890"/>
      <c r="AL358" s="890"/>
      <c r="AM358" s="890"/>
      <c r="AN358" s="890"/>
      <c r="AO358" s="890"/>
      <c r="AP358" s="890"/>
      <c r="AQ358" s="890"/>
      <c r="AR358" s="890"/>
      <c r="AS358" s="890"/>
      <c r="AT358" s="890"/>
      <c r="AU358" s="890"/>
      <c r="AV358" s="890"/>
      <c r="AW358" s="890"/>
      <c r="AX358" s="890"/>
      <c r="AY358" s="890"/>
    </row>
    <row r="359" spans="1:51" ht="43.5" customHeight="1">
      <c r="A359" s="929">
        <f t="shared" si="35"/>
        <v>66</v>
      </c>
      <c r="B359" s="929">
        <v>7000028322</v>
      </c>
      <c r="C359" s="929">
        <v>660</v>
      </c>
      <c r="D359" s="929" t="s">
        <v>912</v>
      </c>
      <c r="E359" s="929">
        <v>1000007067</v>
      </c>
      <c r="F359" s="929">
        <v>85389000</v>
      </c>
      <c r="G359" s="1096"/>
      <c r="H359" s="1132">
        <v>18</v>
      </c>
      <c r="I359" s="1097"/>
      <c r="J359" s="929" t="s">
        <v>683</v>
      </c>
      <c r="K359" s="929" t="s">
        <v>581</v>
      </c>
      <c r="L359" s="929">
        <v>1</v>
      </c>
      <c r="M359" s="1098"/>
      <c r="N359" s="1099" t="str">
        <f t="shared" si="28"/>
        <v>Included</v>
      </c>
      <c r="O359" s="1100">
        <f t="shared" si="29"/>
        <v>0</v>
      </c>
      <c r="P359" s="889"/>
      <c r="Q359" s="285">
        <f t="shared" si="30"/>
        <v>0</v>
      </c>
      <c r="R359" s="928">
        <f t="shared" si="36"/>
        <v>0</v>
      </c>
      <c r="S359" s="889"/>
      <c r="T359" s="925"/>
      <c r="V359" s="926"/>
      <c r="AB359" s="890"/>
      <c r="AL359" s="890"/>
      <c r="AM359" s="890"/>
      <c r="AN359" s="890"/>
      <c r="AO359" s="890"/>
      <c r="AP359" s="890"/>
      <c r="AQ359" s="890"/>
      <c r="AR359" s="890"/>
      <c r="AS359" s="890"/>
      <c r="AT359" s="890"/>
      <c r="AU359" s="890"/>
      <c r="AV359" s="890"/>
      <c r="AW359" s="890"/>
      <c r="AX359" s="890"/>
      <c r="AY359" s="890"/>
    </row>
    <row r="360" spans="1:51" ht="26.25" customHeight="1">
      <c r="A360" s="929">
        <f t="shared" si="35"/>
        <v>67</v>
      </c>
      <c r="B360" s="929">
        <v>7000028322</v>
      </c>
      <c r="C360" s="929">
        <v>670</v>
      </c>
      <c r="D360" s="929" t="s">
        <v>912</v>
      </c>
      <c r="E360" s="929">
        <v>1000058320</v>
      </c>
      <c r="F360" s="929">
        <v>85359030</v>
      </c>
      <c r="G360" s="1096"/>
      <c r="H360" s="1132">
        <v>18</v>
      </c>
      <c r="I360" s="1097"/>
      <c r="J360" s="929" t="s">
        <v>685</v>
      </c>
      <c r="K360" s="929" t="s">
        <v>581</v>
      </c>
      <c r="L360" s="929">
        <v>1</v>
      </c>
      <c r="M360" s="1098"/>
      <c r="N360" s="1099" t="str">
        <f t="shared" si="28"/>
        <v>Included</v>
      </c>
      <c r="O360" s="1100">
        <f t="shared" si="29"/>
        <v>0</v>
      </c>
      <c r="P360" s="889"/>
      <c r="Q360" s="285">
        <f t="shared" si="30"/>
        <v>0</v>
      </c>
      <c r="R360" s="928">
        <f t="shared" si="36"/>
        <v>0</v>
      </c>
      <c r="S360" s="889"/>
      <c r="T360" s="925"/>
      <c r="V360" s="926"/>
      <c r="AB360" s="890"/>
      <c r="AL360" s="890"/>
      <c r="AM360" s="890"/>
      <c r="AN360" s="890"/>
      <c r="AO360" s="890"/>
      <c r="AP360" s="890"/>
      <c r="AQ360" s="890"/>
      <c r="AR360" s="890"/>
      <c r="AS360" s="890"/>
      <c r="AT360" s="890"/>
      <c r="AU360" s="890"/>
      <c r="AV360" s="890"/>
      <c r="AW360" s="890"/>
      <c r="AX360" s="890"/>
      <c r="AY360" s="890"/>
    </row>
    <row r="361" spans="1:51" ht="33">
      <c r="A361" s="929">
        <f t="shared" si="35"/>
        <v>68</v>
      </c>
      <c r="B361" s="929">
        <v>7000028322</v>
      </c>
      <c r="C361" s="929">
        <v>680</v>
      </c>
      <c r="D361" s="929" t="s">
        <v>912</v>
      </c>
      <c r="E361" s="929">
        <v>1000049759</v>
      </c>
      <c r="F361" s="929">
        <v>85359030</v>
      </c>
      <c r="G361" s="1096"/>
      <c r="H361" s="1132">
        <v>18</v>
      </c>
      <c r="I361" s="1097"/>
      <c r="J361" s="929" t="s">
        <v>686</v>
      </c>
      <c r="K361" s="929" t="s">
        <v>581</v>
      </c>
      <c r="L361" s="929">
        <v>1</v>
      </c>
      <c r="M361" s="1098"/>
      <c r="N361" s="1099" t="str">
        <f t="shared" si="28"/>
        <v>Included</v>
      </c>
      <c r="O361" s="1100">
        <f t="shared" si="29"/>
        <v>0</v>
      </c>
      <c r="P361" s="889"/>
      <c r="Q361" s="285">
        <f t="shared" si="30"/>
        <v>0</v>
      </c>
      <c r="R361" s="928">
        <f t="shared" si="36"/>
        <v>0</v>
      </c>
      <c r="S361" s="889"/>
      <c r="T361" s="925"/>
      <c r="V361" s="926"/>
      <c r="AB361" s="890"/>
      <c r="AL361" s="890"/>
      <c r="AM361" s="890"/>
      <c r="AN361" s="890"/>
      <c r="AO361" s="890"/>
      <c r="AP361" s="890"/>
      <c r="AQ361" s="890"/>
      <c r="AR361" s="890"/>
      <c r="AS361" s="890"/>
      <c r="AT361" s="890"/>
      <c r="AU361" s="890"/>
      <c r="AV361" s="890"/>
      <c r="AW361" s="890"/>
      <c r="AX361" s="890"/>
      <c r="AY361" s="890"/>
    </row>
    <row r="362" spans="1:51" ht="69" customHeight="1">
      <c r="A362" s="929">
        <f t="shared" si="35"/>
        <v>69</v>
      </c>
      <c r="B362" s="929">
        <v>7000028322</v>
      </c>
      <c r="C362" s="929">
        <v>690</v>
      </c>
      <c r="D362" s="929" t="s">
        <v>912</v>
      </c>
      <c r="E362" s="929">
        <v>1000058319</v>
      </c>
      <c r="F362" s="929">
        <v>85359030</v>
      </c>
      <c r="G362" s="1096"/>
      <c r="H362" s="1132">
        <v>18</v>
      </c>
      <c r="I362" s="1097"/>
      <c r="J362" s="929" t="s">
        <v>687</v>
      </c>
      <c r="K362" s="929" t="s">
        <v>581</v>
      </c>
      <c r="L362" s="929">
        <v>1</v>
      </c>
      <c r="M362" s="1098"/>
      <c r="N362" s="1099" t="str">
        <f t="shared" si="28"/>
        <v>Included</v>
      </c>
      <c r="O362" s="1100">
        <f t="shared" si="29"/>
        <v>0</v>
      </c>
      <c r="P362" s="889"/>
      <c r="Q362" s="285">
        <f t="shared" si="30"/>
        <v>0</v>
      </c>
      <c r="R362" s="928">
        <f t="shared" si="36"/>
        <v>0</v>
      </c>
      <c r="S362" s="889"/>
      <c r="T362" s="925"/>
      <c r="V362" s="926"/>
      <c r="AB362" s="890"/>
      <c r="AL362" s="890"/>
      <c r="AM362" s="890"/>
      <c r="AN362" s="890"/>
      <c r="AO362" s="890"/>
      <c r="AP362" s="890"/>
      <c r="AQ362" s="890"/>
      <c r="AR362" s="890"/>
      <c r="AS362" s="890"/>
      <c r="AT362" s="890"/>
      <c r="AU362" s="890"/>
      <c r="AV362" s="890"/>
      <c r="AW362" s="890"/>
      <c r="AX362" s="890"/>
      <c r="AY362" s="890"/>
    </row>
    <row r="363" spans="1:51" ht="33">
      <c r="A363" s="929">
        <f t="shared" si="35"/>
        <v>70</v>
      </c>
      <c r="B363" s="929">
        <v>7000028322</v>
      </c>
      <c r="C363" s="929">
        <v>700</v>
      </c>
      <c r="D363" s="929" t="s">
        <v>912</v>
      </c>
      <c r="E363" s="929">
        <v>1000058322</v>
      </c>
      <c r="F363" s="929">
        <v>85359030</v>
      </c>
      <c r="G363" s="1096"/>
      <c r="H363" s="1132">
        <v>18</v>
      </c>
      <c r="I363" s="1097"/>
      <c r="J363" s="929" t="s">
        <v>688</v>
      </c>
      <c r="K363" s="929" t="s">
        <v>581</v>
      </c>
      <c r="L363" s="929">
        <v>1</v>
      </c>
      <c r="M363" s="1098"/>
      <c r="N363" s="1099" t="str">
        <f t="shared" si="28"/>
        <v>Included</v>
      </c>
      <c r="O363" s="1100">
        <f t="shared" si="29"/>
        <v>0</v>
      </c>
      <c r="P363" s="889"/>
      <c r="Q363" s="285">
        <f t="shared" si="30"/>
        <v>0</v>
      </c>
      <c r="R363" s="928">
        <f t="shared" si="36"/>
        <v>0</v>
      </c>
      <c r="S363" s="889"/>
      <c r="T363" s="925"/>
      <c r="V363" s="926"/>
      <c r="AB363" s="890"/>
      <c r="AL363" s="890"/>
      <c r="AM363" s="890"/>
      <c r="AN363" s="890"/>
      <c r="AO363" s="890"/>
      <c r="AP363" s="890"/>
      <c r="AQ363" s="890"/>
      <c r="AR363" s="890"/>
      <c r="AS363" s="890"/>
      <c r="AT363" s="890"/>
      <c r="AU363" s="890"/>
      <c r="AV363" s="890"/>
      <c r="AW363" s="890"/>
      <c r="AX363" s="890"/>
      <c r="AY363" s="890"/>
    </row>
    <row r="364" spans="1:51" ht="21.75" customHeight="1">
      <c r="A364" s="929">
        <f t="shared" si="35"/>
        <v>71</v>
      </c>
      <c r="B364" s="929">
        <v>7000028322</v>
      </c>
      <c r="C364" s="929">
        <v>710</v>
      </c>
      <c r="D364" s="929" t="s">
        <v>912</v>
      </c>
      <c r="E364" s="929">
        <v>1000049835</v>
      </c>
      <c r="F364" s="929">
        <v>85359030</v>
      </c>
      <c r="G364" s="1096"/>
      <c r="H364" s="1132">
        <v>18</v>
      </c>
      <c r="I364" s="1097"/>
      <c r="J364" s="929" t="s">
        <v>689</v>
      </c>
      <c r="K364" s="929" t="s">
        <v>581</v>
      </c>
      <c r="L364" s="929">
        <v>1</v>
      </c>
      <c r="M364" s="1098"/>
      <c r="N364" s="1099" t="str">
        <f t="shared" si="28"/>
        <v>Included</v>
      </c>
      <c r="O364" s="1100">
        <f t="shared" si="29"/>
        <v>0</v>
      </c>
      <c r="P364" s="889"/>
      <c r="Q364" s="285">
        <f t="shared" si="30"/>
        <v>0</v>
      </c>
      <c r="R364" s="928">
        <f t="shared" si="36"/>
        <v>0</v>
      </c>
      <c r="S364" s="889"/>
      <c r="T364" s="925"/>
      <c r="V364" s="926"/>
      <c r="AB364" s="890"/>
      <c r="AL364" s="890"/>
      <c r="AM364" s="890"/>
      <c r="AN364" s="890"/>
      <c r="AO364" s="890"/>
      <c r="AP364" s="890"/>
      <c r="AQ364" s="890"/>
      <c r="AR364" s="890"/>
      <c r="AS364" s="890"/>
      <c r="AT364" s="890"/>
      <c r="AU364" s="890"/>
      <c r="AV364" s="890"/>
      <c r="AW364" s="890"/>
      <c r="AX364" s="890"/>
      <c r="AY364" s="890"/>
    </row>
    <row r="365" spans="1:51" ht="49.5">
      <c r="A365" s="929">
        <f t="shared" si="35"/>
        <v>72</v>
      </c>
      <c r="B365" s="929">
        <v>7000028322</v>
      </c>
      <c r="C365" s="929">
        <v>720</v>
      </c>
      <c r="D365" s="929" t="s">
        <v>912</v>
      </c>
      <c r="E365" s="929">
        <v>1000049795</v>
      </c>
      <c r="F365" s="929">
        <v>85359030</v>
      </c>
      <c r="G365" s="1096"/>
      <c r="H365" s="1132">
        <v>18</v>
      </c>
      <c r="I365" s="1097"/>
      <c r="J365" s="929" t="s">
        <v>690</v>
      </c>
      <c r="K365" s="929" t="s">
        <v>581</v>
      </c>
      <c r="L365" s="929">
        <v>1</v>
      </c>
      <c r="M365" s="1098"/>
      <c r="N365" s="1099" t="str">
        <f t="shared" si="28"/>
        <v>Included</v>
      </c>
      <c r="O365" s="1100">
        <f t="shared" si="29"/>
        <v>0</v>
      </c>
      <c r="P365" s="889"/>
      <c r="Q365" s="285">
        <f t="shared" si="30"/>
        <v>0</v>
      </c>
      <c r="R365" s="928">
        <f t="shared" si="36"/>
        <v>0</v>
      </c>
      <c r="S365" s="889"/>
      <c r="T365" s="925"/>
      <c r="V365" s="926"/>
      <c r="AB365" s="890"/>
      <c r="AL365" s="890"/>
      <c r="AM365" s="890"/>
      <c r="AN365" s="890"/>
      <c r="AO365" s="890"/>
      <c r="AP365" s="890"/>
      <c r="AQ365" s="890"/>
      <c r="AR365" s="890"/>
      <c r="AS365" s="890"/>
      <c r="AT365" s="890"/>
      <c r="AU365" s="890"/>
      <c r="AV365" s="890"/>
      <c r="AW365" s="890"/>
      <c r="AX365" s="890"/>
      <c r="AY365" s="890"/>
    </row>
    <row r="366" spans="1:51" ht="33">
      <c r="A366" s="929">
        <f t="shared" si="35"/>
        <v>73</v>
      </c>
      <c r="B366" s="929">
        <v>7000028322</v>
      </c>
      <c r="C366" s="929">
        <v>730</v>
      </c>
      <c r="D366" s="929" t="s">
        <v>912</v>
      </c>
      <c r="E366" s="929">
        <v>1000049808</v>
      </c>
      <c r="F366" s="929">
        <v>85359030</v>
      </c>
      <c r="G366" s="1096"/>
      <c r="H366" s="1132">
        <v>18</v>
      </c>
      <c r="I366" s="1097"/>
      <c r="J366" s="929" t="s">
        <v>691</v>
      </c>
      <c r="K366" s="929" t="s">
        <v>581</v>
      </c>
      <c r="L366" s="929">
        <v>1</v>
      </c>
      <c r="M366" s="1098"/>
      <c r="N366" s="1099" t="str">
        <f t="shared" si="28"/>
        <v>Included</v>
      </c>
      <c r="O366" s="1100">
        <f t="shared" si="29"/>
        <v>0</v>
      </c>
      <c r="P366" s="889"/>
      <c r="Q366" s="285">
        <f t="shared" si="30"/>
        <v>0</v>
      </c>
      <c r="R366" s="928">
        <f t="shared" si="36"/>
        <v>0</v>
      </c>
      <c r="S366" s="889"/>
      <c r="T366" s="925"/>
      <c r="V366" s="926"/>
      <c r="AB366" s="890"/>
      <c r="AL366" s="890"/>
      <c r="AM366" s="890"/>
      <c r="AN366" s="890"/>
      <c r="AO366" s="890"/>
      <c r="AP366" s="890"/>
      <c r="AQ366" s="890"/>
      <c r="AR366" s="890"/>
      <c r="AS366" s="890"/>
      <c r="AT366" s="890"/>
      <c r="AU366" s="890"/>
      <c r="AV366" s="890"/>
      <c r="AW366" s="890"/>
      <c r="AX366" s="890"/>
      <c r="AY366" s="890"/>
    </row>
    <row r="367" spans="1:51" ht="33" customHeight="1">
      <c r="A367" s="929">
        <f t="shared" ref="A367:A396" si="37">A366+1</f>
        <v>74</v>
      </c>
      <c r="B367" s="929">
        <v>7000028322</v>
      </c>
      <c r="C367" s="929">
        <v>740</v>
      </c>
      <c r="D367" s="929" t="s">
        <v>912</v>
      </c>
      <c r="E367" s="929">
        <v>1000049805</v>
      </c>
      <c r="F367" s="929">
        <v>85359030</v>
      </c>
      <c r="G367" s="1096"/>
      <c r="H367" s="1132">
        <v>18</v>
      </c>
      <c r="I367" s="1097"/>
      <c r="J367" s="929" t="s">
        <v>692</v>
      </c>
      <c r="K367" s="929" t="s">
        <v>581</v>
      </c>
      <c r="L367" s="929">
        <v>1</v>
      </c>
      <c r="M367" s="1098"/>
      <c r="N367" s="1099" t="str">
        <f t="shared" si="28"/>
        <v>Included</v>
      </c>
      <c r="O367" s="1100">
        <f t="shared" si="29"/>
        <v>0</v>
      </c>
      <c r="P367" s="889"/>
      <c r="Q367" s="285">
        <f t="shared" si="30"/>
        <v>0</v>
      </c>
      <c r="R367" s="928">
        <f t="shared" si="36"/>
        <v>0</v>
      </c>
      <c r="S367" s="889"/>
      <c r="T367" s="925"/>
      <c r="V367" s="926"/>
      <c r="AB367" s="890"/>
      <c r="AL367" s="890"/>
      <c r="AM367" s="890"/>
      <c r="AN367" s="890"/>
      <c r="AO367" s="890"/>
      <c r="AP367" s="890"/>
      <c r="AQ367" s="890"/>
      <c r="AR367" s="890"/>
      <c r="AS367" s="890"/>
      <c r="AT367" s="890"/>
      <c r="AU367" s="890"/>
      <c r="AV367" s="890"/>
      <c r="AW367" s="890"/>
      <c r="AX367" s="890"/>
      <c r="AY367" s="890"/>
    </row>
    <row r="368" spans="1:51" ht="24" customHeight="1">
      <c r="A368" s="929">
        <f t="shared" si="37"/>
        <v>75</v>
      </c>
      <c r="B368" s="929">
        <v>7000028322</v>
      </c>
      <c r="C368" s="929">
        <v>750</v>
      </c>
      <c r="D368" s="929" t="s">
        <v>912</v>
      </c>
      <c r="E368" s="929">
        <v>1000058321</v>
      </c>
      <c r="F368" s="929">
        <v>85359030</v>
      </c>
      <c r="G368" s="1096"/>
      <c r="H368" s="1132">
        <v>18</v>
      </c>
      <c r="I368" s="1097"/>
      <c r="J368" s="929" t="s">
        <v>693</v>
      </c>
      <c r="K368" s="929" t="s">
        <v>581</v>
      </c>
      <c r="L368" s="929">
        <v>1</v>
      </c>
      <c r="M368" s="1098"/>
      <c r="N368" s="1099" t="str">
        <f t="shared" ref="N368:N396" si="38">IF(M368=0, "Included",IF(ISERROR(L368*M368), M368, L368*M368))</f>
        <v>Included</v>
      </c>
      <c r="O368" s="1100">
        <f t="shared" ref="O368:O396" si="39">R368</f>
        <v>0</v>
      </c>
      <c r="P368" s="889"/>
      <c r="Q368" s="285">
        <f t="shared" ref="Q368:Q396" si="40">IF(N368="Included",0,N368)</f>
        <v>0</v>
      </c>
      <c r="R368" s="928">
        <f t="shared" si="36"/>
        <v>0</v>
      </c>
      <c r="S368" s="889"/>
      <c r="T368" s="925"/>
      <c r="V368" s="926"/>
      <c r="AB368" s="890"/>
      <c r="AL368" s="890"/>
      <c r="AM368" s="890"/>
      <c r="AN368" s="890"/>
      <c r="AO368" s="890"/>
      <c r="AP368" s="890"/>
      <c r="AQ368" s="890"/>
      <c r="AR368" s="890"/>
      <c r="AS368" s="890"/>
      <c r="AT368" s="890"/>
      <c r="AU368" s="890"/>
      <c r="AV368" s="890"/>
      <c r="AW368" s="890"/>
      <c r="AX368" s="890"/>
      <c r="AY368" s="890"/>
    </row>
    <row r="369" spans="1:51" ht="33">
      <c r="A369" s="929">
        <f t="shared" si="37"/>
        <v>76</v>
      </c>
      <c r="B369" s="929">
        <v>7000028322</v>
      </c>
      <c r="C369" s="929">
        <v>760</v>
      </c>
      <c r="D369" s="929" t="s">
        <v>912</v>
      </c>
      <c r="E369" s="929">
        <v>1000049799</v>
      </c>
      <c r="F369" s="929">
        <v>85359030</v>
      </c>
      <c r="G369" s="1096"/>
      <c r="H369" s="1132">
        <v>18</v>
      </c>
      <c r="I369" s="1097"/>
      <c r="J369" s="929" t="s">
        <v>694</v>
      </c>
      <c r="K369" s="929" t="s">
        <v>581</v>
      </c>
      <c r="L369" s="929">
        <v>1</v>
      </c>
      <c r="M369" s="1098"/>
      <c r="N369" s="1099" t="str">
        <f t="shared" si="38"/>
        <v>Included</v>
      </c>
      <c r="O369" s="1100">
        <f t="shared" si="39"/>
        <v>0</v>
      </c>
      <c r="P369" s="889"/>
      <c r="Q369" s="285">
        <f t="shared" si="40"/>
        <v>0</v>
      </c>
      <c r="R369" s="928">
        <f t="shared" si="36"/>
        <v>0</v>
      </c>
      <c r="S369" s="889"/>
      <c r="T369" s="925"/>
      <c r="V369" s="926"/>
      <c r="AB369" s="890"/>
      <c r="AL369" s="890"/>
      <c r="AM369" s="890"/>
      <c r="AN369" s="890"/>
      <c r="AO369" s="890"/>
      <c r="AP369" s="890"/>
      <c r="AQ369" s="890"/>
      <c r="AR369" s="890"/>
      <c r="AS369" s="890"/>
      <c r="AT369" s="890"/>
      <c r="AU369" s="890"/>
      <c r="AV369" s="890"/>
      <c r="AW369" s="890"/>
      <c r="AX369" s="890"/>
      <c r="AY369" s="890"/>
    </row>
    <row r="370" spans="1:51" ht="49.5">
      <c r="A370" s="929">
        <f t="shared" si="37"/>
        <v>77</v>
      </c>
      <c r="B370" s="929">
        <v>7000028322</v>
      </c>
      <c r="C370" s="929">
        <v>770</v>
      </c>
      <c r="D370" s="929" t="s">
        <v>912</v>
      </c>
      <c r="E370" s="929">
        <v>1000058325</v>
      </c>
      <c r="F370" s="929">
        <v>85359030</v>
      </c>
      <c r="G370" s="1096"/>
      <c r="H370" s="1132">
        <v>18</v>
      </c>
      <c r="I370" s="1097"/>
      <c r="J370" s="929" t="s">
        <v>695</v>
      </c>
      <c r="K370" s="929" t="s">
        <v>581</v>
      </c>
      <c r="L370" s="929">
        <v>1</v>
      </c>
      <c r="M370" s="1098"/>
      <c r="N370" s="1099" t="str">
        <f t="shared" si="38"/>
        <v>Included</v>
      </c>
      <c r="O370" s="1100">
        <f t="shared" si="39"/>
        <v>0</v>
      </c>
      <c r="P370" s="889"/>
      <c r="Q370" s="285">
        <f t="shared" si="40"/>
        <v>0</v>
      </c>
      <c r="R370" s="928">
        <f t="shared" si="36"/>
        <v>0</v>
      </c>
      <c r="S370" s="889"/>
      <c r="T370" s="925"/>
      <c r="V370" s="926"/>
      <c r="AB370" s="890"/>
      <c r="AL370" s="890"/>
      <c r="AM370" s="890"/>
      <c r="AN370" s="890"/>
      <c r="AO370" s="890"/>
      <c r="AP370" s="890"/>
      <c r="AQ370" s="890"/>
      <c r="AR370" s="890"/>
      <c r="AS370" s="890"/>
      <c r="AT370" s="890"/>
      <c r="AU370" s="890"/>
      <c r="AV370" s="890"/>
      <c r="AW370" s="890"/>
      <c r="AX370" s="890"/>
      <c r="AY370" s="890"/>
    </row>
    <row r="371" spans="1:51" ht="49.5">
      <c r="A371" s="929">
        <f t="shared" si="37"/>
        <v>78</v>
      </c>
      <c r="B371" s="929">
        <v>7000028322</v>
      </c>
      <c r="C371" s="929">
        <v>780</v>
      </c>
      <c r="D371" s="929" t="s">
        <v>912</v>
      </c>
      <c r="E371" s="929">
        <v>1000058318</v>
      </c>
      <c r="F371" s="929">
        <v>85359030</v>
      </c>
      <c r="G371" s="1096"/>
      <c r="H371" s="1132">
        <v>18</v>
      </c>
      <c r="I371" s="1097"/>
      <c r="J371" s="929" t="s">
        <v>696</v>
      </c>
      <c r="K371" s="929" t="s">
        <v>581</v>
      </c>
      <c r="L371" s="929">
        <v>1</v>
      </c>
      <c r="M371" s="1098"/>
      <c r="N371" s="1099" t="str">
        <f t="shared" si="38"/>
        <v>Included</v>
      </c>
      <c r="O371" s="1100">
        <f t="shared" si="39"/>
        <v>0</v>
      </c>
      <c r="P371" s="889"/>
      <c r="Q371" s="285">
        <f t="shared" si="40"/>
        <v>0</v>
      </c>
      <c r="R371" s="928">
        <f t="shared" si="36"/>
        <v>0</v>
      </c>
      <c r="S371" s="889"/>
      <c r="T371" s="925"/>
      <c r="V371" s="926"/>
      <c r="AB371" s="890"/>
      <c r="AL371" s="890"/>
      <c r="AM371" s="890"/>
      <c r="AN371" s="890"/>
      <c r="AO371" s="890"/>
      <c r="AP371" s="890"/>
      <c r="AQ371" s="890"/>
      <c r="AR371" s="890"/>
      <c r="AS371" s="890"/>
      <c r="AT371" s="890"/>
      <c r="AU371" s="890"/>
      <c r="AV371" s="890"/>
      <c r="AW371" s="890"/>
      <c r="AX371" s="890"/>
      <c r="AY371" s="890"/>
    </row>
    <row r="372" spans="1:51" ht="33">
      <c r="A372" s="929">
        <f t="shared" si="37"/>
        <v>79</v>
      </c>
      <c r="B372" s="929">
        <v>7000028322</v>
      </c>
      <c r="C372" s="929">
        <v>790</v>
      </c>
      <c r="D372" s="929" t="s">
        <v>912</v>
      </c>
      <c r="E372" s="929">
        <v>1000049495</v>
      </c>
      <c r="F372" s="929">
        <v>85359030</v>
      </c>
      <c r="G372" s="1096"/>
      <c r="H372" s="1132">
        <v>18</v>
      </c>
      <c r="I372" s="1097"/>
      <c r="J372" s="929" t="s">
        <v>697</v>
      </c>
      <c r="K372" s="929" t="s">
        <v>581</v>
      </c>
      <c r="L372" s="929">
        <v>1</v>
      </c>
      <c r="M372" s="1098"/>
      <c r="N372" s="1099" t="str">
        <f t="shared" si="38"/>
        <v>Included</v>
      </c>
      <c r="O372" s="1100">
        <f t="shared" si="39"/>
        <v>0</v>
      </c>
      <c r="P372" s="889"/>
      <c r="Q372" s="285">
        <f t="shared" si="40"/>
        <v>0</v>
      </c>
      <c r="R372" s="928">
        <f t="shared" si="36"/>
        <v>0</v>
      </c>
      <c r="S372" s="889"/>
      <c r="T372" s="925"/>
      <c r="V372" s="926"/>
      <c r="AB372" s="890"/>
      <c r="AL372" s="890"/>
      <c r="AM372" s="890"/>
      <c r="AN372" s="890"/>
      <c r="AO372" s="890"/>
      <c r="AP372" s="890"/>
      <c r="AQ372" s="890"/>
      <c r="AR372" s="890"/>
      <c r="AS372" s="890"/>
      <c r="AT372" s="890"/>
      <c r="AU372" s="890"/>
      <c r="AV372" s="890"/>
      <c r="AW372" s="890"/>
      <c r="AX372" s="890"/>
      <c r="AY372" s="890"/>
    </row>
    <row r="373" spans="1:51" ht="49.5">
      <c r="A373" s="929">
        <f t="shared" si="37"/>
        <v>80</v>
      </c>
      <c r="B373" s="929">
        <v>7000028322</v>
      </c>
      <c r="C373" s="929">
        <v>800</v>
      </c>
      <c r="D373" s="929" t="s">
        <v>912</v>
      </c>
      <c r="E373" s="929">
        <v>1000049802</v>
      </c>
      <c r="F373" s="929">
        <v>85359030</v>
      </c>
      <c r="G373" s="1096"/>
      <c r="H373" s="1132">
        <v>18</v>
      </c>
      <c r="I373" s="1097"/>
      <c r="J373" s="929" t="s">
        <v>698</v>
      </c>
      <c r="K373" s="929" t="s">
        <v>581</v>
      </c>
      <c r="L373" s="929">
        <v>1</v>
      </c>
      <c r="M373" s="1098"/>
      <c r="N373" s="1099" t="str">
        <f t="shared" si="38"/>
        <v>Included</v>
      </c>
      <c r="O373" s="1100">
        <f t="shared" si="39"/>
        <v>0</v>
      </c>
      <c r="P373" s="889"/>
      <c r="Q373" s="285">
        <f t="shared" si="40"/>
        <v>0</v>
      </c>
      <c r="R373" s="928">
        <f t="shared" ref="R373:R396" si="41">IF(I373="", H373*Q373/100, I373*Q373)</f>
        <v>0</v>
      </c>
      <c r="S373" s="889"/>
      <c r="T373" s="925"/>
      <c r="V373" s="926"/>
      <c r="AB373" s="890"/>
      <c r="AL373" s="890"/>
      <c r="AM373" s="890"/>
      <c r="AN373" s="890"/>
      <c r="AO373" s="890"/>
      <c r="AP373" s="890"/>
      <c r="AQ373" s="890"/>
      <c r="AR373" s="890"/>
      <c r="AS373" s="890"/>
      <c r="AT373" s="890"/>
      <c r="AU373" s="890"/>
      <c r="AV373" s="890"/>
      <c r="AW373" s="890"/>
      <c r="AX373" s="890"/>
      <c r="AY373" s="890"/>
    </row>
    <row r="374" spans="1:51" ht="297">
      <c r="A374" s="929">
        <f t="shared" si="37"/>
        <v>81</v>
      </c>
      <c r="B374" s="929">
        <v>7000028322</v>
      </c>
      <c r="C374" s="929">
        <v>810</v>
      </c>
      <c r="D374" s="929" t="s">
        <v>912</v>
      </c>
      <c r="E374" s="929">
        <v>1000058374</v>
      </c>
      <c r="F374" s="929">
        <v>85359030</v>
      </c>
      <c r="G374" s="1096"/>
      <c r="H374" s="1132">
        <v>18</v>
      </c>
      <c r="I374" s="1097"/>
      <c r="J374" s="929" t="s">
        <v>699</v>
      </c>
      <c r="K374" s="929" t="s">
        <v>580</v>
      </c>
      <c r="L374" s="929">
        <v>2</v>
      </c>
      <c r="M374" s="1098"/>
      <c r="N374" s="1099" t="str">
        <f t="shared" si="38"/>
        <v>Included</v>
      </c>
      <c r="O374" s="1100">
        <f t="shared" si="39"/>
        <v>0</v>
      </c>
      <c r="P374" s="889"/>
      <c r="Q374" s="285">
        <f t="shared" si="40"/>
        <v>0</v>
      </c>
      <c r="R374" s="928">
        <f t="shared" si="41"/>
        <v>0</v>
      </c>
      <c r="S374" s="889"/>
      <c r="T374" s="925"/>
      <c r="V374" s="926"/>
      <c r="AB374" s="890"/>
      <c r="AL374" s="890"/>
      <c r="AM374" s="890"/>
      <c r="AN374" s="890"/>
      <c r="AO374" s="890"/>
      <c r="AP374" s="890"/>
      <c r="AQ374" s="890"/>
      <c r="AR374" s="890"/>
      <c r="AS374" s="890"/>
      <c r="AT374" s="890"/>
      <c r="AU374" s="890"/>
      <c r="AV374" s="890"/>
      <c r="AW374" s="890"/>
      <c r="AX374" s="890"/>
      <c r="AY374" s="890"/>
    </row>
    <row r="375" spans="1:51" ht="214.5">
      <c r="A375" s="929">
        <f t="shared" si="37"/>
        <v>82</v>
      </c>
      <c r="B375" s="929">
        <v>7000028322</v>
      </c>
      <c r="C375" s="929">
        <v>820</v>
      </c>
      <c r="D375" s="929" t="s">
        <v>912</v>
      </c>
      <c r="E375" s="929">
        <v>1000058314</v>
      </c>
      <c r="F375" s="929">
        <v>85359030</v>
      </c>
      <c r="G375" s="1096"/>
      <c r="H375" s="1132">
        <v>18</v>
      </c>
      <c r="I375" s="1097"/>
      <c r="J375" s="929" t="s">
        <v>700</v>
      </c>
      <c r="K375" s="929" t="s">
        <v>580</v>
      </c>
      <c r="L375" s="929">
        <v>1</v>
      </c>
      <c r="M375" s="1098"/>
      <c r="N375" s="1099" t="str">
        <f t="shared" si="38"/>
        <v>Included</v>
      </c>
      <c r="O375" s="1100">
        <f t="shared" si="39"/>
        <v>0</v>
      </c>
      <c r="P375" s="889"/>
      <c r="Q375" s="285">
        <f t="shared" si="40"/>
        <v>0</v>
      </c>
      <c r="R375" s="928">
        <f t="shared" si="41"/>
        <v>0</v>
      </c>
      <c r="S375" s="889"/>
      <c r="T375" s="925"/>
      <c r="V375" s="926"/>
      <c r="AB375" s="890"/>
      <c r="AL375" s="890"/>
      <c r="AM375" s="890"/>
      <c r="AN375" s="890"/>
      <c r="AO375" s="890"/>
      <c r="AP375" s="890"/>
      <c r="AQ375" s="890"/>
      <c r="AR375" s="890"/>
      <c r="AS375" s="890"/>
      <c r="AT375" s="890"/>
      <c r="AU375" s="890"/>
      <c r="AV375" s="890"/>
      <c r="AW375" s="890"/>
      <c r="AX375" s="890"/>
      <c r="AY375" s="890"/>
    </row>
    <row r="376" spans="1:51" ht="41.25" customHeight="1">
      <c r="A376" s="929">
        <f t="shared" si="37"/>
        <v>83</v>
      </c>
      <c r="B376" s="929">
        <v>7000028322</v>
      </c>
      <c r="C376" s="929">
        <v>830</v>
      </c>
      <c r="D376" s="929" t="s">
        <v>912</v>
      </c>
      <c r="E376" s="929">
        <v>1000058305</v>
      </c>
      <c r="F376" s="929">
        <v>85359030</v>
      </c>
      <c r="G376" s="1096"/>
      <c r="H376" s="1132">
        <v>18</v>
      </c>
      <c r="I376" s="1097"/>
      <c r="J376" s="929" t="s">
        <v>701</v>
      </c>
      <c r="K376" s="929" t="s">
        <v>581</v>
      </c>
      <c r="L376" s="929">
        <v>1</v>
      </c>
      <c r="M376" s="1098"/>
      <c r="N376" s="1099" t="str">
        <f t="shared" si="38"/>
        <v>Included</v>
      </c>
      <c r="O376" s="1100">
        <f t="shared" si="39"/>
        <v>0</v>
      </c>
      <c r="P376" s="889"/>
      <c r="Q376" s="285">
        <f t="shared" si="40"/>
        <v>0</v>
      </c>
      <c r="R376" s="928">
        <f t="shared" si="41"/>
        <v>0</v>
      </c>
      <c r="S376" s="889"/>
      <c r="T376" s="925"/>
      <c r="V376" s="926"/>
      <c r="AB376" s="890"/>
      <c r="AL376" s="890"/>
      <c r="AM376" s="890"/>
      <c r="AN376" s="890"/>
      <c r="AO376" s="890"/>
      <c r="AP376" s="890"/>
      <c r="AQ376" s="890"/>
      <c r="AR376" s="890"/>
      <c r="AS376" s="890"/>
      <c r="AT376" s="890"/>
      <c r="AU376" s="890"/>
      <c r="AV376" s="890"/>
      <c r="AW376" s="890"/>
      <c r="AX376" s="890"/>
      <c r="AY376" s="890"/>
    </row>
    <row r="377" spans="1:51" ht="82.5">
      <c r="A377" s="929">
        <f t="shared" si="37"/>
        <v>84</v>
      </c>
      <c r="B377" s="929">
        <v>7000028322</v>
      </c>
      <c r="C377" s="929">
        <v>840</v>
      </c>
      <c r="D377" s="929" t="s">
        <v>912</v>
      </c>
      <c r="E377" s="929">
        <v>1000058312</v>
      </c>
      <c r="F377" s="929">
        <v>85359030</v>
      </c>
      <c r="G377" s="1096"/>
      <c r="H377" s="1132">
        <v>18</v>
      </c>
      <c r="I377" s="1097"/>
      <c r="J377" s="929" t="s">
        <v>702</v>
      </c>
      <c r="K377" s="929" t="s">
        <v>581</v>
      </c>
      <c r="L377" s="929">
        <v>1</v>
      </c>
      <c r="M377" s="1098"/>
      <c r="N377" s="1099" t="str">
        <f t="shared" si="38"/>
        <v>Included</v>
      </c>
      <c r="O377" s="1100">
        <f t="shared" si="39"/>
        <v>0</v>
      </c>
      <c r="P377" s="889"/>
      <c r="Q377" s="285">
        <f t="shared" si="40"/>
        <v>0</v>
      </c>
      <c r="R377" s="928">
        <f t="shared" si="41"/>
        <v>0</v>
      </c>
      <c r="S377" s="889"/>
      <c r="T377" s="925"/>
      <c r="V377" s="926"/>
      <c r="AB377" s="890"/>
      <c r="AL377" s="890"/>
      <c r="AM377" s="890"/>
      <c r="AN377" s="890"/>
      <c r="AO377" s="890"/>
      <c r="AP377" s="890"/>
      <c r="AQ377" s="890"/>
      <c r="AR377" s="890"/>
      <c r="AS377" s="890"/>
      <c r="AT377" s="890"/>
      <c r="AU377" s="890"/>
      <c r="AV377" s="890"/>
      <c r="AW377" s="890"/>
      <c r="AX377" s="890"/>
      <c r="AY377" s="890"/>
    </row>
    <row r="378" spans="1:51" ht="33">
      <c r="A378" s="929">
        <f t="shared" si="37"/>
        <v>85</v>
      </c>
      <c r="B378" s="929">
        <v>7000028322</v>
      </c>
      <c r="C378" s="929">
        <v>850</v>
      </c>
      <c r="D378" s="929" t="s">
        <v>912</v>
      </c>
      <c r="E378" s="929">
        <v>1000049776</v>
      </c>
      <c r="F378" s="929">
        <v>85359030</v>
      </c>
      <c r="G378" s="1096"/>
      <c r="H378" s="1132">
        <v>18</v>
      </c>
      <c r="I378" s="1097"/>
      <c r="J378" s="929" t="s">
        <v>703</v>
      </c>
      <c r="K378" s="929" t="s">
        <v>581</v>
      </c>
      <c r="L378" s="929">
        <v>1</v>
      </c>
      <c r="M378" s="1098"/>
      <c r="N378" s="1099" t="str">
        <f t="shared" si="38"/>
        <v>Included</v>
      </c>
      <c r="O378" s="1100">
        <f t="shared" si="39"/>
        <v>0</v>
      </c>
      <c r="P378" s="889"/>
      <c r="Q378" s="285">
        <f t="shared" si="40"/>
        <v>0</v>
      </c>
      <c r="R378" s="928">
        <f t="shared" si="41"/>
        <v>0</v>
      </c>
      <c r="S378" s="889"/>
      <c r="T378" s="925"/>
      <c r="V378" s="926"/>
      <c r="AB378" s="890"/>
      <c r="AL378" s="890"/>
      <c r="AM378" s="890"/>
      <c r="AN378" s="890"/>
      <c r="AO378" s="890"/>
      <c r="AP378" s="890"/>
      <c r="AQ378" s="890"/>
      <c r="AR378" s="890"/>
      <c r="AS378" s="890"/>
      <c r="AT378" s="890"/>
      <c r="AU378" s="890"/>
      <c r="AV378" s="890"/>
      <c r="AW378" s="890"/>
      <c r="AX378" s="890"/>
      <c r="AY378" s="890"/>
    </row>
    <row r="379" spans="1:51" ht="33">
      <c r="A379" s="929">
        <f t="shared" si="37"/>
        <v>86</v>
      </c>
      <c r="B379" s="929">
        <v>7000028322</v>
      </c>
      <c r="C379" s="929">
        <v>860</v>
      </c>
      <c r="D379" s="929" t="s">
        <v>912</v>
      </c>
      <c r="E379" s="929">
        <v>1000049778</v>
      </c>
      <c r="F379" s="929">
        <v>85359030</v>
      </c>
      <c r="G379" s="1096"/>
      <c r="H379" s="1132">
        <v>18</v>
      </c>
      <c r="I379" s="1097"/>
      <c r="J379" s="929" t="s">
        <v>704</v>
      </c>
      <c r="K379" s="929" t="s">
        <v>581</v>
      </c>
      <c r="L379" s="929">
        <v>1</v>
      </c>
      <c r="M379" s="1098"/>
      <c r="N379" s="1099" t="str">
        <f t="shared" si="38"/>
        <v>Included</v>
      </c>
      <c r="O379" s="1100">
        <f t="shared" si="39"/>
        <v>0</v>
      </c>
      <c r="P379" s="889"/>
      <c r="Q379" s="285">
        <f t="shared" si="40"/>
        <v>0</v>
      </c>
      <c r="R379" s="928">
        <f t="shared" si="41"/>
        <v>0</v>
      </c>
      <c r="S379" s="889"/>
      <c r="T379" s="925"/>
      <c r="V379" s="926"/>
      <c r="AB379" s="890"/>
      <c r="AL379" s="890"/>
      <c r="AM379" s="890"/>
      <c r="AN379" s="890"/>
      <c r="AO379" s="890"/>
      <c r="AP379" s="890"/>
      <c r="AQ379" s="890"/>
      <c r="AR379" s="890"/>
      <c r="AS379" s="890"/>
      <c r="AT379" s="890"/>
      <c r="AU379" s="890"/>
      <c r="AV379" s="890"/>
      <c r="AW379" s="890"/>
      <c r="AX379" s="890"/>
      <c r="AY379" s="890"/>
    </row>
    <row r="380" spans="1:51" ht="16.5">
      <c r="A380" s="929">
        <f t="shared" si="37"/>
        <v>87</v>
      </c>
      <c r="B380" s="929">
        <v>7000028322</v>
      </c>
      <c r="C380" s="929">
        <v>870</v>
      </c>
      <c r="D380" s="929" t="s">
        <v>912</v>
      </c>
      <c r="E380" s="929">
        <v>1000058306</v>
      </c>
      <c r="F380" s="929">
        <v>85359030</v>
      </c>
      <c r="G380" s="1096"/>
      <c r="H380" s="1132">
        <v>18</v>
      </c>
      <c r="I380" s="1097"/>
      <c r="J380" s="929" t="s">
        <v>705</v>
      </c>
      <c r="K380" s="929" t="s">
        <v>581</v>
      </c>
      <c r="L380" s="929">
        <v>1</v>
      </c>
      <c r="M380" s="1098"/>
      <c r="N380" s="1099" t="str">
        <f t="shared" si="38"/>
        <v>Included</v>
      </c>
      <c r="O380" s="1100">
        <f t="shared" si="39"/>
        <v>0</v>
      </c>
      <c r="P380" s="889"/>
      <c r="Q380" s="285">
        <f t="shared" si="40"/>
        <v>0</v>
      </c>
      <c r="R380" s="928">
        <f t="shared" si="41"/>
        <v>0</v>
      </c>
      <c r="S380" s="889"/>
      <c r="T380" s="925"/>
      <c r="V380" s="926"/>
      <c r="AB380" s="890"/>
      <c r="AL380" s="890"/>
      <c r="AM380" s="890"/>
      <c r="AN380" s="890"/>
      <c r="AO380" s="890"/>
      <c r="AP380" s="890"/>
      <c r="AQ380" s="890"/>
      <c r="AR380" s="890"/>
      <c r="AS380" s="890"/>
      <c r="AT380" s="890"/>
      <c r="AU380" s="890"/>
      <c r="AV380" s="890"/>
      <c r="AW380" s="890"/>
      <c r="AX380" s="890"/>
      <c r="AY380" s="890"/>
    </row>
    <row r="381" spans="1:51" ht="16.5">
      <c r="A381" s="929">
        <f t="shared" si="37"/>
        <v>88</v>
      </c>
      <c r="B381" s="929">
        <v>7000028322</v>
      </c>
      <c r="C381" s="929">
        <v>880</v>
      </c>
      <c r="D381" s="929" t="s">
        <v>912</v>
      </c>
      <c r="E381" s="929">
        <v>1000058313</v>
      </c>
      <c r="F381" s="929">
        <v>85359030</v>
      </c>
      <c r="G381" s="1096"/>
      <c r="H381" s="1132">
        <v>18</v>
      </c>
      <c r="I381" s="1097"/>
      <c r="J381" s="929" t="s">
        <v>706</v>
      </c>
      <c r="K381" s="929" t="s">
        <v>581</v>
      </c>
      <c r="L381" s="929">
        <v>1</v>
      </c>
      <c r="M381" s="1098"/>
      <c r="N381" s="1099" t="str">
        <f t="shared" si="38"/>
        <v>Included</v>
      </c>
      <c r="O381" s="1100">
        <f t="shared" si="39"/>
        <v>0</v>
      </c>
      <c r="P381" s="889"/>
      <c r="Q381" s="285">
        <f t="shared" si="40"/>
        <v>0</v>
      </c>
      <c r="R381" s="928">
        <f t="shared" si="41"/>
        <v>0</v>
      </c>
      <c r="S381" s="889"/>
      <c r="T381" s="925"/>
      <c r="V381" s="926"/>
      <c r="AB381" s="890"/>
      <c r="AL381" s="890"/>
      <c r="AM381" s="890"/>
      <c r="AN381" s="890"/>
      <c r="AO381" s="890"/>
      <c r="AP381" s="890"/>
      <c r="AQ381" s="890"/>
      <c r="AR381" s="890"/>
      <c r="AS381" s="890"/>
      <c r="AT381" s="890"/>
      <c r="AU381" s="890"/>
      <c r="AV381" s="890"/>
      <c r="AW381" s="890"/>
      <c r="AX381" s="890"/>
      <c r="AY381" s="890"/>
    </row>
    <row r="382" spans="1:51" ht="16.5">
      <c r="A382" s="929">
        <f t="shared" si="37"/>
        <v>89</v>
      </c>
      <c r="B382" s="929">
        <v>7000028322</v>
      </c>
      <c r="C382" s="929">
        <v>890</v>
      </c>
      <c r="D382" s="929" t="s">
        <v>912</v>
      </c>
      <c r="E382" s="929">
        <v>1000058307</v>
      </c>
      <c r="F382" s="929">
        <v>85359030</v>
      </c>
      <c r="G382" s="1096"/>
      <c r="H382" s="1132">
        <v>18</v>
      </c>
      <c r="I382" s="1097"/>
      <c r="J382" s="929" t="s">
        <v>707</v>
      </c>
      <c r="K382" s="929" t="s">
        <v>580</v>
      </c>
      <c r="L382" s="929">
        <v>1</v>
      </c>
      <c r="M382" s="1098"/>
      <c r="N382" s="1099" t="str">
        <f t="shared" si="38"/>
        <v>Included</v>
      </c>
      <c r="O382" s="1100">
        <f t="shared" si="39"/>
        <v>0</v>
      </c>
      <c r="P382" s="889"/>
      <c r="Q382" s="285">
        <f t="shared" si="40"/>
        <v>0</v>
      </c>
      <c r="R382" s="928">
        <f t="shared" si="41"/>
        <v>0</v>
      </c>
      <c r="S382" s="889"/>
      <c r="T382" s="925"/>
      <c r="V382" s="926"/>
      <c r="AB382" s="890"/>
      <c r="AL382" s="890"/>
      <c r="AM382" s="890"/>
      <c r="AN382" s="890"/>
      <c r="AO382" s="890"/>
      <c r="AP382" s="890"/>
      <c r="AQ382" s="890"/>
      <c r="AR382" s="890"/>
      <c r="AS382" s="890"/>
      <c r="AT382" s="890"/>
      <c r="AU382" s="890"/>
      <c r="AV382" s="890"/>
      <c r="AW382" s="890"/>
      <c r="AX382" s="890"/>
      <c r="AY382" s="890"/>
    </row>
    <row r="383" spans="1:51" ht="33">
      <c r="A383" s="929">
        <f t="shared" si="37"/>
        <v>90</v>
      </c>
      <c r="B383" s="929">
        <v>7000028322</v>
      </c>
      <c r="C383" s="929">
        <v>900</v>
      </c>
      <c r="D383" s="929" t="s">
        <v>912</v>
      </c>
      <c r="E383" s="929">
        <v>1000058315</v>
      </c>
      <c r="F383" s="929">
        <v>85359030</v>
      </c>
      <c r="G383" s="1096"/>
      <c r="H383" s="1132">
        <v>18</v>
      </c>
      <c r="I383" s="1097"/>
      <c r="J383" s="929" t="s">
        <v>708</v>
      </c>
      <c r="K383" s="929" t="s">
        <v>580</v>
      </c>
      <c r="L383" s="929">
        <v>1</v>
      </c>
      <c r="M383" s="1098"/>
      <c r="N383" s="1099" t="str">
        <f t="shared" si="38"/>
        <v>Included</v>
      </c>
      <c r="O383" s="1100">
        <f t="shared" si="39"/>
        <v>0</v>
      </c>
      <c r="P383" s="889"/>
      <c r="Q383" s="285">
        <f t="shared" si="40"/>
        <v>0</v>
      </c>
      <c r="R383" s="928">
        <f t="shared" si="41"/>
        <v>0</v>
      </c>
      <c r="S383" s="889"/>
      <c r="T383" s="925"/>
      <c r="V383" s="926"/>
      <c r="AB383" s="890"/>
      <c r="AL383" s="890"/>
      <c r="AM383" s="890"/>
      <c r="AN383" s="890"/>
      <c r="AO383" s="890"/>
      <c r="AP383" s="890"/>
      <c r="AQ383" s="890"/>
      <c r="AR383" s="890"/>
      <c r="AS383" s="890"/>
      <c r="AT383" s="890"/>
      <c r="AU383" s="890"/>
      <c r="AV383" s="890"/>
      <c r="AW383" s="890"/>
      <c r="AX383" s="890"/>
      <c r="AY383" s="890"/>
    </row>
    <row r="384" spans="1:51" ht="49.5">
      <c r="A384" s="929">
        <f t="shared" si="37"/>
        <v>91</v>
      </c>
      <c r="B384" s="929">
        <v>7000028322</v>
      </c>
      <c r="C384" s="929">
        <v>910</v>
      </c>
      <c r="D384" s="929" t="s">
        <v>912</v>
      </c>
      <c r="E384" s="929">
        <v>1000058327</v>
      </c>
      <c r="F384" s="929">
        <v>85359030</v>
      </c>
      <c r="G384" s="1096"/>
      <c r="H384" s="1132">
        <v>18</v>
      </c>
      <c r="I384" s="1097"/>
      <c r="J384" s="929" t="s">
        <v>709</v>
      </c>
      <c r="K384" s="929" t="s">
        <v>580</v>
      </c>
      <c r="L384" s="929">
        <v>1</v>
      </c>
      <c r="M384" s="1098"/>
      <c r="N384" s="1099" t="str">
        <f t="shared" si="38"/>
        <v>Included</v>
      </c>
      <c r="O384" s="1100">
        <f t="shared" si="39"/>
        <v>0</v>
      </c>
      <c r="P384" s="889"/>
      <c r="Q384" s="285">
        <f t="shared" si="40"/>
        <v>0</v>
      </c>
      <c r="R384" s="928">
        <f t="shared" si="41"/>
        <v>0</v>
      </c>
      <c r="S384" s="889"/>
      <c r="T384" s="925"/>
      <c r="V384" s="926"/>
      <c r="AB384" s="890"/>
      <c r="AL384" s="890"/>
      <c r="AM384" s="890"/>
      <c r="AN384" s="890"/>
      <c r="AO384" s="890"/>
      <c r="AP384" s="890"/>
      <c r="AQ384" s="890"/>
      <c r="AR384" s="890"/>
      <c r="AS384" s="890"/>
      <c r="AT384" s="890"/>
      <c r="AU384" s="890"/>
      <c r="AV384" s="890"/>
      <c r="AW384" s="890"/>
      <c r="AX384" s="890"/>
      <c r="AY384" s="890"/>
    </row>
    <row r="385" spans="1:51" ht="49.5">
      <c r="A385" s="929">
        <f t="shared" si="37"/>
        <v>92</v>
      </c>
      <c r="B385" s="929">
        <v>7000028322</v>
      </c>
      <c r="C385" s="929">
        <v>920</v>
      </c>
      <c r="D385" s="929" t="s">
        <v>912</v>
      </c>
      <c r="E385" s="929">
        <v>1000058326</v>
      </c>
      <c r="F385" s="929">
        <v>85359030</v>
      </c>
      <c r="G385" s="1096"/>
      <c r="H385" s="1132">
        <v>18</v>
      </c>
      <c r="I385" s="1097"/>
      <c r="J385" s="929" t="s">
        <v>710</v>
      </c>
      <c r="K385" s="929" t="s">
        <v>580</v>
      </c>
      <c r="L385" s="929">
        <v>1</v>
      </c>
      <c r="M385" s="1098"/>
      <c r="N385" s="1099" t="str">
        <f t="shared" si="38"/>
        <v>Included</v>
      </c>
      <c r="O385" s="1100">
        <f t="shared" si="39"/>
        <v>0</v>
      </c>
      <c r="P385" s="889"/>
      <c r="Q385" s="285">
        <f t="shared" si="40"/>
        <v>0</v>
      </c>
      <c r="R385" s="928">
        <f t="shared" si="41"/>
        <v>0</v>
      </c>
      <c r="S385" s="889"/>
      <c r="T385" s="925"/>
      <c r="V385" s="926"/>
      <c r="AB385" s="890"/>
      <c r="AL385" s="890"/>
      <c r="AM385" s="890"/>
      <c r="AN385" s="890"/>
      <c r="AO385" s="890"/>
      <c r="AP385" s="890"/>
      <c r="AQ385" s="890"/>
      <c r="AR385" s="890"/>
      <c r="AS385" s="890"/>
      <c r="AT385" s="890"/>
      <c r="AU385" s="890"/>
      <c r="AV385" s="890"/>
      <c r="AW385" s="890"/>
      <c r="AX385" s="890"/>
      <c r="AY385" s="890"/>
    </row>
    <row r="386" spans="1:51" ht="33">
      <c r="A386" s="929">
        <f t="shared" si="37"/>
        <v>93</v>
      </c>
      <c r="B386" s="929">
        <v>7000028322</v>
      </c>
      <c r="C386" s="929">
        <v>1080</v>
      </c>
      <c r="D386" s="929" t="s">
        <v>913</v>
      </c>
      <c r="E386" s="929">
        <v>1000012367</v>
      </c>
      <c r="F386" s="929">
        <v>73082011</v>
      </c>
      <c r="G386" s="1096"/>
      <c r="H386" s="1132">
        <v>18</v>
      </c>
      <c r="I386" s="1097"/>
      <c r="J386" s="929" t="s">
        <v>713</v>
      </c>
      <c r="K386" s="929" t="s">
        <v>580</v>
      </c>
      <c r="L386" s="929">
        <v>36</v>
      </c>
      <c r="M386" s="1098"/>
      <c r="N386" s="1099" t="str">
        <f t="shared" si="38"/>
        <v>Included</v>
      </c>
      <c r="O386" s="1100">
        <f t="shared" si="39"/>
        <v>0</v>
      </c>
      <c r="P386" s="889"/>
      <c r="Q386" s="285">
        <f t="shared" si="40"/>
        <v>0</v>
      </c>
      <c r="R386" s="928">
        <f t="shared" si="41"/>
        <v>0</v>
      </c>
      <c r="S386" s="889"/>
      <c r="T386" s="925"/>
      <c r="V386" s="926"/>
      <c r="AB386" s="890"/>
      <c r="AL386" s="890"/>
      <c r="AM386" s="890"/>
      <c r="AN386" s="890"/>
      <c r="AO386" s="890"/>
      <c r="AP386" s="890"/>
      <c r="AQ386" s="890"/>
      <c r="AR386" s="890"/>
      <c r="AS386" s="890"/>
      <c r="AT386" s="890"/>
      <c r="AU386" s="890"/>
      <c r="AV386" s="890"/>
      <c r="AW386" s="890"/>
      <c r="AX386" s="890"/>
      <c r="AY386" s="890"/>
    </row>
    <row r="387" spans="1:51" ht="49.5">
      <c r="A387" s="929">
        <f t="shared" si="37"/>
        <v>94</v>
      </c>
      <c r="B387" s="929">
        <v>7000028322</v>
      </c>
      <c r="C387" s="929">
        <v>1090</v>
      </c>
      <c r="D387" s="929" t="s">
        <v>914</v>
      </c>
      <c r="E387" s="929">
        <v>1000020195</v>
      </c>
      <c r="F387" s="929">
        <v>73045930</v>
      </c>
      <c r="G387" s="1096"/>
      <c r="H387" s="1132">
        <v>18</v>
      </c>
      <c r="I387" s="1097"/>
      <c r="J387" s="929" t="s">
        <v>926</v>
      </c>
      <c r="K387" s="929" t="s">
        <v>580</v>
      </c>
      <c r="L387" s="929">
        <v>3</v>
      </c>
      <c r="M387" s="1098"/>
      <c r="N387" s="1099" t="str">
        <f t="shared" si="38"/>
        <v>Included</v>
      </c>
      <c r="O387" s="1100">
        <f t="shared" si="39"/>
        <v>0</v>
      </c>
      <c r="P387" s="889"/>
      <c r="Q387" s="285">
        <f t="shared" si="40"/>
        <v>0</v>
      </c>
      <c r="R387" s="928">
        <f t="shared" si="41"/>
        <v>0</v>
      </c>
      <c r="S387" s="889"/>
      <c r="T387" s="925"/>
      <c r="V387" s="926"/>
      <c r="AB387" s="890"/>
      <c r="AL387" s="890"/>
      <c r="AM387" s="890"/>
      <c r="AN387" s="890"/>
      <c r="AO387" s="890"/>
      <c r="AP387" s="890"/>
      <c r="AQ387" s="890"/>
      <c r="AR387" s="890"/>
      <c r="AS387" s="890"/>
      <c r="AT387" s="890"/>
      <c r="AU387" s="890"/>
      <c r="AV387" s="890"/>
      <c r="AW387" s="890"/>
      <c r="AX387" s="890"/>
      <c r="AY387" s="890"/>
    </row>
    <row r="388" spans="1:51" ht="49.5">
      <c r="A388" s="929">
        <f t="shared" si="37"/>
        <v>95</v>
      </c>
      <c r="B388" s="929">
        <v>7000028322</v>
      </c>
      <c r="C388" s="929">
        <v>1100</v>
      </c>
      <c r="D388" s="929" t="s">
        <v>914</v>
      </c>
      <c r="E388" s="929">
        <v>1000020196</v>
      </c>
      <c r="F388" s="929">
        <v>73045930</v>
      </c>
      <c r="G388" s="1096"/>
      <c r="H388" s="1132">
        <v>18</v>
      </c>
      <c r="I388" s="1097"/>
      <c r="J388" s="929" t="s">
        <v>665</v>
      </c>
      <c r="K388" s="929" t="s">
        <v>580</v>
      </c>
      <c r="L388" s="929">
        <v>6</v>
      </c>
      <c r="M388" s="1098"/>
      <c r="N388" s="1099" t="str">
        <f t="shared" si="38"/>
        <v>Included</v>
      </c>
      <c r="O388" s="1100">
        <f t="shared" si="39"/>
        <v>0</v>
      </c>
      <c r="P388" s="889"/>
      <c r="Q388" s="285">
        <f t="shared" si="40"/>
        <v>0</v>
      </c>
      <c r="R388" s="928">
        <f t="shared" si="41"/>
        <v>0</v>
      </c>
      <c r="S388" s="889"/>
      <c r="T388" s="925"/>
      <c r="V388" s="926"/>
      <c r="AB388" s="890"/>
      <c r="AL388" s="890"/>
      <c r="AM388" s="890"/>
      <c r="AN388" s="890"/>
      <c r="AO388" s="890"/>
      <c r="AP388" s="890"/>
      <c r="AQ388" s="890"/>
      <c r="AR388" s="890"/>
      <c r="AS388" s="890"/>
      <c r="AT388" s="890"/>
      <c r="AU388" s="890"/>
      <c r="AV388" s="890"/>
      <c r="AW388" s="890"/>
      <c r="AX388" s="890"/>
      <c r="AY388" s="890"/>
    </row>
    <row r="389" spans="1:51" ht="72.75" customHeight="1">
      <c r="A389" s="929">
        <f t="shared" si="37"/>
        <v>96</v>
      </c>
      <c r="B389" s="929">
        <v>7000028322</v>
      </c>
      <c r="C389" s="929">
        <v>1110</v>
      </c>
      <c r="D389" s="929" t="s">
        <v>914</v>
      </c>
      <c r="E389" s="929">
        <v>1000015952</v>
      </c>
      <c r="F389" s="929">
        <v>73082011</v>
      </c>
      <c r="G389" s="1096"/>
      <c r="H389" s="1132">
        <v>18</v>
      </c>
      <c r="I389" s="1097"/>
      <c r="J389" s="929" t="s">
        <v>927</v>
      </c>
      <c r="K389" s="929" t="s">
        <v>579</v>
      </c>
      <c r="L389" s="929">
        <v>5</v>
      </c>
      <c r="M389" s="1098"/>
      <c r="N389" s="1099" t="str">
        <f t="shared" si="38"/>
        <v>Included</v>
      </c>
      <c r="O389" s="1100">
        <f t="shared" si="39"/>
        <v>0</v>
      </c>
      <c r="P389" s="889"/>
      <c r="Q389" s="285">
        <f t="shared" si="40"/>
        <v>0</v>
      </c>
      <c r="R389" s="928">
        <f t="shared" si="41"/>
        <v>0</v>
      </c>
      <c r="S389" s="889"/>
      <c r="T389" s="925"/>
      <c r="V389" s="926"/>
      <c r="AB389" s="890"/>
      <c r="AL389" s="890"/>
      <c r="AM389" s="890"/>
      <c r="AN389" s="890"/>
      <c r="AO389" s="890"/>
      <c r="AP389" s="890"/>
      <c r="AQ389" s="890"/>
      <c r="AR389" s="890"/>
      <c r="AS389" s="890"/>
      <c r="AT389" s="890"/>
      <c r="AU389" s="890"/>
      <c r="AV389" s="890"/>
      <c r="AW389" s="890"/>
      <c r="AX389" s="890"/>
      <c r="AY389" s="890"/>
    </row>
    <row r="390" spans="1:51" ht="34.5" customHeight="1">
      <c r="A390" s="929">
        <f t="shared" si="37"/>
        <v>97</v>
      </c>
      <c r="B390" s="929">
        <v>7000028322</v>
      </c>
      <c r="C390" s="929">
        <v>1120</v>
      </c>
      <c r="D390" s="929" t="s">
        <v>914</v>
      </c>
      <c r="E390" s="929">
        <v>1000012373</v>
      </c>
      <c r="F390" s="929">
        <v>73082011</v>
      </c>
      <c r="G390" s="1096"/>
      <c r="H390" s="1132">
        <v>18</v>
      </c>
      <c r="I390" s="1097"/>
      <c r="J390" s="929" t="s">
        <v>618</v>
      </c>
      <c r="K390" s="929" t="s">
        <v>579</v>
      </c>
      <c r="L390" s="929">
        <v>1</v>
      </c>
      <c r="M390" s="1098"/>
      <c r="N390" s="1099" t="str">
        <f t="shared" si="38"/>
        <v>Included</v>
      </c>
      <c r="O390" s="1100">
        <f t="shared" si="39"/>
        <v>0</v>
      </c>
      <c r="P390" s="889"/>
      <c r="Q390" s="285">
        <f t="shared" si="40"/>
        <v>0</v>
      </c>
      <c r="R390" s="928">
        <f t="shared" si="41"/>
        <v>0</v>
      </c>
      <c r="S390" s="889"/>
      <c r="T390" s="925"/>
      <c r="V390" s="926"/>
      <c r="AB390" s="890"/>
      <c r="AL390" s="890"/>
      <c r="AM390" s="890"/>
      <c r="AN390" s="890"/>
      <c r="AO390" s="890"/>
      <c r="AP390" s="890"/>
      <c r="AQ390" s="890"/>
      <c r="AR390" s="890"/>
      <c r="AS390" s="890"/>
      <c r="AT390" s="890"/>
      <c r="AU390" s="890"/>
      <c r="AV390" s="890"/>
      <c r="AW390" s="890"/>
      <c r="AX390" s="890"/>
      <c r="AY390" s="890"/>
    </row>
    <row r="391" spans="1:51" ht="53.25" customHeight="1">
      <c r="A391" s="929">
        <f t="shared" si="37"/>
        <v>98</v>
      </c>
      <c r="B391" s="929">
        <v>7000028322</v>
      </c>
      <c r="C391" s="929">
        <v>1130</v>
      </c>
      <c r="D391" s="929" t="s">
        <v>915</v>
      </c>
      <c r="E391" s="929">
        <v>1000017518</v>
      </c>
      <c r="F391" s="929">
        <v>85364900</v>
      </c>
      <c r="G391" s="1096"/>
      <c r="H391" s="1132">
        <v>18</v>
      </c>
      <c r="I391" s="1097"/>
      <c r="J391" s="929" t="s">
        <v>831</v>
      </c>
      <c r="K391" s="929" t="s">
        <v>580</v>
      </c>
      <c r="L391" s="929">
        <v>1</v>
      </c>
      <c r="M391" s="1098"/>
      <c r="N391" s="1099" t="str">
        <f t="shared" si="38"/>
        <v>Included</v>
      </c>
      <c r="O391" s="1100">
        <f t="shared" si="39"/>
        <v>0</v>
      </c>
      <c r="P391" s="889"/>
      <c r="Q391" s="285">
        <f t="shared" si="40"/>
        <v>0</v>
      </c>
      <c r="R391" s="928">
        <f t="shared" si="41"/>
        <v>0</v>
      </c>
      <c r="S391" s="889"/>
      <c r="T391" s="925"/>
      <c r="V391" s="926"/>
      <c r="AB391" s="890"/>
      <c r="AL391" s="890"/>
      <c r="AM391" s="890"/>
      <c r="AN391" s="890"/>
      <c r="AO391" s="890"/>
      <c r="AP391" s="890"/>
      <c r="AQ391" s="890"/>
      <c r="AR391" s="890"/>
      <c r="AS391" s="890"/>
      <c r="AT391" s="890"/>
      <c r="AU391" s="890"/>
      <c r="AV391" s="890"/>
      <c r="AW391" s="890"/>
      <c r="AX391" s="890"/>
      <c r="AY391" s="890"/>
    </row>
    <row r="392" spans="1:51" ht="16.5">
      <c r="A392" s="929">
        <f t="shared" si="37"/>
        <v>99</v>
      </c>
      <c r="B392" s="929">
        <v>7000028322</v>
      </c>
      <c r="C392" s="929">
        <v>1140</v>
      </c>
      <c r="D392" s="929" t="s">
        <v>915</v>
      </c>
      <c r="E392" s="929">
        <v>1000022512</v>
      </c>
      <c r="F392" s="929">
        <v>90311000</v>
      </c>
      <c r="G392" s="1096"/>
      <c r="H392" s="1132">
        <v>18</v>
      </c>
      <c r="I392" s="1097"/>
      <c r="J392" s="929" t="s">
        <v>832</v>
      </c>
      <c r="K392" s="929" t="s">
        <v>580</v>
      </c>
      <c r="L392" s="929">
        <v>1</v>
      </c>
      <c r="M392" s="1098"/>
      <c r="N392" s="1099" t="str">
        <f t="shared" si="38"/>
        <v>Included</v>
      </c>
      <c r="O392" s="1100">
        <f t="shared" si="39"/>
        <v>0</v>
      </c>
      <c r="P392" s="889"/>
      <c r="Q392" s="285">
        <f t="shared" si="40"/>
        <v>0</v>
      </c>
      <c r="R392" s="928">
        <f t="shared" si="41"/>
        <v>0</v>
      </c>
      <c r="S392" s="889"/>
      <c r="T392" s="925"/>
      <c r="V392" s="926"/>
      <c r="AB392" s="890"/>
      <c r="AL392" s="890"/>
      <c r="AM392" s="890"/>
      <c r="AN392" s="890"/>
      <c r="AO392" s="890"/>
      <c r="AP392" s="890"/>
      <c r="AQ392" s="890"/>
      <c r="AR392" s="890"/>
      <c r="AS392" s="890"/>
      <c r="AT392" s="890"/>
      <c r="AU392" s="890"/>
      <c r="AV392" s="890"/>
      <c r="AW392" s="890"/>
      <c r="AX392" s="890"/>
      <c r="AY392" s="890"/>
    </row>
    <row r="393" spans="1:51" ht="55.5" customHeight="1">
      <c r="A393" s="929">
        <f t="shared" si="37"/>
        <v>100</v>
      </c>
      <c r="B393" s="929">
        <v>7000028322</v>
      </c>
      <c r="C393" s="929">
        <v>1150</v>
      </c>
      <c r="D393" s="929" t="s">
        <v>915</v>
      </c>
      <c r="E393" s="929">
        <v>1000071061</v>
      </c>
      <c r="F393" s="929">
        <v>85176290</v>
      </c>
      <c r="G393" s="1096"/>
      <c r="H393" s="1132">
        <v>18</v>
      </c>
      <c r="I393" s="1097"/>
      <c r="J393" s="929" t="s">
        <v>833</v>
      </c>
      <c r="K393" s="929" t="s">
        <v>580</v>
      </c>
      <c r="L393" s="929">
        <v>1</v>
      </c>
      <c r="M393" s="1098"/>
      <c r="N393" s="1099" t="str">
        <f t="shared" si="38"/>
        <v>Included</v>
      </c>
      <c r="O393" s="1100">
        <f t="shared" si="39"/>
        <v>0</v>
      </c>
      <c r="P393" s="889"/>
      <c r="Q393" s="285">
        <f t="shared" si="40"/>
        <v>0</v>
      </c>
      <c r="R393" s="928">
        <f t="shared" si="41"/>
        <v>0</v>
      </c>
      <c r="S393" s="889"/>
      <c r="T393" s="925"/>
      <c r="V393" s="926"/>
      <c r="AB393" s="890"/>
      <c r="AL393" s="890"/>
      <c r="AM393" s="890"/>
      <c r="AN393" s="890"/>
      <c r="AO393" s="890"/>
      <c r="AP393" s="890"/>
      <c r="AQ393" s="890"/>
      <c r="AR393" s="890"/>
      <c r="AS393" s="890"/>
      <c r="AT393" s="890"/>
      <c r="AU393" s="890"/>
      <c r="AV393" s="890"/>
      <c r="AW393" s="890"/>
      <c r="AX393" s="890"/>
      <c r="AY393" s="890"/>
    </row>
    <row r="394" spans="1:51" ht="55.5" customHeight="1">
      <c r="A394" s="929">
        <f t="shared" si="37"/>
        <v>101</v>
      </c>
      <c r="B394" s="929">
        <v>7000028322</v>
      </c>
      <c r="C394" s="929">
        <v>1160</v>
      </c>
      <c r="D394" s="929" t="s">
        <v>915</v>
      </c>
      <c r="E394" s="929">
        <v>1000071062</v>
      </c>
      <c r="F394" s="929">
        <v>85176290</v>
      </c>
      <c r="G394" s="1096"/>
      <c r="H394" s="1132">
        <v>18</v>
      </c>
      <c r="I394" s="1097"/>
      <c r="J394" s="929" t="s">
        <v>834</v>
      </c>
      <c r="K394" s="929" t="s">
        <v>580</v>
      </c>
      <c r="L394" s="929">
        <v>1</v>
      </c>
      <c r="M394" s="1098"/>
      <c r="N394" s="1099" t="str">
        <f t="shared" si="38"/>
        <v>Included</v>
      </c>
      <c r="O394" s="1100">
        <f t="shared" si="39"/>
        <v>0</v>
      </c>
      <c r="P394" s="889"/>
      <c r="Q394" s="285">
        <f t="shared" si="40"/>
        <v>0</v>
      </c>
      <c r="R394" s="928">
        <f t="shared" si="41"/>
        <v>0</v>
      </c>
      <c r="S394" s="889"/>
      <c r="T394" s="925"/>
      <c r="V394" s="926"/>
      <c r="AB394" s="890"/>
      <c r="AL394" s="890"/>
      <c r="AM394" s="890"/>
      <c r="AN394" s="890"/>
      <c r="AO394" s="890"/>
      <c r="AP394" s="890"/>
      <c r="AQ394" s="890"/>
      <c r="AR394" s="890"/>
      <c r="AS394" s="890"/>
      <c r="AT394" s="890"/>
      <c r="AU394" s="890"/>
      <c r="AV394" s="890"/>
      <c r="AW394" s="890"/>
      <c r="AX394" s="890"/>
      <c r="AY394" s="890"/>
    </row>
    <row r="395" spans="1:51" ht="30" customHeight="1">
      <c r="A395" s="929">
        <f t="shared" si="37"/>
        <v>102</v>
      </c>
      <c r="B395" s="929">
        <v>7000028322</v>
      </c>
      <c r="C395" s="929">
        <v>1170</v>
      </c>
      <c r="D395" s="929" t="s">
        <v>915</v>
      </c>
      <c r="E395" s="929">
        <v>1000022487</v>
      </c>
      <c r="F395" s="929">
        <v>85447090</v>
      </c>
      <c r="G395" s="1096"/>
      <c r="H395" s="1132">
        <v>18</v>
      </c>
      <c r="I395" s="1097"/>
      <c r="J395" s="929" t="s">
        <v>835</v>
      </c>
      <c r="K395" s="929" t="s">
        <v>580</v>
      </c>
      <c r="L395" s="929">
        <v>1</v>
      </c>
      <c r="M395" s="1098"/>
      <c r="N395" s="1099" t="str">
        <f t="shared" si="38"/>
        <v>Included</v>
      </c>
      <c r="O395" s="1100">
        <f t="shared" si="39"/>
        <v>0</v>
      </c>
      <c r="P395" s="889"/>
      <c r="Q395" s="285">
        <f t="shared" si="40"/>
        <v>0</v>
      </c>
      <c r="R395" s="928">
        <f t="shared" si="41"/>
        <v>0</v>
      </c>
      <c r="S395" s="889"/>
      <c r="T395" s="925"/>
      <c r="V395" s="926"/>
      <c r="AB395" s="890"/>
      <c r="AL395" s="890"/>
      <c r="AM395" s="890"/>
      <c r="AN395" s="890"/>
      <c r="AO395" s="890"/>
      <c r="AP395" s="890"/>
      <c r="AQ395" s="890"/>
      <c r="AR395" s="890"/>
      <c r="AS395" s="890"/>
      <c r="AT395" s="890"/>
      <c r="AU395" s="890"/>
      <c r="AV395" s="890"/>
      <c r="AW395" s="890"/>
      <c r="AX395" s="890"/>
      <c r="AY395" s="890"/>
    </row>
    <row r="396" spans="1:51" ht="16.5">
      <c r="A396" s="929">
        <f t="shared" si="37"/>
        <v>103</v>
      </c>
      <c r="B396" s="929">
        <v>7000028322</v>
      </c>
      <c r="C396" s="929">
        <v>1180</v>
      </c>
      <c r="D396" s="929" t="s">
        <v>915</v>
      </c>
      <c r="E396" s="929">
        <v>1000030641</v>
      </c>
      <c r="F396" s="929">
        <v>85389000</v>
      </c>
      <c r="G396" s="1096"/>
      <c r="H396" s="1132">
        <v>18</v>
      </c>
      <c r="I396" s="1097">
        <v>0.28000000000000003</v>
      </c>
      <c r="J396" s="929" t="s">
        <v>836</v>
      </c>
      <c r="K396" s="929" t="s">
        <v>580</v>
      </c>
      <c r="L396" s="929">
        <v>2</v>
      </c>
      <c r="M396" s="1098">
        <v>1</v>
      </c>
      <c r="N396" s="1099">
        <f t="shared" si="38"/>
        <v>2</v>
      </c>
      <c r="O396" s="1100">
        <f t="shared" si="39"/>
        <v>0.56000000000000005</v>
      </c>
      <c r="P396" s="889"/>
      <c r="Q396" s="285">
        <f t="shared" si="40"/>
        <v>2</v>
      </c>
      <c r="R396" s="928">
        <f t="shared" si="41"/>
        <v>0.56000000000000005</v>
      </c>
      <c r="S396" s="889"/>
      <c r="T396" s="925"/>
      <c r="V396" s="926"/>
      <c r="AB396" s="890"/>
      <c r="AL396" s="890"/>
      <c r="AM396" s="890"/>
      <c r="AN396" s="890"/>
      <c r="AO396" s="890"/>
      <c r="AP396" s="890"/>
      <c r="AQ396" s="890"/>
      <c r="AR396" s="890"/>
      <c r="AS396" s="890"/>
      <c r="AT396" s="890"/>
      <c r="AU396" s="890"/>
      <c r="AV396" s="890"/>
      <c r="AW396" s="890"/>
      <c r="AX396" s="890"/>
      <c r="AY396" s="890"/>
    </row>
    <row r="397" spans="1:51" ht="15" customHeight="1">
      <c r="A397" s="931"/>
      <c r="B397" s="932"/>
      <c r="C397" s="932"/>
      <c r="D397" s="932"/>
      <c r="E397" s="932"/>
      <c r="F397" s="932"/>
      <c r="G397" s="932"/>
      <c r="H397" s="1207" t="s">
        <v>575</v>
      </c>
      <c r="I397" s="1207"/>
      <c r="J397" s="1207"/>
      <c r="K397" s="1207"/>
      <c r="L397" s="1207"/>
      <c r="M397" s="1208"/>
      <c r="N397" s="933">
        <f>SUM(N22:N396)</f>
        <v>8</v>
      </c>
      <c r="O397" s="933">
        <f>SUM(O22:O396)</f>
        <v>1.6400000000000001</v>
      </c>
      <c r="S397" s="887"/>
      <c r="Z397" s="897"/>
      <c r="AA397" s="897"/>
      <c r="AC397" s="897"/>
      <c r="AD397" s="897"/>
      <c r="AF397" s="891"/>
      <c r="AL397" s="890"/>
      <c r="AM397" s="890"/>
      <c r="AN397" s="890"/>
      <c r="AO397" s="890"/>
      <c r="AP397" s="890"/>
      <c r="AQ397" s="890"/>
      <c r="AR397" s="890"/>
      <c r="AS397" s="890"/>
      <c r="AT397" s="890"/>
      <c r="AU397" s="890"/>
      <c r="AV397" s="890"/>
      <c r="AW397" s="890"/>
      <c r="AX397" s="890"/>
      <c r="AY397" s="890"/>
    </row>
    <row r="398" spans="1:51">
      <c r="A398" s="934"/>
      <c r="B398" s="935"/>
      <c r="C398" s="935"/>
      <c r="D398" s="935"/>
      <c r="E398" s="935"/>
      <c r="F398" s="935"/>
      <c r="G398" s="935"/>
      <c r="H398" s="1202" t="s">
        <v>506</v>
      </c>
      <c r="I398" s="1202"/>
      <c r="J398" s="1202"/>
      <c r="K398" s="1202"/>
      <c r="L398" s="1202"/>
      <c r="M398" s="1203"/>
      <c r="N398" s="936">
        <f>'Sch-7'!M20</f>
        <v>0</v>
      </c>
      <c r="O398" s="937"/>
      <c r="Z398" s="891"/>
      <c r="AA398" s="897"/>
      <c r="AC398" s="891"/>
      <c r="AD398" s="897"/>
      <c r="AL398" s="890"/>
      <c r="AM398" s="890"/>
      <c r="AN398" s="890"/>
      <c r="AO398" s="890"/>
      <c r="AP398" s="890"/>
      <c r="AQ398" s="890"/>
      <c r="AR398" s="890"/>
      <c r="AS398" s="890"/>
      <c r="AT398" s="890"/>
      <c r="AU398" s="890"/>
      <c r="AV398" s="890"/>
      <c r="AW398" s="890"/>
      <c r="AX398" s="890"/>
      <c r="AY398" s="890"/>
    </row>
    <row r="399" spans="1:51" ht="15.75" thickBot="1">
      <c r="A399" s="938"/>
      <c r="B399" s="939"/>
      <c r="C399" s="939"/>
      <c r="D399" s="939"/>
      <c r="E399" s="939"/>
      <c r="F399" s="939"/>
      <c r="G399" s="939"/>
      <c r="H399" s="1204" t="s">
        <v>423</v>
      </c>
      <c r="I399" s="1204"/>
      <c r="J399" s="1204"/>
      <c r="K399" s="1204"/>
      <c r="L399" s="1204"/>
      <c r="M399" s="1204"/>
      <c r="N399" s="940">
        <f>N398+N397</f>
        <v>8</v>
      </c>
      <c r="O399" s="941"/>
      <c r="Z399" s="891"/>
      <c r="AA399" s="930"/>
      <c r="AB399" s="922"/>
      <c r="AC399" s="922"/>
      <c r="AD399" s="930"/>
      <c r="AF399" s="921"/>
      <c r="AL399" s="890"/>
      <c r="AM399" s="890"/>
      <c r="AN399" s="890"/>
      <c r="AO399" s="890"/>
      <c r="AP399" s="890"/>
      <c r="AQ399" s="890"/>
      <c r="AR399" s="890"/>
      <c r="AS399" s="890"/>
      <c r="AT399" s="890"/>
      <c r="AU399" s="890"/>
      <c r="AV399" s="890"/>
      <c r="AW399" s="890"/>
      <c r="AX399" s="890"/>
      <c r="AY399" s="890"/>
    </row>
    <row r="400" spans="1:51" ht="15.75" thickBot="1">
      <c r="A400" s="942"/>
      <c r="B400" s="942"/>
      <c r="C400" s="942"/>
      <c r="D400" s="942"/>
      <c r="E400" s="942"/>
      <c r="F400" s="942"/>
      <c r="G400" s="942"/>
      <c r="H400" s="1211" t="s">
        <v>511</v>
      </c>
      <c r="I400" s="1212"/>
      <c r="J400" s="1212"/>
      <c r="K400" s="1212"/>
      <c r="L400" s="1212"/>
      <c r="M400" s="1213"/>
      <c r="N400" s="940">
        <f>O397</f>
        <v>1.6400000000000001</v>
      </c>
      <c r="O400" s="941"/>
      <c r="Z400" s="891"/>
      <c r="AA400" s="930"/>
      <c r="AB400" s="922"/>
      <c r="AC400" s="922"/>
      <c r="AD400" s="930"/>
      <c r="AF400" s="921"/>
      <c r="AL400" s="890"/>
      <c r="AM400" s="890"/>
      <c r="AN400" s="890"/>
      <c r="AO400" s="890"/>
      <c r="AP400" s="890"/>
      <c r="AQ400" s="890"/>
      <c r="AR400" s="890"/>
      <c r="AS400" s="890"/>
      <c r="AT400" s="890"/>
      <c r="AU400" s="890"/>
      <c r="AV400" s="890"/>
      <c r="AW400" s="890"/>
      <c r="AX400" s="890"/>
      <c r="AY400" s="890"/>
    </row>
    <row r="401" spans="1:51">
      <c r="A401" s="1209"/>
      <c r="B401" s="1209"/>
      <c r="C401" s="1209"/>
      <c r="D401" s="1209"/>
      <c r="E401" s="1209"/>
      <c r="F401" s="1209"/>
      <c r="G401" s="1209"/>
      <c r="H401" s="1210"/>
      <c r="I401" s="1210"/>
      <c r="J401" s="1210"/>
      <c r="K401" s="1210"/>
      <c r="L401" s="1210"/>
      <c r="M401" s="1210"/>
      <c r="N401" s="1210"/>
      <c r="O401" s="1210"/>
      <c r="Z401" s="921"/>
      <c r="AA401" s="897"/>
      <c r="AC401" s="921"/>
      <c r="AD401" s="897"/>
      <c r="AL401" s="890"/>
      <c r="AM401" s="890"/>
      <c r="AN401" s="890"/>
      <c r="AO401" s="890"/>
      <c r="AP401" s="890"/>
      <c r="AQ401" s="890"/>
      <c r="AR401" s="890"/>
      <c r="AS401" s="890"/>
      <c r="AT401" s="890"/>
      <c r="AU401" s="890"/>
      <c r="AV401" s="890"/>
      <c r="AW401" s="890"/>
      <c r="AX401" s="890"/>
      <c r="AY401" s="890"/>
    </row>
    <row r="402" spans="1:51">
      <c r="A402" s="943" t="s">
        <v>410</v>
      </c>
      <c r="B402" s="1214" t="s">
        <v>487</v>
      </c>
      <c r="C402" s="1214"/>
      <c r="D402" s="1214"/>
      <c r="E402" s="1214"/>
      <c r="F402" s="1214"/>
      <c r="G402" s="1214"/>
      <c r="H402" s="1214"/>
      <c r="I402" s="1214"/>
      <c r="J402" s="1214"/>
      <c r="K402" s="1214"/>
      <c r="L402" s="1214"/>
      <c r="M402" s="1214"/>
      <c r="N402" s="1214"/>
      <c r="O402" s="1214"/>
      <c r="AL402" s="890"/>
      <c r="AM402" s="890"/>
      <c r="AN402" s="890"/>
      <c r="AO402" s="890"/>
      <c r="AP402" s="890"/>
      <c r="AQ402" s="890"/>
      <c r="AR402" s="890"/>
      <c r="AS402" s="890"/>
      <c r="AT402" s="890"/>
      <c r="AU402" s="890"/>
      <c r="AV402" s="890"/>
      <c r="AW402" s="890"/>
      <c r="AX402" s="890"/>
      <c r="AY402" s="890"/>
    </row>
    <row r="403" spans="1:51">
      <c r="A403" s="921" t="s">
        <v>489</v>
      </c>
      <c r="B403" s="1214" t="s">
        <v>488</v>
      </c>
      <c r="C403" s="1214"/>
      <c r="D403" s="1214"/>
      <c r="E403" s="1214"/>
      <c r="F403" s="1214"/>
      <c r="G403" s="1214"/>
      <c r="H403" s="1214"/>
      <c r="I403" s="1214"/>
      <c r="J403" s="1214"/>
      <c r="K403" s="1214"/>
      <c r="L403" s="1214"/>
      <c r="M403" s="1214"/>
      <c r="N403" s="1214"/>
      <c r="O403" s="1214"/>
      <c r="AL403" s="890"/>
      <c r="AM403" s="890"/>
      <c r="AN403" s="890"/>
      <c r="AO403" s="890"/>
      <c r="AP403" s="890"/>
      <c r="AQ403" s="890"/>
      <c r="AR403" s="890"/>
      <c r="AS403" s="890"/>
      <c r="AT403" s="890"/>
      <c r="AU403" s="890"/>
      <c r="AV403" s="890"/>
      <c r="AW403" s="890"/>
      <c r="AX403" s="890"/>
      <c r="AY403" s="890"/>
    </row>
    <row r="404" spans="1:51">
      <c r="A404" s="921"/>
      <c r="B404" s="921"/>
      <c r="C404" s="921"/>
      <c r="D404" s="921"/>
      <c r="E404" s="921"/>
      <c r="F404" s="1214"/>
      <c r="G404" s="1214"/>
      <c r="H404" s="1214"/>
      <c r="I404" s="1214"/>
      <c r="J404" s="1214"/>
      <c r="K404" s="1214"/>
      <c r="L404" s="1214"/>
      <c r="M404" s="1214"/>
      <c r="N404" s="1214"/>
      <c r="O404" s="1214"/>
      <c r="AL404" s="890"/>
      <c r="AM404" s="890"/>
      <c r="AN404" s="890"/>
      <c r="AO404" s="890"/>
      <c r="AP404" s="890"/>
      <c r="AQ404" s="890"/>
      <c r="AR404" s="890"/>
      <c r="AS404" s="890"/>
      <c r="AT404" s="890"/>
      <c r="AU404" s="890"/>
      <c r="AV404" s="890"/>
      <c r="AW404" s="890"/>
      <c r="AX404" s="890"/>
      <c r="AY404" s="890"/>
    </row>
    <row r="405" spans="1:51" ht="28.5">
      <c r="A405" s="944" t="s">
        <v>406</v>
      </c>
      <c r="B405" s="945" t="str">
        <f>'Names of Bidder'!D31&amp;"-"&amp; 'Names of Bidder'!E31&amp;"-" &amp;'Names of Bidder'!F31</f>
        <v>--</v>
      </c>
      <c r="C405" s="944"/>
      <c r="D405" s="944"/>
      <c r="E405" s="944"/>
      <c r="F405" s="890"/>
      <c r="G405" s="944"/>
      <c r="H405" s="944"/>
      <c r="I405" s="946"/>
      <c r="K405" s="947"/>
      <c r="L405" s="948"/>
      <c r="AL405" s="890"/>
      <c r="AM405" s="890"/>
      <c r="AN405" s="890"/>
      <c r="AO405" s="890"/>
      <c r="AP405" s="890"/>
      <c r="AQ405" s="890"/>
      <c r="AR405" s="890"/>
      <c r="AS405" s="890"/>
      <c r="AT405" s="890"/>
      <c r="AU405" s="890"/>
      <c r="AV405" s="890"/>
      <c r="AW405" s="890"/>
      <c r="AX405" s="890"/>
      <c r="AY405" s="890"/>
    </row>
    <row r="406" spans="1:51" ht="28.5">
      <c r="A406" s="944" t="s">
        <v>407</v>
      </c>
      <c r="B406" s="945" t="str">
        <f>IF('Names of Bidder'!D32=0, "", 'Names of Bidder'!D32)</f>
        <v/>
      </c>
      <c r="C406" s="944"/>
      <c r="D406" s="944"/>
      <c r="E406" s="944"/>
      <c r="F406" s="890"/>
      <c r="G406" s="944"/>
      <c r="H406" s="944"/>
      <c r="I406" s="946"/>
      <c r="L406" s="948" t="s">
        <v>408</v>
      </c>
      <c r="M406" s="920" t="str">
        <f>IF('Names of Bidder'!D24=0, "", 'Names of Bidder'!D24)</f>
        <v/>
      </c>
      <c r="AL406" s="890"/>
      <c r="AM406" s="890"/>
      <c r="AN406" s="890"/>
      <c r="AO406" s="890"/>
      <c r="AP406" s="890"/>
      <c r="AQ406" s="890"/>
      <c r="AR406" s="890"/>
      <c r="AS406" s="890"/>
      <c r="AT406" s="890"/>
      <c r="AU406" s="890"/>
      <c r="AV406" s="890"/>
      <c r="AW406" s="890"/>
      <c r="AX406" s="890"/>
      <c r="AY406" s="890"/>
    </row>
    <row r="407" spans="1:51">
      <c r="A407" s="888"/>
      <c r="B407" s="888"/>
      <c r="C407" s="888"/>
      <c r="D407" s="888"/>
      <c r="E407" s="888"/>
      <c r="F407" s="888"/>
      <c r="G407" s="888"/>
      <c r="H407" s="888"/>
      <c r="I407" s="949"/>
      <c r="J407" s="889"/>
      <c r="K407" s="888"/>
      <c r="L407" s="948" t="s">
        <v>409</v>
      </c>
      <c r="M407" s="920" t="str">
        <f>IF('Names of Bidder'!D25=0, "", 'Names of Bidder'!D25)</f>
        <v/>
      </c>
      <c r="N407" s="889"/>
      <c r="AL407" s="890"/>
      <c r="AM407" s="890"/>
      <c r="AN407" s="890"/>
      <c r="AO407" s="890"/>
      <c r="AP407" s="890"/>
      <c r="AQ407" s="890"/>
      <c r="AR407" s="890"/>
      <c r="AS407" s="890"/>
      <c r="AT407" s="890"/>
      <c r="AU407" s="890"/>
      <c r="AV407" s="890"/>
      <c r="AW407" s="890"/>
      <c r="AX407" s="890"/>
      <c r="AY407" s="890"/>
    </row>
    <row r="408" spans="1:51">
      <c r="A408" s="950"/>
      <c r="B408" s="950"/>
      <c r="C408" s="950"/>
      <c r="D408" s="950"/>
      <c r="E408" s="950"/>
      <c r="F408" s="950"/>
      <c r="G408" s="950"/>
      <c r="H408" s="950"/>
      <c r="I408" s="951"/>
      <c r="J408" s="926"/>
      <c r="K408" s="950"/>
      <c r="L408" s="948"/>
      <c r="M408" s="952"/>
      <c r="N408" s="926"/>
      <c r="O408" s="913"/>
      <c r="AL408" s="890"/>
      <c r="AM408" s="890"/>
      <c r="AN408" s="890"/>
      <c r="AO408" s="890"/>
      <c r="AP408" s="890"/>
      <c r="AQ408" s="890"/>
      <c r="AR408" s="890"/>
      <c r="AS408" s="890"/>
      <c r="AT408" s="890"/>
      <c r="AU408" s="890"/>
      <c r="AV408" s="890"/>
      <c r="AW408" s="890"/>
      <c r="AX408" s="890"/>
      <c r="AY408" s="890"/>
    </row>
    <row r="409" spans="1:51">
      <c r="A409" s="950"/>
      <c r="B409" s="950"/>
      <c r="C409" s="950"/>
      <c r="D409" s="950"/>
      <c r="E409" s="950"/>
      <c r="F409" s="950"/>
      <c r="G409" s="950"/>
      <c r="H409" s="950"/>
      <c r="I409" s="951"/>
      <c r="J409" s="926"/>
      <c r="K409" s="950"/>
      <c r="L409" s="950"/>
      <c r="M409" s="926"/>
      <c r="N409" s="926"/>
      <c r="O409" s="913"/>
      <c r="AL409" s="890"/>
      <c r="AM409" s="890"/>
      <c r="AN409" s="890"/>
      <c r="AO409" s="890"/>
      <c r="AP409" s="890"/>
      <c r="AQ409" s="890"/>
      <c r="AR409" s="890"/>
      <c r="AS409" s="890"/>
      <c r="AT409" s="890"/>
      <c r="AU409" s="890"/>
      <c r="AV409" s="890"/>
      <c r="AW409" s="890"/>
      <c r="AX409" s="890"/>
      <c r="AY409" s="890"/>
    </row>
    <row r="410" spans="1:51">
      <c r="A410" s="950"/>
      <c r="B410" s="950"/>
      <c r="C410" s="950"/>
      <c r="D410" s="950"/>
      <c r="E410" s="950"/>
      <c r="F410" s="950"/>
      <c r="G410" s="950"/>
      <c r="H410" s="950"/>
      <c r="I410" s="951"/>
      <c r="J410" s="926"/>
      <c r="K410" s="950"/>
      <c r="L410" s="950"/>
      <c r="M410" s="926"/>
      <c r="N410" s="926"/>
      <c r="O410" s="913"/>
      <c r="AL410" s="890"/>
      <c r="AM410" s="890"/>
      <c r="AN410" s="890"/>
      <c r="AO410" s="890"/>
      <c r="AP410" s="890"/>
      <c r="AQ410" s="890"/>
      <c r="AR410" s="890"/>
      <c r="AS410" s="890"/>
      <c r="AT410" s="890"/>
      <c r="AU410" s="890"/>
      <c r="AV410" s="890"/>
      <c r="AW410" s="890"/>
      <c r="AX410" s="890"/>
      <c r="AY410" s="890"/>
    </row>
    <row r="411" spans="1:51">
      <c r="A411" s="950"/>
      <c r="B411" s="950"/>
      <c r="C411" s="950"/>
      <c r="D411" s="950"/>
      <c r="E411" s="950"/>
      <c r="F411" s="950"/>
      <c r="G411" s="950"/>
      <c r="H411" s="950"/>
      <c r="I411" s="951"/>
      <c r="J411" s="926"/>
      <c r="K411" s="950"/>
      <c r="L411" s="950"/>
      <c r="M411" s="926"/>
      <c r="N411" s="926"/>
      <c r="O411" s="913"/>
      <c r="AL411" s="890"/>
      <c r="AM411" s="890"/>
      <c r="AN411" s="890"/>
      <c r="AO411" s="890"/>
      <c r="AP411" s="890"/>
      <c r="AQ411" s="890"/>
      <c r="AR411" s="890"/>
      <c r="AS411" s="890"/>
      <c r="AT411" s="890"/>
      <c r="AU411" s="890"/>
      <c r="AV411" s="890"/>
      <c r="AW411" s="890"/>
      <c r="AX411" s="890"/>
      <c r="AY411" s="890"/>
    </row>
    <row r="412" spans="1:51">
      <c r="A412" s="950"/>
      <c r="B412" s="950"/>
      <c r="C412" s="950"/>
      <c r="D412" s="950"/>
      <c r="E412" s="950"/>
      <c r="F412" s="950"/>
      <c r="G412" s="950"/>
      <c r="H412" s="950"/>
      <c r="I412" s="951"/>
      <c r="J412" s="926"/>
      <c r="K412" s="950"/>
      <c r="L412" s="950"/>
      <c r="M412" s="926"/>
      <c r="N412" s="926"/>
      <c r="O412" s="913"/>
      <c r="AL412" s="890"/>
      <c r="AM412" s="890"/>
      <c r="AN412" s="890"/>
      <c r="AO412" s="890"/>
      <c r="AP412" s="890"/>
      <c r="AQ412" s="890"/>
      <c r="AR412" s="890"/>
      <c r="AS412" s="890"/>
      <c r="AT412" s="890"/>
      <c r="AU412" s="890"/>
      <c r="AV412" s="890"/>
      <c r="AW412" s="890"/>
      <c r="AX412" s="890"/>
      <c r="AY412" s="890"/>
    </row>
    <row r="413" spans="1:51">
      <c r="A413" s="950"/>
      <c r="B413" s="950"/>
      <c r="C413" s="950"/>
      <c r="D413" s="950"/>
      <c r="E413" s="950"/>
      <c r="F413" s="950"/>
      <c r="G413" s="950"/>
      <c r="H413" s="950"/>
      <c r="I413" s="951"/>
      <c r="J413" s="926"/>
      <c r="K413" s="950"/>
      <c r="L413" s="950"/>
      <c r="M413" s="926"/>
      <c r="N413" s="926"/>
      <c r="O413" s="913"/>
      <c r="AL413" s="890"/>
      <c r="AM413" s="890"/>
      <c r="AN413" s="890"/>
      <c r="AO413" s="890"/>
      <c r="AP413" s="890"/>
      <c r="AQ413" s="890"/>
      <c r="AR413" s="890"/>
      <c r="AS413" s="890"/>
      <c r="AT413" s="890"/>
      <c r="AU413" s="890"/>
      <c r="AV413" s="890"/>
      <c r="AW413" s="890"/>
      <c r="AX413" s="890"/>
      <c r="AY413" s="890"/>
    </row>
    <row r="414" spans="1:51">
      <c r="A414" s="950"/>
      <c r="B414" s="950"/>
      <c r="C414" s="950"/>
      <c r="D414" s="950"/>
      <c r="E414" s="950"/>
      <c r="F414" s="950"/>
      <c r="G414" s="950"/>
      <c r="H414" s="950"/>
      <c r="I414" s="951"/>
      <c r="J414" s="926"/>
      <c r="K414" s="950"/>
      <c r="L414" s="950"/>
      <c r="M414" s="926"/>
      <c r="N414" s="926"/>
      <c r="O414" s="913"/>
      <c r="AL414" s="890"/>
      <c r="AM414" s="890"/>
      <c r="AN414" s="890"/>
      <c r="AO414" s="890"/>
      <c r="AP414" s="890"/>
      <c r="AQ414" s="890"/>
      <c r="AR414" s="890"/>
      <c r="AS414" s="890"/>
      <c r="AT414" s="890"/>
      <c r="AU414" s="890"/>
      <c r="AV414" s="890"/>
      <c r="AW414" s="890"/>
      <c r="AX414" s="890"/>
      <c r="AY414" s="890"/>
    </row>
    <row r="415" spans="1:51">
      <c r="A415" s="950"/>
      <c r="B415" s="950"/>
      <c r="C415" s="950"/>
      <c r="D415" s="950"/>
      <c r="E415" s="950"/>
      <c r="F415" s="950"/>
      <c r="G415" s="950"/>
      <c r="H415" s="950"/>
      <c r="I415" s="951"/>
      <c r="J415" s="926"/>
      <c r="K415" s="950"/>
      <c r="L415" s="950"/>
      <c r="M415" s="926"/>
      <c r="N415" s="926"/>
      <c r="O415" s="913"/>
      <c r="P415" s="890"/>
      <c r="Q415" s="890"/>
      <c r="R415" s="890"/>
      <c r="S415" s="890"/>
      <c r="T415" s="890"/>
      <c r="U415" s="890"/>
      <c r="V415" s="890"/>
      <c r="W415" s="890"/>
      <c r="X415" s="890"/>
      <c r="Y415" s="890"/>
      <c r="AB415" s="890"/>
      <c r="AL415" s="890"/>
      <c r="AM415" s="890"/>
      <c r="AN415" s="890"/>
      <c r="AO415" s="890"/>
      <c r="AP415" s="890"/>
      <c r="AQ415" s="890"/>
      <c r="AR415" s="890"/>
      <c r="AS415" s="890"/>
      <c r="AT415" s="890"/>
      <c r="AU415" s="890"/>
      <c r="AV415" s="890"/>
      <c r="AW415" s="890"/>
      <c r="AX415" s="890"/>
      <c r="AY415" s="890"/>
    </row>
    <row r="416" spans="1:51">
      <c r="A416" s="950"/>
      <c r="B416" s="950"/>
      <c r="C416" s="950"/>
      <c r="D416" s="950"/>
      <c r="E416" s="950"/>
      <c r="F416" s="950"/>
      <c r="G416" s="950"/>
      <c r="H416" s="950"/>
      <c r="I416" s="951"/>
      <c r="J416" s="926"/>
      <c r="K416" s="950"/>
      <c r="L416" s="950"/>
      <c r="M416" s="926"/>
      <c r="N416" s="926"/>
      <c r="O416" s="913"/>
      <c r="P416" s="890"/>
      <c r="Q416" s="890"/>
      <c r="R416" s="890"/>
      <c r="S416" s="890"/>
      <c r="T416" s="890"/>
      <c r="U416" s="890"/>
      <c r="V416" s="890"/>
      <c r="W416" s="890"/>
      <c r="X416" s="890"/>
      <c r="Y416" s="890"/>
      <c r="AB416" s="890"/>
      <c r="AL416" s="890"/>
      <c r="AM416" s="890"/>
      <c r="AN416" s="890"/>
      <c r="AO416" s="890"/>
      <c r="AP416" s="890"/>
      <c r="AQ416" s="890"/>
      <c r="AR416" s="890"/>
      <c r="AS416" s="890"/>
      <c r="AT416" s="890"/>
      <c r="AU416" s="890"/>
      <c r="AV416" s="890"/>
      <c r="AW416" s="890"/>
      <c r="AX416" s="890"/>
      <c r="AY416" s="890"/>
    </row>
    <row r="417" spans="1:51">
      <c r="A417" s="950"/>
      <c r="B417" s="950"/>
      <c r="C417" s="950"/>
      <c r="D417" s="950"/>
      <c r="E417" s="950"/>
      <c r="F417" s="950"/>
      <c r="G417" s="950"/>
      <c r="H417" s="950"/>
      <c r="I417" s="951"/>
      <c r="J417" s="926"/>
      <c r="K417" s="950"/>
      <c r="L417" s="950"/>
      <c r="M417" s="926"/>
      <c r="N417" s="926"/>
      <c r="O417" s="913"/>
      <c r="P417" s="890"/>
      <c r="Q417" s="890"/>
      <c r="R417" s="890"/>
      <c r="S417" s="890"/>
      <c r="T417" s="890"/>
      <c r="U417" s="890"/>
      <c r="V417" s="890"/>
      <c r="W417" s="890"/>
      <c r="X417" s="890"/>
      <c r="Y417" s="890"/>
      <c r="AB417" s="890"/>
      <c r="AL417" s="890"/>
      <c r="AM417" s="890"/>
      <c r="AN417" s="890"/>
      <c r="AO417" s="890"/>
      <c r="AP417" s="890"/>
      <c r="AQ417" s="890"/>
      <c r="AR417" s="890"/>
      <c r="AS417" s="890"/>
      <c r="AT417" s="890"/>
      <c r="AU417" s="890"/>
      <c r="AV417" s="890"/>
      <c r="AW417" s="890"/>
      <c r="AX417" s="890"/>
      <c r="AY417" s="890"/>
    </row>
    <row r="418" spans="1:51">
      <c r="A418" s="950"/>
      <c r="B418" s="950"/>
      <c r="C418" s="950"/>
      <c r="D418" s="950"/>
      <c r="E418" s="950"/>
      <c r="F418" s="950"/>
      <c r="G418" s="950"/>
      <c r="H418" s="950"/>
      <c r="I418" s="951"/>
      <c r="J418" s="926"/>
      <c r="K418" s="950"/>
      <c r="L418" s="950"/>
      <c r="M418" s="926"/>
      <c r="N418" s="926"/>
      <c r="O418" s="913"/>
      <c r="P418" s="890"/>
      <c r="Q418" s="890"/>
      <c r="R418" s="890"/>
      <c r="S418" s="890"/>
      <c r="T418" s="890"/>
      <c r="U418" s="890"/>
      <c r="V418" s="890"/>
      <c r="W418" s="890"/>
      <c r="X418" s="890"/>
      <c r="Y418" s="890"/>
      <c r="AB418" s="890"/>
      <c r="AL418" s="890"/>
      <c r="AM418" s="890"/>
      <c r="AN418" s="890"/>
      <c r="AO418" s="890"/>
      <c r="AP418" s="890"/>
      <c r="AQ418" s="890"/>
      <c r="AR418" s="890"/>
      <c r="AS418" s="890"/>
      <c r="AT418" s="890"/>
      <c r="AU418" s="890"/>
      <c r="AV418" s="890"/>
      <c r="AW418" s="890"/>
      <c r="AX418" s="890"/>
      <c r="AY418" s="890"/>
    </row>
    <row r="419" spans="1:51">
      <c r="A419" s="950"/>
      <c r="B419" s="950"/>
      <c r="C419" s="950"/>
      <c r="D419" s="950"/>
      <c r="E419" s="950"/>
      <c r="F419" s="950"/>
      <c r="G419" s="950"/>
      <c r="H419" s="950"/>
      <c r="I419" s="951"/>
      <c r="J419" s="926"/>
      <c r="K419" s="950"/>
      <c r="L419" s="950"/>
      <c r="M419" s="926"/>
      <c r="N419" s="926"/>
      <c r="O419" s="913"/>
      <c r="P419" s="890"/>
      <c r="Q419" s="890"/>
      <c r="R419" s="890"/>
      <c r="S419" s="890"/>
      <c r="T419" s="890"/>
      <c r="U419" s="890"/>
      <c r="V419" s="890"/>
      <c r="W419" s="890"/>
      <c r="X419" s="890"/>
      <c r="Y419" s="890"/>
      <c r="AB419" s="890"/>
      <c r="AL419" s="890"/>
      <c r="AM419" s="890"/>
      <c r="AN419" s="890"/>
      <c r="AO419" s="890"/>
      <c r="AP419" s="890"/>
      <c r="AQ419" s="890"/>
      <c r="AR419" s="890"/>
      <c r="AS419" s="890"/>
      <c r="AT419" s="890"/>
      <c r="AU419" s="890"/>
      <c r="AV419" s="890"/>
      <c r="AW419" s="890"/>
      <c r="AX419" s="890"/>
      <c r="AY419" s="890"/>
    </row>
    <row r="420" spans="1:51">
      <c r="A420" s="950"/>
      <c r="B420" s="950"/>
      <c r="C420" s="950"/>
      <c r="D420" s="950"/>
      <c r="E420" s="950"/>
      <c r="F420" s="950"/>
      <c r="G420" s="950"/>
      <c r="H420" s="950"/>
      <c r="I420" s="951"/>
      <c r="J420" s="926"/>
      <c r="K420" s="950"/>
      <c r="L420" s="950"/>
      <c r="M420" s="926"/>
      <c r="N420" s="926"/>
      <c r="O420" s="913"/>
      <c r="P420" s="890"/>
      <c r="Q420" s="890"/>
      <c r="R420" s="890"/>
      <c r="S420" s="890"/>
      <c r="T420" s="890"/>
      <c r="U420" s="890"/>
      <c r="V420" s="890"/>
      <c r="W420" s="890"/>
      <c r="X420" s="890"/>
      <c r="Y420" s="890"/>
      <c r="AB420" s="890"/>
      <c r="AL420" s="890"/>
      <c r="AM420" s="890"/>
      <c r="AN420" s="890"/>
      <c r="AO420" s="890"/>
      <c r="AP420" s="890"/>
      <c r="AQ420" s="890"/>
      <c r="AR420" s="890"/>
      <c r="AS420" s="890"/>
      <c r="AT420" s="890"/>
      <c r="AU420" s="890"/>
      <c r="AV420" s="890"/>
      <c r="AW420" s="890"/>
      <c r="AX420" s="890"/>
      <c r="AY420" s="890"/>
    </row>
    <row r="421" spans="1:51">
      <c r="A421" s="950"/>
      <c r="B421" s="950"/>
      <c r="C421" s="950"/>
      <c r="D421" s="950"/>
      <c r="E421" s="950"/>
      <c r="F421" s="950"/>
      <c r="G421" s="950"/>
      <c r="H421" s="950"/>
      <c r="I421" s="951"/>
      <c r="J421" s="926"/>
      <c r="K421" s="950"/>
      <c r="L421" s="950"/>
      <c r="M421" s="926"/>
      <c r="N421" s="926"/>
      <c r="O421" s="913"/>
      <c r="P421" s="890"/>
      <c r="Q421" s="890"/>
      <c r="R421" s="890"/>
      <c r="S421" s="890"/>
      <c r="T421" s="890"/>
      <c r="U421" s="890"/>
      <c r="V421" s="890"/>
      <c r="W421" s="890"/>
      <c r="X421" s="890"/>
      <c r="Y421" s="890"/>
      <c r="AB421" s="890"/>
      <c r="AL421" s="890"/>
      <c r="AM421" s="890"/>
      <c r="AN421" s="890"/>
      <c r="AO421" s="890"/>
      <c r="AP421" s="890"/>
      <c r="AQ421" s="890"/>
      <c r="AR421" s="890"/>
      <c r="AS421" s="890"/>
      <c r="AT421" s="890"/>
      <c r="AU421" s="890"/>
      <c r="AV421" s="890"/>
      <c r="AW421" s="890"/>
      <c r="AX421" s="890"/>
      <c r="AY421" s="890"/>
    </row>
    <row r="422" spans="1:51">
      <c r="A422" s="950"/>
      <c r="B422" s="950"/>
      <c r="C422" s="950"/>
      <c r="D422" s="950"/>
      <c r="E422" s="950"/>
      <c r="F422" s="950"/>
      <c r="G422" s="950"/>
      <c r="H422" s="950"/>
      <c r="I422" s="951"/>
      <c r="J422" s="926"/>
      <c r="K422" s="950"/>
      <c r="L422" s="950"/>
      <c r="M422" s="926"/>
      <c r="N422" s="926"/>
      <c r="O422" s="913"/>
      <c r="P422" s="890"/>
      <c r="Q422" s="890"/>
      <c r="R422" s="890"/>
      <c r="S422" s="890"/>
      <c r="T422" s="890"/>
      <c r="U422" s="890"/>
      <c r="V422" s="890"/>
      <c r="W422" s="890"/>
      <c r="X422" s="890"/>
      <c r="Y422" s="890"/>
      <c r="AB422" s="890"/>
      <c r="AL422" s="890"/>
      <c r="AM422" s="890"/>
      <c r="AN422" s="890"/>
      <c r="AO422" s="890"/>
      <c r="AP422" s="890"/>
      <c r="AQ422" s="890"/>
      <c r="AR422" s="890"/>
      <c r="AS422" s="890"/>
      <c r="AT422" s="890"/>
      <c r="AU422" s="890"/>
      <c r="AV422" s="890"/>
      <c r="AW422" s="890"/>
      <c r="AX422" s="890"/>
      <c r="AY422" s="890"/>
    </row>
    <row r="423" spans="1:51">
      <c r="A423" s="950"/>
      <c r="B423" s="950"/>
      <c r="C423" s="950"/>
      <c r="D423" s="950"/>
      <c r="E423" s="950"/>
      <c r="F423" s="950"/>
      <c r="G423" s="950"/>
      <c r="H423" s="950"/>
      <c r="I423" s="951"/>
      <c r="J423" s="926"/>
      <c r="K423" s="950"/>
      <c r="L423" s="950"/>
      <c r="M423" s="926"/>
      <c r="N423" s="926"/>
      <c r="O423" s="913"/>
      <c r="P423" s="890"/>
      <c r="Q423" s="890"/>
      <c r="R423" s="890"/>
      <c r="S423" s="890"/>
      <c r="T423" s="890"/>
      <c r="U423" s="890"/>
      <c r="V423" s="890"/>
      <c r="W423" s="890"/>
      <c r="X423" s="890"/>
      <c r="Y423" s="890"/>
      <c r="AB423" s="890"/>
      <c r="AL423" s="890"/>
      <c r="AM423" s="890"/>
      <c r="AN423" s="890"/>
      <c r="AO423" s="890"/>
      <c r="AP423" s="890"/>
      <c r="AQ423" s="890"/>
      <c r="AR423" s="890"/>
      <c r="AS423" s="890"/>
      <c r="AT423" s="890"/>
      <c r="AU423" s="890"/>
      <c r="AV423" s="890"/>
      <c r="AW423" s="890"/>
      <c r="AX423" s="890"/>
      <c r="AY423" s="890"/>
    </row>
    <row r="424" spans="1:51">
      <c r="A424" s="950"/>
      <c r="B424" s="950"/>
      <c r="C424" s="950"/>
      <c r="D424" s="950"/>
      <c r="E424" s="950"/>
      <c r="F424" s="950"/>
      <c r="G424" s="950"/>
      <c r="H424" s="950"/>
      <c r="I424" s="951"/>
      <c r="J424" s="926"/>
      <c r="K424" s="950"/>
      <c r="L424" s="950"/>
      <c r="M424" s="926"/>
      <c r="N424" s="926"/>
      <c r="O424" s="913"/>
      <c r="P424" s="890"/>
      <c r="Q424" s="890"/>
      <c r="R424" s="890"/>
      <c r="S424" s="890"/>
      <c r="T424" s="890"/>
      <c r="U424" s="890"/>
      <c r="V424" s="890"/>
      <c r="W424" s="890"/>
      <c r="X424" s="890"/>
      <c r="Y424" s="890"/>
      <c r="AB424" s="890"/>
      <c r="AL424" s="890"/>
      <c r="AM424" s="890"/>
      <c r="AN424" s="890"/>
      <c r="AO424" s="890"/>
      <c r="AP424" s="890"/>
      <c r="AQ424" s="890"/>
      <c r="AR424" s="890"/>
      <c r="AS424" s="890"/>
      <c r="AT424" s="890"/>
      <c r="AU424" s="890"/>
      <c r="AV424" s="890"/>
      <c r="AW424" s="890"/>
      <c r="AX424" s="890"/>
      <c r="AY424" s="890"/>
    </row>
    <row r="425" spans="1:51">
      <c r="A425" s="950"/>
      <c r="B425" s="950"/>
      <c r="C425" s="950"/>
      <c r="D425" s="950"/>
      <c r="E425" s="950"/>
      <c r="F425" s="950"/>
      <c r="G425" s="950"/>
      <c r="H425" s="950"/>
      <c r="I425" s="951"/>
      <c r="J425" s="926"/>
      <c r="K425" s="950"/>
      <c r="L425" s="950"/>
      <c r="M425" s="926"/>
      <c r="N425" s="926"/>
      <c r="O425" s="913"/>
      <c r="P425" s="890"/>
      <c r="Q425" s="890"/>
      <c r="R425" s="890"/>
      <c r="S425" s="890"/>
      <c r="T425" s="890"/>
      <c r="U425" s="890"/>
      <c r="V425" s="890"/>
      <c r="W425" s="890"/>
      <c r="X425" s="890"/>
      <c r="Y425" s="890"/>
      <c r="AB425" s="890"/>
      <c r="AL425" s="890"/>
      <c r="AM425" s="890"/>
      <c r="AN425" s="890"/>
      <c r="AO425" s="890"/>
      <c r="AP425" s="890"/>
      <c r="AQ425" s="890"/>
      <c r="AR425" s="890"/>
      <c r="AS425" s="890"/>
      <c r="AT425" s="890"/>
      <c r="AU425" s="890"/>
      <c r="AV425" s="890"/>
      <c r="AW425" s="890"/>
      <c r="AX425" s="890"/>
      <c r="AY425" s="890"/>
    </row>
    <row r="426" spans="1:51">
      <c r="A426" s="950"/>
      <c r="B426" s="950"/>
      <c r="C426" s="950"/>
      <c r="D426" s="950"/>
      <c r="E426" s="950"/>
      <c r="F426" s="950"/>
      <c r="G426" s="950"/>
      <c r="H426" s="950"/>
      <c r="I426" s="951"/>
      <c r="J426" s="926"/>
      <c r="K426" s="950"/>
      <c r="L426" s="950"/>
      <c r="M426" s="926"/>
      <c r="N426" s="926"/>
      <c r="O426" s="913"/>
      <c r="P426" s="890"/>
      <c r="Q426" s="890"/>
      <c r="R426" s="890"/>
      <c r="S426" s="890"/>
      <c r="T426" s="890"/>
      <c r="U426" s="890"/>
      <c r="V426" s="890"/>
      <c r="W426" s="890"/>
      <c r="X426" s="890"/>
      <c r="Y426" s="890"/>
      <c r="AB426" s="890"/>
      <c r="AL426" s="890"/>
      <c r="AM426" s="890"/>
      <c r="AN426" s="890"/>
      <c r="AO426" s="890"/>
      <c r="AP426" s="890"/>
      <c r="AQ426" s="890"/>
      <c r="AR426" s="890"/>
      <c r="AS426" s="890"/>
      <c r="AT426" s="890"/>
      <c r="AU426" s="890"/>
      <c r="AV426" s="890"/>
      <c r="AW426" s="890"/>
      <c r="AX426" s="890"/>
      <c r="AY426" s="890"/>
    </row>
    <row r="427" spans="1:51">
      <c r="A427" s="950"/>
      <c r="B427" s="950"/>
      <c r="C427" s="950"/>
      <c r="D427" s="950"/>
      <c r="E427" s="950"/>
      <c r="F427" s="950"/>
      <c r="G427" s="950"/>
      <c r="H427" s="950"/>
      <c r="I427" s="951"/>
      <c r="J427" s="926"/>
      <c r="K427" s="950"/>
      <c r="L427" s="950"/>
      <c r="M427" s="926"/>
      <c r="N427" s="926"/>
      <c r="O427" s="913"/>
      <c r="P427" s="890"/>
      <c r="Q427" s="890"/>
      <c r="R427" s="890"/>
      <c r="S427" s="890"/>
      <c r="T427" s="890"/>
      <c r="U427" s="890"/>
      <c r="V427" s="890"/>
      <c r="W427" s="890"/>
      <c r="X427" s="890"/>
      <c r="Y427" s="890"/>
      <c r="AB427" s="890"/>
      <c r="AL427" s="890"/>
      <c r="AM427" s="890"/>
      <c r="AN427" s="890"/>
      <c r="AO427" s="890"/>
      <c r="AP427" s="890"/>
      <c r="AQ427" s="890"/>
      <c r="AR427" s="890"/>
      <c r="AS427" s="890"/>
      <c r="AT427" s="890"/>
      <c r="AU427" s="890"/>
      <c r="AV427" s="890"/>
      <c r="AW427" s="890"/>
      <c r="AX427" s="890"/>
      <c r="AY427" s="890"/>
    </row>
    <row r="428" spans="1:51">
      <c r="A428" s="950"/>
      <c r="B428" s="950"/>
      <c r="C428" s="950"/>
      <c r="D428" s="950"/>
      <c r="E428" s="950"/>
      <c r="F428" s="950"/>
      <c r="G428" s="950"/>
      <c r="H428" s="950"/>
      <c r="I428" s="951"/>
      <c r="J428" s="926"/>
      <c r="K428" s="950"/>
      <c r="L428" s="950"/>
      <c r="M428" s="926"/>
      <c r="N428" s="926"/>
      <c r="O428" s="913"/>
      <c r="P428" s="890"/>
      <c r="Q428" s="890"/>
      <c r="R428" s="890"/>
      <c r="S428" s="890"/>
      <c r="T428" s="890"/>
      <c r="U428" s="890"/>
      <c r="V428" s="890"/>
      <c r="W428" s="890"/>
      <c r="X428" s="890"/>
      <c r="Y428" s="890"/>
      <c r="AB428" s="890"/>
      <c r="AL428" s="890"/>
      <c r="AM428" s="890"/>
      <c r="AN428" s="890"/>
      <c r="AO428" s="890"/>
      <c r="AP428" s="890"/>
      <c r="AQ428" s="890"/>
      <c r="AR428" s="890"/>
      <c r="AS428" s="890"/>
      <c r="AT428" s="890"/>
      <c r="AU428" s="890"/>
      <c r="AV428" s="890"/>
      <c r="AW428" s="890"/>
      <c r="AX428" s="890"/>
      <c r="AY428" s="890"/>
    </row>
    <row r="429" spans="1:51">
      <c r="A429" s="950"/>
      <c r="B429" s="950"/>
      <c r="C429" s="950"/>
      <c r="D429" s="950"/>
      <c r="E429" s="950"/>
      <c r="F429" s="950"/>
      <c r="G429" s="950"/>
      <c r="H429" s="950"/>
      <c r="I429" s="951"/>
      <c r="J429" s="926"/>
      <c r="K429" s="950"/>
      <c r="L429" s="950"/>
      <c r="M429" s="926"/>
      <c r="N429" s="926"/>
      <c r="O429" s="913"/>
      <c r="P429" s="890"/>
      <c r="Q429" s="890"/>
      <c r="R429" s="890"/>
      <c r="S429" s="890"/>
      <c r="T429" s="890"/>
      <c r="U429" s="890"/>
      <c r="V429" s="890"/>
      <c r="W429" s="890"/>
      <c r="X429" s="890"/>
      <c r="Y429" s="890"/>
      <c r="AB429" s="890"/>
      <c r="AL429" s="890"/>
      <c r="AM429" s="890"/>
      <c r="AN429" s="890"/>
      <c r="AO429" s="890"/>
      <c r="AP429" s="890"/>
      <c r="AQ429" s="890"/>
      <c r="AR429" s="890"/>
      <c r="AS429" s="890"/>
      <c r="AT429" s="890"/>
      <c r="AU429" s="890"/>
      <c r="AV429" s="890"/>
      <c r="AW429" s="890"/>
      <c r="AX429" s="890"/>
      <c r="AY429" s="890"/>
    </row>
    <row r="430" spans="1:51">
      <c r="A430" s="950"/>
      <c r="B430" s="950"/>
      <c r="C430" s="950"/>
      <c r="D430" s="950"/>
      <c r="E430" s="950"/>
      <c r="F430" s="950"/>
      <c r="G430" s="950"/>
      <c r="H430" s="950"/>
      <c r="I430" s="951"/>
      <c r="J430" s="926"/>
      <c r="K430" s="950"/>
      <c r="L430" s="950"/>
      <c r="M430" s="926"/>
      <c r="N430" s="926"/>
      <c r="O430" s="913"/>
      <c r="P430" s="890"/>
      <c r="Q430" s="890"/>
      <c r="R430" s="890"/>
      <c r="S430" s="890"/>
      <c r="T430" s="890"/>
      <c r="U430" s="890"/>
      <c r="V430" s="890"/>
      <c r="W430" s="890"/>
      <c r="X430" s="890"/>
      <c r="Y430" s="890"/>
      <c r="AB430" s="890"/>
      <c r="AL430" s="890"/>
      <c r="AM430" s="890"/>
      <c r="AN430" s="890"/>
      <c r="AO430" s="890"/>
      <c r="AP430" s="890"/>
      <c r="AQ430" s="890"/>
      <c r="AR430" s="890"/>
      <c r="AS430" s="890"/>
      <c r="AT430" s="890"/>
      <c r="AU430" s="890"/>
      <c r="AV430" s="890"/>
      <c r="AW430" s="890"/>
      <c r="AX430" s="890"/>
      <c r="AY430" s="890"/>
    </row>
    <row r="431" spans="1:51">
      <c r="A431" s="950"/>
      <c r="B431" s="950"/>
      <c r="C431" s="950"/>
      <c r="D431" s="950"/>
      <c r="E431" s="950"/>
      <c r="F431" s="950"/>
      <c r="G431" s="950"/>
      <c r="H431" s="950"/>
      <c r="I431" s="951"/>
      <c r="J431" s="926"/>
      <c r="K431" s="950"/>
      <c r="L431" s="950"/>
      <c r="M431" s="926"/>
      <c r="N431" s="926"/>
      <c r="O431" s="913"/>
      <c r="AL431" s="890"/>
      <c r="AM431" s="890"/>
      <c r="AN431" s="890"/>
      <c r="AO431" s="890"/>
      <c r="AP431" s="890"/>
      <c r="AQ431" s="890"/>
      <c r="AR431" s="890"/>
      <c r="AS431" s="890"/>
      <c r="AT431" s="890"/>
      <c r="AU431" s="890"/>
      <c r="AV431" s="890"/>
      <c r="AW431" s="890"/>
      <c r="AX431" s="890"/>
      <c r="AY431" s="890"/>
    </row>
    <row r="432" spans="1:51">
      <c r="A432" s="950"/>
      <c r="B432" s="950"/>
      <c r="C432" s="950"/>
      <c r="D432" s="950"/>
      <c r="E432" s="950"/>
      <c r="F432" s="950"/>
      <c r="G432" s="950"/>
      <c r="H432" s="950"/>
      <c r="I432" s="951"/>
      <c r="J432" s="926"/>
      <c r="K432" s="950"/>
      <c r="L432" s="950"/>
      <c r="M432" s="926"/>
      <c r="N432" s="926"/>
      <c r="O432" s="913"/>
      <c r="AL432" s="890"/>
      <c r="AM432" s="890"/>
      <c r="AN432" s="890"/>
      <c r="AO432" s="890"/>
      <c r="AP432" s="890"/>
      <c r="AQ432" s="890"/>
      <c r="AR432" s="890"/>
      <c r="AS432" s="890"/>
      <c r="AT432" s="890"/>
      <c r="AU432" s="890"/>
      <c r="AV432" s="890"/>
      <c r="AW432" s="890"/>
      <c r="AX432" s="890"/>
      <c r="AY432" s="890"/>
    </row>
    <row r="433" spans="1:51">
      <c r="A433" s="953"/>
      <c r="B433" s="953"/>
      <c r="C433" s="953"/>
      <c r="D433" s="953"/>
      <c r="E433" s="953"/>
      <c r="F433" s="953"/>
      <c r="G433" s="953"/>
      <c r="H433" s="953"/>
      <c r="I433" s="954"/>
      <c r="J433" s="926"/>
      <c r="K433" s="955"/>
      <c r="L433" s="953"/>
      <c r="M433" s="956"/>
      <c r="N433" s="956"/>
      <c r="O433" s="957"/>
      <c r="AD433" s="894"/>
      <c r="AL433" s="890"/>
      <c r="AM433" s="890"/>
      <c r="AN433" s="890"/>
      <c r="AO433" s="890"/>
      <c r="AP433" s="890"/>
      <c r="AQ433" s="890"/>
      <c r="AR433" s="890"/>
      <c r="AS433" s="890"/>
      <c r="AT433" s="890"/>
      <c r="AU433" s="890"/>
      <c r="AV433" s="890"/>
      <c r="AW433" s="890"/>
      <c r="AX433" s="890"/>
      <c r="AY433" s="890"/>
    </row>
    <row r="434" spans="1:51">
      <c r="A434" s="958"/>
      <c r="B434" s="958"/>
      <c r="C434" s="958"/>
      <c r="D434" s="958"/>
      <c r="E434" s="958"/>
      <c r="F434" s="958"/>
      <c r="G434" s="958"/>
      <c r="H434" s="958"/>
      <c r="I434" s="959"/>
      <c r="J434" s="926"/>
      <c r="K434" s="950"/>
      <c r="L434" s="958"/>
      <c r="M434" s="926"/>
      <c r="N434" s="926"/>
      <c r="O434" s="913"/>
      <c r="AA434" s="891"/>
      <c r="AD434" s="894"/>
      <c r="AL434" s="890"/>
      <c r="AM434" s="890"/>
      <c r="AN434" s="890"/>
      <c r="AO434" s="890"/>
      <c r="AP434" s="890"/>
      <c r="AQ434" s="890"/>
      <c r="AR434" s="890"/>
      <c r="AS434" s="890"/>
      <c r="AT434" s="890"/>
      <c r="AU434" s="890"/>
      <c r="AV434" s="890"/>
      <c r="AW434" s="890"/>
      <c r="AX434" s="890"/>
      <c r="AY434" s="890"/>
    </row>
    <row r="435" spans="1:51">
      <c r="A435" s="1206"/>
      <c r="B435" s="1206"/>
      <c r="C435" s="1206"/>
      <c r="D435" s="1206"/>
      <c r="E435" s="1206"/>
      <c r="F435" s="1206"/>
      <c r="G435" s="1206"/>
      <c r="H435" s="1206"/>
      <c r="I435" s="1206"/>
      <c r="J435" s="1206"/>
      <c r="K435" s="1206"/>
      <c r="L435" s="1206"/>
      <c r="M435" s="1206"/>
      <c r="N435" s="1206"/>
      <c r="O435" s="1206"/>
      <c r="Y435" s="898"/>
      <c r="Z435" s="899"/>
      <c r="AA435" s="899"/>
      <c r="AB435" s="899"/>
      <c r="AD435" s="894"/>
      <c r="AG435" s="1198"/>
      <c r="AH435" s="1198"/>
      <c r="AL435" s="890"/>
      <c r="AM435" s="890"/>
      <c r="AN435" s="890"/>
      <c r="AO435" s="890"/>
      <c r="AP435" s="890"/>
      <c r="AQ435" s="890"/>
      <c r="AR435" s="890"/>
      <c r="AS435" s="890"/>
      <c r="AT435" s="890"/>
      <c r="AU435" s="890"/>
      <c r="AV435" s="890"/>
      <c r="AW435" s="890"/>
      <c r="AX435" s="890"/>
      <c r="AY435" s="890"/>
    </row>
    <row r="436" spans="1:51">
      <c r="A436" s="1216"/>
      <c r="B436" s="1216"/>
      <c r="C436" s="1216"/>
      <c r="D436" s="1216"/>
      <c r="E436" s="1216"/>
      <c r="F436" s="1216"/>
      <c r="G436" s="1216"/>
      <c r="H436" s="1216"/>
      <c r="I436" s="1216"/>
      <c r="J436" s="1216"/>
      <c r="K436" s="1216"/>
      <c r="L436" s="1216"/>
      <c r="M436" s="1216"/>
      <c r="N436" s="1216"/>
      <c r="O436" s="1216"/>
      <c r="Y436" s="898"/>
      <c r="Z436" s="899"/>
      <c r="AA436" s="899"/>
      <c r="AB436" s="899"/>
      <c r="AD436" s="894"/>
      <c r="AL436" s="890"/>
      <c r="AM436" s="890"/>
      <c r="AN436" s="890"/>
      <c r="AO436" s="890"/>
      <c r="AP436" s="890"/>
      <c r="AQ436" s="890"/>
      <c r="AR436" s="890"/>
      <c r="AS436" s="890"/>
      <c r="AT436" s="890"/>
      <c r="AU436" s="890"/>
      <c r="AV436" s="890"/>
      <c r="AW436" s="890"/>
      <c r="AX436" s="890"/>
      <c r="AY436" s="890"/>
    </row>
    <row r="437" spans="1:51">
      <c r="A437" s="950"/>
      <c r="B437" s="950"/>
      <c r="C437" s="950"/>
      <c r="D437" s="950"/>
      <c r="E437" s="950"/>
      <c r="F437" s="950"/>
      <c r="G437" s="950"/>
      <c r="H437" s="950"/>
      <c r="I437" s="951"/>
      <c r="J437" s="926"/>
      <c r="K437" s="950"/>
      <c r="L437" s="950"/>
      <c r="M437" s="926"/>
      <c r="N437" s="926"/>
      <c r="O437" s="913"/>
      <c r="Y437" s="898"/>
      <c r="Z437" s="899"/>
      <c r="AA437" s="899"/>
      <c r="AB437" s="899"/>
      <c r="AL437" s="890"/>
      <c r="AM437" s="890"/>
      <c r="AN437" s="890"/>
      <c r="AO437" s="890"/>
      <c r="AP437" s="890"/>
      <c r="AQ437" s="890"/>
      <c r="AR437" s="890"/>
      <c r="AS437" s="890"/>
      <c r="AT437" s="890"/>
      <c r="AU437" s="890"/>
      <c r="AV437" s="890"/>
      <c r="AW437" s="890"/>
      <c r="AX437" s="890"/>
      <c r="AY437" s="890"/>
    </row>
    <row r="438" spans="1:51">
      <c r="A438" s="961"/>
      <c r="B438" s="961"/>
      <c r="C438" s="961"/>
      <c r="D438" s="961"/>
      <c r="E438" s="961"/>
      <c r="F438" s="961"/>
      <c r="G438" s="961"/>
      <c r="H438" s="961"/>
      <c r="I438" s="962"/>
      <c r="J438" s="963"/>
      <c r="K438" s="964"/>
      <c r="L438" s="961"/>
      <c r="M438" s="958"/>
      <c r="N438" s="926"/>
      <c r="O438" s="903"/>
      <c r="Y438" s="898"/>
      <c r="Z438" s="899"/>
      <c r="AA438" s="899"/>
      <c r="AB438" s="899"/>
      <c r="AL438" s="890"/>
      <c r="AM438" s="890"/>
      <c r="AN438" s="890"/>
      <c r="AO438" s="890"/>
      <c r="AP438" s="890"/>
      <c r="AQ438" s="890"/>
      <c r="AR438" s="890"/>
      <c r="AS438" s="890"/>
      <c r="AT438" s="890"/>
      <c r="AU438" s="890"/>
      <c r="AV438" s="890"/>
      <c r="AW438" s="890"/>
      <c r="AX438" s="890"/>
      <c r="AY438" s="890"/>
    </row>
    <row r="439" spans="1:51">
      <c r="A439" s="1205"/>
      <c r="B439" s="1205"/>
      <c r="C439" s="1205"/>
      <c r="D439" s="1205"/>
      <c r="E439" s="1205"/>
      <c r="F439" s="1205"/>
      <c r="G439" s="1205"/>
      <c r="H439" s="1205"/>
      <c r="I439" s="1205"/>
      <c r="J439" s="1205"/>
      <c r="K439" s="1205"/>
      <c r="L439" s="1205"/>
      <c r="M439" s="965"/>
      <c r="N439" s="926"/>
      <c r="O439" s="903"/>
      <c r="Y439" s="887"/>
      <c r="Z439" s="907"/>
      <c r="AA439" s="907"/>
      <c r="AB439" s="907"/>
      <c r="AG439" s="1198"/>
      <c r="AH439" s="1198"/>
      <c r="AL439" s="890"/>
      <c r="AM439" s="890"/>
      <c r="AN439" s="890"/>
      <c r="AO439" s="890"/>
      <c r="AP439" s="890"/>
      <c r="AQ439" s="890"/>
      <c r="AR439" s="890"/>
      <c r="AS439" s="890"/>
      <c r="AT439" s="890"/>
      <c r="AU439" s="890"/>
      <c r="AV439" s="890"/>
      <c r="AW439" s="890"/>
      <c r="AX439" s="890"/>
      <c r="AY439" s="890"/>
    </row>
    <row r="440" spans="1:51">
      <c r="A440" s="961"/>
      <c r="B440" s="961"/>
      <c r="C440" s="961"/>
      <c r="D440" s="961"/>
      <c r="E440" s="961"/>
      <c r="F440" s="961"/>
      <c r="G440" s="961"/>
      <c r="H440" s="961"/>
      <c r="I440" s="962"/>
      <c r="J440" s="1218"/>
      <c r="K440" s="1218"/>
      <c r="L440" s="1218"/>
      <c r="M440" s="965"/>
      <c r="N440" s="926"/>
      <c r="O440" s="903"/>
      <c r="Y440" s="898"/>
      <c r="Z440" s="908"/>
      <c r="AA440" s="908"/>
      <c r="AB440" s="908"/>
      <c r="AL440" s="890"/>
      <c r="AM440" s="890"/>
      <c r="AN440" s="890"/>
      <c r="AO440" s="890"/>
      <c r="AP440" s="890"/>
      <c r="AQ440" s="890"/>
      <c r="AR440" s="890"/>
      <c r="AS440" s="890"/>
      <c r="AT440" s="890"/>
      <c r="AU440" s="890"/>
      <c r="AV440" s="890"/>
      <c r="AW440" s="890"/>
      <c r="AX440" s="890"/>
      <c r="AY440" s="890"/>
    </row>
    <row r="441" spans="1:51">
      <c r="A441" s="961"/>
      <c r="B441" s="961"/>
      <c r="C441" s="961"/>
      <c r="D441" s="961"/>
      <c r="E441" s="961"/>
      <c r="F441" s="961"/>
      <c r="G441" s="961"/>
      <c r="H441" s="961"/>
      <c r="I441" s="962"/>
      <c r="J441" s="1218"/>
      <c r="K441" s="1218"/>
      <c r="L441" s="1218"/>
      <c r="M441" s="965"/>
      <c r="N441" s="926"/>
      <c r="O441" s="903"/>
      <c r="Y441" s="898"/>
      <c r="Z441" s="908"/>
      <c r="AA441" s="908"/>
      <c r="AB441" s="908"/>
      <c r="AL441" s="890"/>
      <c r="AM441" s="890"/>
      <c r="AN441" s="890"/>
      <c r="AO441" s="890"/>
      <c r="AP441" s="890"/>
      <c r="AQ441" s="890"/>
      <c r="AR441" s="890"/>
      <c r="AS441" s="890"/>
      <c r="AT441" s="890"/>
      <c r="AU441" s="890"/>
      <c r="AV441" s="890"/>
      <c r="AW441" s="890"/>
      <c r="AX441" s="890"/>
      <c r="AY441" s="890"/>
    </row>
    <row r="442" spans="1:51">
      <c r="A442" s="963"/>
      <c r="B442" s="963"/>
      <c r="C442" s="963"/>
      <c r="D442" s="963"/>
      <c r="E442" s="963"/>
      <c r="F442" s="963"/>
      <c r="G442" s="963"/>
      <c r="H442" s="963"/>
      <c r="I442" s="966"/>
      <c r="J442" s="1218"/>
      <c r="K442" s="1218"/>
      <c r="L442" s="1218"/>
      <c r="M442" s="965"/>
      <c r="N442" s="926"/>
      <c r="O442" s="903"/>
      <c r="Y442" s="887"/>
      <c r="Z442" s="930"/>
      <c r="AA442" s="967"/>
      <c r="AB442" s="911"/>
      <c r="AL442" s="890"/>
      <c r="AM442" s="890"/>
      <c r="AN442" s="890"/>
      <c r="AO442" s="890"/>
      <c r="AP442" s="890"/>
      <c r="AQ442" s="890"/>
      <c r="AR442" s="890"/>
      <c r="AS442" s="890"/>
      <c r="AT442" s="890"/>
      <c r="AU442" s="890"/>
      <c r="AV442" s="890"/>
      <c r="AW442" s="890"/>
      <c r="AX442" s="890"/>
      <c r="AY442" s="890"/>
    </row>
    <row r="443" spans="1:51">
      <c r="A443" s="963"/>
      <c r="B443" s="963"/>
      <c r="C443" s="963"/>
      <c r="D443" s="963"/>
      <c r="E443" s="963"/>
      <c r="F443" s="963"/>
      <c r="G443" s="963"/>
      <c r="H443" s="963"/>
      <c r="I443" s="966"/>
      <c r="J443" s="1218"/>
      <c r="K443" s="1218"/>
      <c r="L443" s="1218"/>
      <c r="M443" s="965"/>
      <c r="N443" s="926"/>
      <c r="O443" s="903"/>
      <c r="AG443" s="1198"/>
      <c r="AH443" s="1198"/>
      <c r="AL443" s="890"/>
      <c r="AM443" s="890"/>
      <c r="AN443" s="890"/>
      <c r="AO443" s="890"/>
      <c r="AP443" s="890"/>
      <c r="AQ443" s="890"/>
      <c r="AR443" s="890"/>
      <c r="AS443" s="890"/>
      <c r="AT443" s="890"/>
      <c r="AU443" s="890"/>
      <c r="AV443" s="890"/>
      <c r="AW443" s="890"/>
      <c r="AX443" s="890"/>
      <c r="AY443" s="890"/>
    </row>
    <row r="444" spans="1:51">
      <c r="A444" s="963"/>
      <c r="B444" s="963"/>
      <c r="C444" s="963"/>
      <c r="D444" s="963"/>
      <c r="E444" s="963"/>
      <c r="F444" s="963"/>
      <c r="G444" s="963"/>
      <c r="H444" s="963"/>
      <c r="I444" s="966"/>
      <c r="J444" s="963"/>
      <c r="K444" s="968"/>
      <c r="L444" s="963"/>
      <c r="M444" s="961"/>
      <c r="N444" s="926"/>
      <c r="O444" s="913"/>
      <c r="AI444" s="914"/>
      <c r="AL444" s="890"/>
      <c r="AM444" s="890"/>
      <c r="AN444" s="890"/>
      <c r="AO444" s="890"/>
      <c r="AP444" s="890"/>
      <c r="AQ444" s="890"/>
      <c r="AR444" s="890"/>
      <c r="AS444" s="890"/>
      <c r="AT444" s="890"/>
      <c r="AU444" s="890"/>
      <c r="AV444" s="890"/>
      <c r="AW444" s="890"/>
      <c r="AX444" s="890"/>
      <c r="AY444" s="890"/>
    </row>
    <row r="445" spans="1:51">
      <c r="A445" s="1220"/>
      <c r="B445" s="1220"/>
      <c r="C445" s="1220"/>
      <c r="D445" s="1220"/>
      <c r="E445" s="1220"/>
      <c r="F445" s="1220"/>
      <c r="G445" s="1220"/>
      <c r="H445" s="1220"/>
      <c r="I445" s="1220"/>
      <c r="J445" s="1220"/>
      <c r="K445" s="1220"/>
      <c r="L445" s="1220"/>
      <c r="M445" s="1220"/>
      <c r="N445" s="1220"/>
      <c r="O445" s="1220"/>
      <c r="P445" s="915"/>
      <c r="Q445" s="915"/>
      <c r="R445" s="915"/>
      <c r="S445" s="916"/>
      <c r="T445" s="917"/>
      <c r="U445" s="917"/>
      <c r="V445" s="917"/>
      <c r="W445" s="917"/>
      <c r="AA445" s="891"/>
      <c r="AI445" s="914"/>
      <c r="AL445" s="890"/>
      <c r="AM445" s="890"/>
      <c r="AN445" s="890"/>
      <c r="AO445" s="890"/>
      <c r="AP445" s="890"/>
      <c r="AQ445" s="890"/>
      <c r="AR445" s="890"/>
      <c r="AS445" s="890"/>
      <c r="AT445" s="890"/>
      <c r="AU445" s="890"/>
      <c r="AV445" s="890"/>
      <c r="AW445" s="890"/>
      <c r="AX445" s="890"/>
      <c r="AY445" s="890"/>
    </row>
    <row r="446" spans="1:51">
      <c r="A446" s="950"/>
      <c r="B446" s="950"/>
      <c r="C446" s="950"/>
      <c r="D446" s="950"/>
      <c r="E446" s="950"/>
      <c r="F446" s="950"/>
      <c r="G446" s="950"/>
      <c r="H446" s="950"/>
      <c r="I446" s="951"/>
      <c r="J446" s="926"/>
      <c r="K446" s="950"/>
      <c r="L446" s="950"/>
      <c r="M446" s="956"/>
      <c r="N446" s="956"/>
      <c r="O446" s="957"/>
      <c r="Z446" s="1196"/>
      <c r="AA446" s="1196"/>
      <c r="AC446" s="1197"/>
      <c r="AD446" s="1197"/>
      <c r="AG446" s="1198"/>
      <c r="AH446" s="1198"/>
      <c r="AL446" s="890"/>
      <c r="AM446" s="890"/>
      <c r="AN446" s="890"/>
      <c r="AO446" s="890"/>
      <c r="AP446" s="890"/>
      <c r="AQ446" s="890"/>
      <c r="AR446" s="890"/>
      <c r="AS446" s="890"/>
      <c r="AT446" s="890"/>
      <c r="AU446" s="890"/>
      <c r="AV446" s="890"/>
      <c r="AW446" s="890"/>
      <c r="AX446" s="890"/>
      <c r="AY446" s="890"/>
    </row>
    <row r="447" spans="1:51">
      <c r="A447" s="960"/>
      <c r="B447" s="960"/>
      <c r="C447" s="960"/>
      <c r="D447" s="960"/>
      <c r="E447" s="960"/>
      <c r="F447" s="960"/>
      <c r="G447" s="960"/>
      <c r="H447" s="960"/>
      <c r="I447" s="969"/>
      <c r="J447" s="970"/>
      <c r="K447" s="955"/>
      <c r="L447" s="955"/>
      <c r="M447" s="960"/>
      <c r="N447" s="960"/>
      <c r="O447" s="971"/>
      <c r="Z447" s="923"/>
      <c r="AA447" s="923"/>
      <c r="AC447" s="923"/>
      <c r="AD447" s="923"/>
      <c r="AL447" s="890"/>
      <c r="AM447" s="890"/>
      <c r="AN447" s="890"/>
      <c r="AO447" s="890"/>
      <c r="AP447" s="890"/>
      <c r="AQ447" s="890"/>
      <c r="AR447" s="890"/>
      <c r="AS447" s="890"/>
      <c r="AT447" s="890"/>
      <c r="AU447" s="890"/>
      <c r="AV447" s="890"/>
      <c r="AW447" s="890"/>
      <c r="AX447" s="890"/>
      <c r="AY447" s="890"/>
    </row>
    <row r="448" spans="1:51">
      <c r="A448" s="955"/>
      <c r="B448" s="955"/>
      <c r="C448" s="955"/>
      <c r="D448" s="955"/>
      <c r="E448" s="955"/>
      <c r="F448" s="955"/>
      <c r="G448" s="955"/>
      <c r="H448" s="955"/>
      <c r="I448" s="972"/>
      <c r="J448" s="956"/>
      <c r="K448" s="955"/>
      <c r="L448" s="955"/>
      <c r="M448" s="955"/>
      <c r="N448" s="955"/>
      <c r="O448" s="973"/>
      <c r="Z448" s="924"/>
      <c r="AA448" s="924"/>
      <c r="AC448" s="924"/>
      <c r="AD448" s="924"/>
      <c r="AL448" s="890"/>
      <c r="AM448" s="890"/>
      <c r="AN448" s="890"/>
      <c r="AO448" s="890"/>
      <c r="AP448" s="890"/>
      <c r="AQ448" s="890"/>
      <c r="AR448" s="890"/>
      <c r="AS448" s="890"/>
      <c r="AT448" s="890"/>
      <c r="AU448" s="890"/>
      <c r="AV448" s="890"/>
      <c r="AW448" s="890"/>
      <c r="AX448" s="890"/>
      <c r="AY448" s="890"/>
    </row>
    <row r="449" spans="1:51">
      <c r="A449" s="974"/>
      <c r="B449" s="974"/>
      <c r="C449" s="974"/>
      <c r="D449" s="974"/>
      <c r="E449" s="974"/>
      <c r="F449" s="974"/>
      <c r="G449" s="974"/>
      <c r="H449" s="974"/>
      <c r="I449" s="975"/>
      <c r="J449" s="976"/>
      <c r="K449" s="977"/>
      <c r="L449" s="978"/>
      <c r="M449" s="979"/>
      <c r="N449" s="980"/>
      <c r="O449" s="913"/>
      <c r="Z449" s="924"/>
      <c r="AA449" s="981"/>
      <c r="AC449" s="924"/>
      <c r="AD449" s="981"/>
      <c r="AL449" s="890"/>
      <c r="AM449" s="890"/>
      <c r="AN449" s="890"/>
      <c r="AO449" s="890"/>
      <c r="AP449" s="890"/>
      <c r="AQ449" s="890"/>
      <c r="AR449" s="890"/>
      <c r="AS449" s="890"/>
      <c r="AT449" s="890"/>
      <c r="AU449" s="890"/>
      <c r="AV449" s="890"/>
      <c r="AW449" s="890"/>
      <c r="AX449" s="890"/>
      <c r="AY449" s="890"/>
    </row>
    <row r="450" spans="1:51">
      <c r="A450" s="982"/>
      <c r="B450" s="982"/>
      <c r="C450" s="982"/>
      <c r="D450" s="982"/>
      <c r="E450" s="982"/>
      <c r="F450" s="982"/>
      <c r="G450" s="982"/>
      <c r="H450" s="982"/>
      <c r="I450" s="983"/>
      <c r="J450" s="984"/>
      <c r="K450" s="977"/>
      <c r="L450" s="977"/>
      <c r="M450" s="985"/>
      <c r="N450" s="986"/>
      <c r="O450" s="987"/>
      <c r="Z450" s="988"/>
      <c r="AA450" s="989"/>
      <c r="AC450" s="988"/>
      <c r="AD450" s="989"/>
      <c r="AG450" s="1198"/>
      <c r="AH450" s="1198"/>
      <c r="AL450" s="890"/>
      <c r="AM450" s="890"/>
      <c r="AN450" s="890"/>
      <c r="AO450" s="890"/>
      <c r="AP450" s="890"/>
      <c r="AQ450" s="890"/>
      <c r="AR450" s="890"/>
      <c r="AS450" s="890"/>
      <c r="AT450" s="890"/>
      <c r="AU450" s="890"/>
      <c r="AV450" s="890"/>
      <c r="AW450" s="890"/>
      <c r="AX450" s="890"/>
      <c r="AY450" s="890"/>
    </row>
    <row r="451" spans="1:51">
      <c r="A451" s="982"/>
      <c r="B451" s="982"/>
      <c r="C451" s="982"/>
      <c r="D451" s="982"/>
      <c r="E451" s="982"/>
      <c r="F451" s="982"/>
      <c r="G451" s="982"/>
      <c r="H451" s="982"/>
      <c r="I451" s="983"/>
      <c r="J451" s="990"/>
      <c r="K451" s="977"/>
      <c r="L451" s="977"/>
      <c r="M451" s="991"/>
      <c r="N451" s="992"/>
      <c r="O451" s="913"/>
      <c r="Z451" s="897"/>
      <c r="AA451" s="993"/>
      <c r="AC451" s="897"/>
      <c r="AD451" s="993"/>
      <c r="AL451" s="890"/>
      <c r="AM451" s="890"/>
      <c r="AN451" s="890"/>
      <c r="AO451" s="890"/>
      <c r="AP451" s="890"/>
      <c r="AQ451" s="890"/>
      <c r="AR451" s="890"/>
      <c r="AS451" s="890"/>
      <c r="AT451" s="890"/>
      <c r="AU451" s="890"/>
      <c r="AV451" s="890"/>
      <c r="AW451" s="890"/>
      <c r="AX451" s="890"/>
      <c r="AY451" s="890"/>
    </row>
    <row r="452" spans="1:51">
      <c r="A452" s="994"/>
      <c r="B452" s="994"/>
      <c r="C452" s="994"/>
      <c r="D452" s="994"/>
      <c r="E452" s="994"/>
      <c r="F452" s="994"/>
      <c r="G452" s="994"/>
      <c r="H452" s="994"/>
      <c r="I452" s="983"/>
      <c r="J452" s="984"/>
      <c r="K452" s="977"/>
      <c r="L452" s="978"/>
      <c r="M452" s="979"/>
      <c r="N452" s="980"/>
      <c r="O452" s="913"/>
      <c r="Z452" s="897"/>
      <c r="AA452" s="993"/>
      <c r="AC452" s="897"/>
      <c r="AD452" s="993"/>
      <c r="AF452" s="891"/>
      <c r="AL452" s="890"/>
      <c r="AM452" s="890"/>
      <c r="AN452" s="890"/>
      <c r="AO452" s="890"/>
      <c r="AP452" s="890"/>
      <c r="AQ452" s="890"/>
      <c r="AR452" s="890"/>
      <c r="AS452" s="890"/>
      <c r="AT452" s="890"/>
      <c r="AU452" s="890"/>
      <c r="AV452" s="890"/>
      <c r="AW452" s="890"/>
      <c r="AX452" s="890"/>
      <c r="AY452" s="890"/>
    </row>
    <row r="453" spans="1:51">
      <c r="A453" s="994"/>
      <c r="B453" s="994"/>
      <c r="C453" s="994"/>
      <c r="D453" s="994"/>
      <c r="E453" s="994"/>
      <c r="F453" s="994"/>
      <c r="G453" s="994"/>
      <c r="H453" s="994"/>
      <c r="I453" s="983"/>
      <c r="J453" s="984"/>
      <c r="K453" s="977"/>
      <c r="L453" s="978"/>
      <c r="M453" s="979"/>
      <c r="N453" s="980"/>
      <c r="O453" s="913"/>
      <c r="Z453" s="897"/>
      <c r="AA453" s="993"/>
      <c r="AC453" s="897"/>
      <c r="AD453" s="993"/>
      <c r="AF453" s="891"/>
      <c r="AL453" s="890"/>
      <c r="AM453" s="890"/>
      <c r="AN453" s="890"/>
      <c r="AO453" s="890"/>
      <c r="AP453" s="890"/>
      <c r="AQ453" s="890"/>
      <c r="AR453" s="890"/>
      <c r="AS453" s="890"/>
      <c r="AT453" s="890"/>
      <c r="AU453" s="890"/>
      <c r="AV453" s="890"/>
      <c r="AW453" s="890"/>
      <c r="AX453" s="890"/>
      <c r="AY453" s="890"/>
    </row>
    <row r="454" spans="1:51">
      <c r="A454" s="982"/>
      <c r="B454" s="982"/>
      <c r="C454" s="982"/>
      <c r="D454" s="982"/>
      <c r="E454" s="982"/>
      <c r="F454" s="982"/>
      <c r="G454" s="982"/>
      <c r="H454" s="982"/>
      <c r="I454" s="983"/>
      <c r="J454" s="984"/>
      <c r="K454" s="977"/>
      <c r="L454" s="978"/>
      <c r="M454" s="979"/>
      <c r="N454" s="980"/>
      <c r="O454" s="913"/>
      <c r="Z454" s="897"/>
      <c r="AA454" s="993"/>
      <c r="AC454" s="897"/>
      <c r="AD454" s="993"/>
      <c r="AF454" s="891"/>
      <c r="AG454" s="1198"/>
      <c r="AH454" s="1198"/>
      <c r="AL454" s="890"/>
      <c r="AM454" s="890"/>
      <c r="AN454" s="890"/>
      <c r="AO454" s="890"/>
      <c r="AP454" s="890"/>
      <c r="AQ454" s="890"/>
      <c r="AR454" s="890"/>
      <c r="AS454" s="890"/>
      <c r="AT454" s="890"/>
      <c r="AU454" s="890"/>
      <c r="AV454" s="890"/>
      <c r="AW454" s="890"/>
      <c r="AX454" s="890"/>
      <c r="AY454" s="890"/>
    </row>
    <row r="455" spans="1:51">
      <c r="A455" s="982"/>
      <c r="B455" s="982"/>
      <c r="C455" s="982"/>
      <c r="D455" s="982"/>
      <c r="E455" s="982"/>
      <c r="F455" s="982"/>
      <c r="G455" s="982"/>
      <c r="H455" s="982"/>
      <c r="I455" s="983"/>
      <c r="J455" s="990"/>
      <c r="K455" s="977"/>
      <c r="L455" s="978"/>
      <c r="M455" s="979"/>
      <c r="N455" s="980"/>
      <c r="O455" s="987"/>
      <c r="Z455" s="897"/>
      <c r="AA455" s="993"/>
      <c r="AC455" s="897"/>
      <c r="AD455" s="993"/>
      <c r="AF455" s="891"/>
      <c r="AL455" s="890"/>
      <c r="AM455" s="890"/>
      <c r="AN455" s="890"/>
      <c r="AO455" s="890"/>
      <c r="AP455" s="890"/>
      <c r="AQ455" s="890"/>
      <c r="AR455" s="890"/>
      <c r="AS455" s="890"/>
      <c r="AT455" s="890"/>
      <c r="AU455" s="890"/>
      <c r="AV455" s="890"/>
      <c r="AW455" s="890"/>
      <c r="AX455" s="890"/>
      <c r="AY455" s="890"/>
    </row>
    <row r="456" spans="1:51">
      <c r="A456" s="982"/>
      <c r="B456" s="982"/>
      <c r="C456" s="982"/>
      <c r="D456" s="982"/>
      <c r="E456" s="982"/>
      <c r="F456" s="982"/>
      <c r="G456" s="982"/>
      <c r="H456" s="982"/>
      <c r="I456" s="983"/>
      <c r="J456" s="984"/>
      <c r="K456" s="977"/>
      <c r="L456" s="978"/>
      <c r="M456" s="979"/>
      <c r="N456" s="980"/>
      <c r="O456" s="913"/>
      <c r="Z456" s="897"/>
      <c r="AA456" s="993"/>
      <c r="AC456" s="897"/>
      <c r="AD456" s="993"/>
      <c r="AF456" s="891"/>
      <c r="AL456" s="890"/>
      <c r="AM456" s="890"/>
      <c r="AN456" s="890"/>
      <c r="AO456" s="890"/>
      <c r="AP456" s="890"/>
      <c r="AQ456" s="890"/>
      <c r="AR456" s="890"/>
      <c r="AS456" s="890"/>
      <c r="AT456" s="890"/>
      <c r="AU456" s="890"/>
      <c r="AV456" s="890"/>
      <c r="AW456" s="890"/>
      <c r="AX456" s="890"/>
      <c r="AY456" s="890"/>
    </row>
    <row r="457" spans="1:51">
      <c r="A457" s="982"/>
      <c r="B457" s="982"/>
      <c r="C457" s="982"/>
      <c r="D457" s="982"/>
      <c r="E457" s="982"/>
      <c r="F457" s="982"/>
      <c r="G457" s="982"/>
      <c r="H457" s="982"/>
      <c r="I457" s="983"/>
      <c r="J457" s="984"/>
      <c r="K457" s="977"/>
      <c r="L457" s="978"/>
      <c r="M457" s="979"/>
      <c r="N457" s="980"/>
      <c r="O457" s="913"/>
      <c r="Z457" s="897"/>
      <c r="AA457" s="993"/>
      <c r="AC457" s="897"/>
      <c r="AD457" s="993"/>
      <c r="AF457" s="891"/>
      <c r="AL457" s="890"/>
      <c r="AM457" s="890"/>
      <c r="AN457" s="890"/>
      <c r="AO457" s="890"/>
      <c r="AP457" s="890"/>
      <c r="AQ457" s="890"/>
      <c r="AR457" s="890"/>
      <c r="AS457" s="890"/>
      <c r="AT457" s="890"/>
      <c r="AU457" s="890"/>
      <c r="AV457" s="890"/>
      <c r="AW457" s="890"/>
      <c r="AX457" s="890"/>
      <c r="AY457" s="890"/>
    </row>
    <row r="458" spans="1:51">
      <c r="A458" s="982"/>
      <c r="B458" s="982"/>
      <c r="C458" s="982"/>
      <c r="D458" s="982"/>
      <c r="E458" s="982"/>
      <c r="F458" s="982"/>
      <c r="G458" s="982"/>
      <c r="H458" s="982"/>
      <c r="I458" s="983"/>
      <c r="J458" s="984"/>
      <c r="K458" s="977"/>
      <c r="L458" s="977"/>
      <c r="M458" s="979"/>
      <c r="N458" s="980"/>
      <c r="O458" s="987"/>
      <c r="Z458" s="897"/>
      <c r="AA458" s="993"/>
      <c r="AC458" s="897"/>
      <c r="AD458" s="993"/>
      <c r="AF458" s="891"/>
      <c r="AL458" s="890"/>
      <c r="AM458" s="890"/>
      <c r="AN458" s="890"/>
      <c r="AO458" s="890"/>
      <c r="AP458" s="890"/>
      <c r="AQ458" s="890"/>
      <c r="AR458" s="890"/>
      <c r="AS458" s="890"/>
      <c r="AT458" s="890"/>
      <c r="AU458" s="890"/>
      <c r="AV458" s="890"/>
      <c r="AW458" s="890"/>
      <c r="AX458" s="890"/>
      <c r="AY458" s="890"/>
    </row>
    <row r="459" spans="1:51">
      <c r="A459" s="982"/>
      <c r="B459" s="982"/>
      <c r="C459" s="982"/>
      <c r="D459" s="982"/>
      <c r="E459" s="982"/>
      <c r="F459" s="982"/>
      <c r="G459" s="982"/>
      <c r="H459" s="982"/>
      <c r="I459" s="983"/>
      <c r="J459" s="990"/>
      <c r="K459" s="977"/>
      <c r="L459" s="977"/>
      <c r="M459" s="995"/>
      <c r="N459" s="980"/>
      <c r="O459" s="996"/>
      <c r="Z459" s="897"/>
      <c r="AA459" s="993"/>
      <c r="AC459" s="897"/>
      <c r="AD459" s="993"/>
      <c r="AF459" s="891"/>
      <c r="AL459" s="890"/>
      <c r="AM459" s="890"/>
      <c r="AN459" s="890"/>
      <c r="AO459" s="890"/>
      <c r="AP459" s="890"/>
      <c r="AQ459" s="890"/>
      <c r="AR459" s="890"/>
      <c r="AS459" s="890"/>
      <c r="AT459" s="890"/>
      <c r="AU459" s="890"/>
      <c r="AV459" s="890"/>
      <c r="AW459" s="890"/>
      <c r="AX459" s="890"/>
      <c r="AY459" s="890"/>
    </row>
    <row r="460" spans="1:51">
      <c r="A460" s="994"/>
      <c r="B460" s="994"/>
      <c r="C460" s="994"/>
      <c r="D460" s="994"/>
      <c r="E460" s="994"/>
      <c r="F460" s="994"/>
      <c r="G460" s="994"/>
      <c r="H460" s="994"/>
      <c r="I460" s="983"/>
      <c r="J460" s="997"/>
      <c r="K460" s="977"/>
      <c r="L460" s="978"/>
      <c r="M460" s="979"/>
      <c r="N460" s="980"/>
      <c r="O460" s="913"/>
      <c r="X460" s="898"/>
      <c r="Z460" s="897"/>
      <c r="AA460" s="993"/>
      <c r="AC460" s="897"/>
      <c r="AD460" s="993"/>
      <c r="AF460" s="891"/>
      <c r="AL460" s="890"/>
      <c r="AM460" s="890"/>
      <c r="AN460" s="890"/>
      <c r="AO460" s="890"/>
      <c r="AP460" s="890"/>
      <c r="AQ460" s="890"/>
      <c r="AR460" s="890"/>
      <c r="AS460" s="890"/>
      <c r="AT460" s="890"/>
      <c r="AU460" s="890"/>
      <c r="AV460" s="890"/>
      <c r="AW460" s="890"/>
      <c r="AX460" s="890"/>
      <c r="AY460" s="890"/>
    </row>
    <row r="461" spans="1:51">
      <c r="A461" s="994"/>
      <c r="B461" s="994"/>
      <c r="C461" s="994"/>
      <c r="D461" s="994"/>
      <c r="E461" s="994"/>
      <c r="F461" s="994"/>
      <c r="G461" s="994"/>
      <c r="H461" s="994"/>
      <c r="I461" s="983"/>
      <c r="J461" s="998"/>
      <c r="K461" s="977"/>
      <c r="L461" s="978"/>
      <c r="M461" s="995"/>
      <c r="N461" s="980"/>
      <c r="O461" s="913"/>
      <c r="X461" s="898"/>
      <c r="Z461" s="897"/>
      <c r="AA461" s="993"/>
      <c r="AC461" s="897"/>
      <c r="AD461" s="993"/>
      <c r="AF461" s="891"/>
      <c r="AL461" s="890"/>
      <c r="AM461" s="890"/>
      <c r="AN461" s="890"/>
      <c r="AO461" s="890"/>
      <c r="AP461" s="890"/>
      <c r="AQ461" s="890"/>
      <c r="AR461" s="890"/>
      <c r="AS461" s="890"/>
      <c r="AT461" s="890"/>
      <c r="AU461" s="890"/>
      <c r="AV461" s="890"/>
      <c r="AW461" s="890"/>
      <c r="AX461" s="890"/>
      <c r="AY461" s="890"/>
    </row>
    <row r="462" spans="1:51">
      <c r="A462" s="994"/>
      <c r="B462" s="994"/>
      <c r="C462" s="994"/>
      <c r="D462" s="994"/>
      <c r="E462" s="994"/>
      <c r="F462" s="994"/>
      <c r="G462" s="994"/>
      <c r="H462" s="994"/>
      <c r="I462" s="983"/>
      <c r="J462" s="998"/>
      <c r="K462" s="977"/>
      <c r="L462" s="978"/>
      <c r="M462" s="995"/>
      <c r="N462" s="980"/>
      <c r="O462" s="913"/>
      <c r="X462" s="898"/>
      <c r="Z462" s="897"/>
      <c r="AA462" s="993"/>
      <c r="AC462" s="897"/>
      <c r="AD462" s="993"/>
      <c r="AF462" s="891"/>
      <c r="AL462" s="890"/>
      <c r="AM462" s="890"/>
      <c r="AN462" s="890"/>
      <c r="AO462" s="890"/>
      <c r="AP462" s="890"/>
      <c r="AQ462" s="890"/>
      <c r="AR462" s="890"/>
      <c r="AS462" s="890"/>
      <c r="AT462" s="890"/>
      <c r="AU462" s="890"/>
      <c r="AV462" s="890"/>
      <c r="AW462" s="890"/>
      <c r="AX462" s="890"/>
      <c r="AY462" s="890"/>
    </row>
    <row r="463" spans="1:51">
      <c r="A463" s="974"/>
      <c r="B463" s="974"/>
      <c r="C463" s="974"/>
      <c r="D463" s="974"/>
      <c r="E463" s="974"/>
      <c r="F463" s="974"/>
      <c r="G463" s="974"/>
      <c r="H463" s="974"/>
      <c r="I463" s="975"/>
      <c r="J463" s="999"/>
      <c r="K463" s="977"/>
      <c r="L463" s="978"/>
      <c r="M463" s="979"/>
      <c r="N463" s="980"/>
      <c r="O463" s="913"/>
      <c r="Z463" s="897"/>
      <c r="AA463" s="993"/>
      <c r="AC463" s="897"/>
      <c r="AD463" s="993"/>
      <c r="AF463" s="891"/>
      <c r="AL463" s="890"/>
      <c r="AM463" s="890"/>
      <c r="AN463" s="890"/>
      <c r="AO463" s="890"/>
      <c r="AP463" s="890"/>
      <c r="AQ463" s="890"/>
      <c r="AR463" s="890"/>
      <c r="AS463" s="890"/>
      <c r="AT463" s="890"/>
      <c r="AU463" s="890"/>
      <c r="AV463" s="890"/>
      <c r="AW463" s="890"/>
      <c r="AX463" s="890"/>
      <c r="AY463" s="890"/>
    </row>
    <row r="464" spans="1:51">
      <c r="A464" s="994"/>
      <c r="B464" s="994"/>
      <c r="C464" s="994"/>
      <c r="D464" s="994"/>
      <c r="E464" s="994"/>
      <c r="F464" s="994"/>
      <c r="G464" s="994"/>
      <c r="H464" s="994"/>
      <c r="I464" s="983"/>
      <c r="J464" s="1000"/>
      <c r="K464" s="977"/>
      <c r="L464" s="978"/>
      <c r="M464" s="979"/>
      <c r="N464" s="980"/>
      <c r="O464" s="913"/>
      <c r="Z464" s="897"/>
      <c r="AA464" s="993"/>
      <c r="AC464" s="897"/>
      <c r="AD464" s="993"/>
      <c r="AF464" s="891"/>
      <c r="AL464" s="890"/>
      <c r="AM464" s="890"/>
      <c r="AN464" s="890"/>
      <c r="AO464" s="890"/>
      <c r="AP464" s="890"/>
      <c r="AQ464" s="890"/>
      <c r="AR464" s="890"/>
      <c r="AS464" s="890"/>
      <c r="AT464" s="890"/>
      <c r="AU464" s="890"/>
      <c r="AV464" s="890"/>
      <c r="AW464" s="890"/>
      <c r="AX464" s="890"/>
      <c r="AY464" s="890"/>
    </row>
    <row r="465" spans="1:51">
      <c r="A465" s="982"/>
      <c r="B465" s="982"/>
      <c r="C465" s="982"/>
      <c r="D465" s="982"/>
      <c r="E465" s="982"/>
      <c r="F465" s="982"/>
      <c r="G465" s="982"/>
      <c r="H465" s="982"/>
      <c r="I465" s="983"/>
      <c r="J465" s="984"/>
      <c r="K465" s="977"/>
      <c r="L465" s="978"/>
      <c r="M465" s="979"/>
      <c r="N465" s="980"/>
      <c r="O465" s="913"/>
      <c r="Z465" s="897"/>
      <c r="AA465" s="993"/>
      <c r="AC465" s="897"/>
      <c r="AD465" s="993"/>
      <c r="AF465" s="891"/>
      <c r="AL465" s="890"/>
      <c r="AM465" s="890"/>
      <c r="AN465" s="890"/>
      <c r="AO465" s="890"/>
      <c r="AP465" s="890"/>
      <c r="AQ465" s="890"/>
      <c r="AR465" s="890"/>
      <c r="AS465" s="890"/>
      <c r="AT465" s="890"/>
      <c r="AU465" s="890"/>
      <c r="AV465" s="890"/>
      <c r="AW465" s="890"/>
      <c r="AX465" s="890"/>
      <c r="AY465" s="890"/>
    </row>
    <row r="466" spans="1:51">
      <c r="A466" s="994"/>
      <c r="B466" s="994"/>
      <c r="C466" s="994"/>
      <c r="D466" s="994"/>
      <c r="E466" s="994"/>
      <c r="F466" s="994"/>
      <c r="G466" s="994"/>
      <c r="H466" s="994"/>
      <c r="I466" s="983"/>
      <c r="J466" s="998"/>
      <c r="K466" s="977"/>
      <c r="L466" s="978"/>
      <c r="M466" s="995"/>
      <c r="N466" s="980"/>
      <c r="O466" s="913"/>
      <c r="Z466" s="897"/>
      <c r="AA466" s="993"/>
      <c r="AC466" s="897"/>
      <c r="AD466" s="993"/>
      <c r="AF466" s="891"/>
      <c r="AL466" s="890"/>
      <c r="AM466" s="890"/>
      <c r="AN466" s="890"/>
      <c r="AO466" s="890"/>
      <c r="AP466" s="890"/>
      <c r="AQ466" s="890"/>
      <c r="AR466" s="890"/>
      <c r="AS466" s="890"/>
      <c r="AT466" s="890"/>
      <c r="AU466" s="890"/>
      <c r="AV466" s="890"/>
      <c r="AW466" s="890"/>
      <c r="AX466" s="890"/>
      <c r="AY466" s="890"/>
    </row>
    <row r="467" spans="1:51">
      <c r="A467" s="974"/>
      <c r="B467" s="974"/>
      <c r="C467" s="974"/>
      <c r="D467" s="974"/>
      <c r="E467" s="974"/>
      <c r="F467" s="974"/>
      <c r="G467" s="974"/>
      <c r="H467" s="974"/>
      <c r="I467" s="975"/>
      <c r="J467" s="976"/>
      <c r="K467" s="977"/>
      <c r="L467" s="978"/>
      <c r="M467" s="979"/>
      <c r="N467" s="980"/>
      <c r="O467" s="913"/>
      <c r="Z467" s="897"/>
      <c r="AA467" s="1001"/>
      <c r="AC467" s="897"/>
      <c r="AD467" s="1001"/>
      <c r="AF467" s="891"/>
      <c r="AL467" s="890"/>
      <c r="AM467" s="890"/>
      <c r="AN467" s="890"/>
      <c r="AO467" s="890"/>
      <c r="AP467" s="890"/>
      <c r="AQ467" s="890"/>
      <c r="AR467" s="890"/>
      <c r="AS467" s="890"/>
      <c r="AT467" s="890"/>
      <c r="AU467" s="890"/>
      <c r="AV467" s="890"/>
      <c r="AW467" s="890"/>
      <c r="AX467" s="890"/>
      <c r="AY467" s="890"/>
    </row>
    <row r="468" spans="1:51">
      <c r="A468" s="982"/>
      <c r="B468" s="982"/>
      <c r="C468" s="982"/>
      <c r="D468" s="982"/>
      <c r="E468" s="982"/>
      <c r="F468" s="982"/>
      <c r="G468" s="982"/>
      <c r="H468" s="982"/>
      <c r="I468" s="983"/>
      <c r="J468" s="984"/>
      <c r="K468" s="977"/>
      <c r="L468" s="977"/>
      <c r="M468" s="995"/>
      <c r="N468" s="980"/>
      <c r="O468" s="996"/>
      <c r="Z468" s="897"/>
      <c r="AA468" s="1001"/>
      <c r="AC468" s="897"/>
      <c r="AD468" s="1001"/>
      <c r="AF468" s="891"/>
      <c r="AL468" s="890"/>
      <c r="AM468" s="890"/>
      <c r="AN468" s="890"/>
      <c r="AO468" s="890"/>
      <c r="AP468" s="890"/>
      <c r="AQ468" s="890"/>
      <c r="AR468" s="890"/>
      <c r="AS468" s="890"/>
      <c r="AT468" s="890"/>
      <c r="AU468" s="890"/>
      <c r="AV468" s="890"/>
      <c r="AW468" s="890"/>
      <c r="AX468" s="890"/>
      <c r="AY468" s="890"/>
    </row>
    <row r="469" spans="1:51">
      <c r="A469" s="982"/>
      <c r="B469" s="982"/>
      <c r="C469" s="982"/>
      <c r="D469" s="982"/>
      <c r="E469" s="982"/>
      <c r="F469" s="982"/>
      <c r="G469" s="982"/>
      <c r="H469" s="982"/>
      <c r="I469" s="983"/>
      <c r="J469" s="984"/>
      <c r="K469" s="994"/>
      <c r="L469" s="978"/>
      <c r="M469" s="995"/>
      <c r="N469" s="980"/>
      <c r="O469" s="913"/>
      <c r="Z469" s="897"/>
      <c r="AA469" s="993"/>
      <c r="AC469" s="897"/>
      <c r="AD469" s="993"/>
      <c r="AF469" s="891"/>
      <c r="AL469" s="890"/>
      <c r="AM469" s="890"/>
      <c r="AN469" s="890"/>
      <c r="AO469" s="890"/>
      <c r="AP469" s="890"/>
      <c r="AQ469" s="890"/>
      <c r="AR469" s="890"/>
      <c r="AS469" s="890"/>
      <c r="AT469" s="890"/>
      <c r="AU469" s="890"/>
      <c r="AV469" s="890"/>
      <c r="AW469" s="890"/>
      <c r="AX469" s="890"/>
      <c r="AY469" s="890"/>
    </row>
    <row r="470" spans="1:51">
      <c r="A470" s="994"/>
      <c r="B470" s="994"/>
      <c r="C470" s="994"/>
      <c r="D470" s="994"/>
      <c r="E470" s="994"/>
      <c r="F470" s="994"/>
      <c r="G470" s="994"/>
      <c r="H470" s="994"/>
      <c r="I470" s="983"/>
      <c r="J470" s="984"/>
      <c r="K470" s="994"/>
      <c r="L470" s="978"/>
      <c r="M470" s="995"/>
      <c r="N470" s="980"/>
      <c r="O470" s="913"/>
      <c r="Z470" s="897"/>
      <c r="AA470" s="993"/>
      <c r="AC470" s="897"/>
      <c r="AD470" s="993"/>
      <c r="AF470" s="891"/>
      <c r="AL470" s="890"/>
      <c r="AM470" s="890"/>
      <c r="AN470" s="890"/>
      <c r="AO470" s="890"/>
      <c r="AP470" s="890"/>
      <c r="AQ470" s="890"/>
      <c r="AR470" s="890"/>
      <c r="AS470" s="890"/>
      <c r="AT470" s="890"/>
      <c r="AU470" s="890"/>
      <c r="AV470" s="890"/>
      <c r="AW470" s="890"/>
      <c r="AX470" s="890"/>
      <c r="AY470" s="890"/>
    </row>
    <row r="471" spans="1:51">
      <c r="A471" s="994"/>
      <c r="B471" s="994"/>
      <c r="C471" s="994"/>
      <c r="D471" s="994"/>
      <c r="E471" s="994"/>
      <c r="F471" s="994"/>
      <c r="G471" s="994"/>
      <c r="H471" s="994"/>
      <c r="I471" s="983"/>
      <c r="J471" s="984"/>
      <c r="K471" s="994"/>
      <c r="L471" s="978"/>
      <c r="M471" s="995"/>
      <c r="N471" s="980"/>
      <c r="O471" s="913"/>
      <c r="Z471" s="897"/>
      <c r="AA471" s="993"/>
      <c r="AC471" s="897"/>
      <c r="AD471" s="993"/>
      <c r="AF471" s="891"/>
      <c r="AL471" s="890"/>
      <c r="AM471" s="890"/>
      <c r="AN471" s="890"/>
      <c r="AO471" s="890"/>
      <c r="AP471" s="890"/>
      <c r="AQ471" s="890"/>
      <c r="AR471" s="890"/>
      <c r="AS471" s="890"/>
      <c r="AT471" s="890"/>
      <c r="AU471" s="890"/>
      <c r="AV471" s="890"/>
      <c r="AW471" s="890"/>
      <c r="AX471" s="890"/>
      <c r="AY471" s="890"/>
    </row>
    <row r="472" spans="1:51">
      <c r="A472" s="994"/>
      <c r="B472" s="994"/>
      <c r="C472" s="994"/>
      <c r="D472" s="994"/>
      <c r="E472" s="994"/>
      <c r="F472" s="994"/>
      <c r="G472" s="994"/>
      <c r="H472" s="994"/>
      <c r="I472" s="983"/>
      <c r="J472" s="984"/>
      <c r="K472" s="994"/>
      <c r="L472" s="978"/>
      <c r="M472" s="995"/>
      <c r="N472" s="980"/>
      <c r="O472" s="913"/>
      <c r="Z472" s="897"/>
      <c r="AA472" s="993"/>
      <c r="AC472" s="897"/>
      <c r="AD472" s="993"/>
      <c r="AF472" s="891"/>
      <c r="AL472" s="890"/>
      <c r="AM472" s="890"/>
      <c r="AN472" s="890"/>
      <c r="AO472" s="890"/>
      <c r="AP472" s="890"/>
      <c r="AQ472" s="890"/>
      <c r="AR472" s="890"/>
      <c r="AS472" s="890"/>
      <c r="AT472" s="890"/>
      <c r="AU472" s="890"/>
      <c r="AV472" s="890"/>
      <c r="AW472" s="890"/>
      <c r="AX472" s="890"/>
      <c r="AY472" s="890"/>
    </row>
    <row r="473" spans="1:51">
      <c r="A473" s="994"/>
      <c r="B473" s="994"/>
      <c r="C473" s="994"/>
      <c r="D473" s="994"/>
      <c r="E473" s="994"/>
      <c r="F473" s="994"/>
      <c r="G473" s="994"/>
      <c r="H473" s="994"/>
      <c r="I473" s="983"/>
      <c r="J473" s="984"/>
      <c r="K473" s="994"/>
      <c r="L473" s="978"/>
      <c r="M473" s="995"/>
      <c r="N473" s="980"/>
      <c r="O473" s="913"/>
      <c r="Z473" s="897"/>
      <c r="AA473" s="993"/>
      <c r="AC473" s="897"/>
      <c r="AD473" s="993"/>
      <c r="AF473" s="891"/>
      <c r="AL473" s="890"/>
      <c r="AM473" s="890"/>
      <c r="AN473" s="890"/>
      <c r="AO473" s="890"/>
      <c r="AP473" s="890"/>
      <c r="AQ473" s="890"/>
      <c r="AR473" s="890"/>
      <c r="AS473" s="890"/>
      <c r="AT473" s="890"/>
      <c r="AU473" s="890"/>
      <c r="AV473" s="890"/>
      <c r="AW473" s="890"/>
      <c r="AX473" s="890"/>
      <c r="AY473" s="890"/>
    </row>
    <row r="474" spans="1:51">
      <c r="A474" s="994"/>
      <c r="B474" s="994"/>
      <c r="C474" s="994"/>
      <c r="D474" s="994"/>
      <c r="E474" s="994"/>
      <c r="F474" s="994"/>
      <c r="G474" s="994"/>
      <c r="H474" s="994"/>
      <c r="I474" s="983"/>
      <c r="J474" s="984"/>
      <c r="K474" s="994"/>
      <c r="L474" s="978"/>
      <c r="M474" s="995"/>
      <c r="N474" s="980"/>
      <c r="O474" s="913"/>
      <c r="Z474" s="897"/>
      <c r="AA474" s="993"/>
      <c r="AC474" s="897"/>
      <c r="AD474" s="993"/>
      <c r="AF474" s="891"/>
      <c r="AL474" s="890"/>
      <c r="AM474" s="890"/>
      <c r="AN474" s="890"/>
      <c r="AO474" s="890"/>
      <c r="AP474" s="890"/>
      <c r="AQ474" s="890"/>
      <c r="AR474" s="890"/>
      <c r="AS474" s="890"/>
      <c r="AT474" s="890"/>
      <c r="AU474" s="890"/>
      <c r="AV474" s="890"/>
      <c r="AW474" s="890"/>
      <c r="AX474" s="890"/>
      <c r="AY474" s="890"/>
    </row>
    <row r="475" spans="1:51">
      <c r="A475" s="994"/>
      <c r="B475" s="994"/>
      <c r="C475" s="994"/>
      <c r="D475" s="994"/>
      <c r="E475" s="994"/>
      <c r="F475" s="994"/>
      <c r="G475" s="994"/>
      <c r="H475" s="994"/>
      <c r="I475" s="983"/>
      <c r="J475" s="984"/>
      <c r="K475" s="994"/>
      <c r="L475" s="978"/>
      <c r="M475" s="995"/>
      <c r="N475" s="980"/>
      <c r="O475" s="913"/>
      <c r="Z475" s="897"/>
      <c r="AA475" s="993"/>
      <c r="AC475" s="897"/>
      <c r="AD475" s="993"/>
      <c r="AF475" s="891"/>
      <c r="AL475" s="890"/>
      <c r="AM475" s="890"/>
      <c r="AN475" s="890"/>
      <c r="AO475" s="890"/>
      <c r="AP475" s="890"/>
      <c r="AQ475" s="890"/>
      <c r="AR475" s="890"/>
      <c r="AS475" s="890"/>
      <c r="AT475" s="890"/>
      <c r="AU475" s="890"/>
      <c r="AV475" s="890"/>
      <c r="AW475" s="890"/>
      <c r="AX475" s="890"/>
      <c r="AY475" s="890"/>
    </row>
    <row r="476" spans="1:51">
      <c r="A476" s="974"/>
      <c r="B476" s="974"/>
      <c r="C476" s="974"/>
      <c r="D476" s="974"/>
      <c r="E476" s="974"/>
      <c r="F476" s="974"/>
      <c r="G476" s="974"/>
      <c r="H476" s="974"/>
      <c r="I476" s="975"/>
      <c r="J476" s="976"/>
      <c r="K476" s="977"/>
      <c r="L476" s="978"/>
      <c r="M476" s="979"/>
      <c r="N476" s="980"/>
      <c r="O476" s="913"/>
      <c r="Z476" s="897"/>
      <c r="AA476" s="1001"/>
      <c r="AC476" s="897"/>
      <c r="AD476" s="1001"/>
      <c r="AF476" s="891"/>
      <c r="AL476" s="890"/>
      <c r="AM476" s="890"/>
      <c r="AN476" s="890"/>
      <c r="AO476" s="890"/>
      <c r="AP476" s="890"/>
      <c r="AQ476" s="890"/>
      <c r="AR476" s="890"/>
      <c r="AS476" s="890"/>
      <c r="AT476" s="890"/>
      <c r="AU476" s="890"/>
      <c r="AV476" s="890"/>
      <c r="AW476" s="890"/>
      <c r="AX476" s="890"/>
      <c r="AY476" s="890"/>
    </row>
    <row r="477" spans="1:51">
      <c r="A477" s="982"/>
      <c r="B477" s="982"/>
      <c r="C477" s="982"/>
      <c r="D477" s="982"/>
      <c r="E477" s="982"/>
      <c r="F477" s="982"/>
      <c r="G477" s="982"/>
      <c r="H477" s="982"/>
      <c r="I477" s="983"/>
      <c r="J477" s="1002"/>
      <c r="K477" s="977"/>
      <c r="L477" s="978"/>
      <c r="M477" s="995"/>
      <c r="N477" s="980"/>
      <c r="O477" s="996"/>
      <c r="Z477" s="897"/>
      <c r="AA477" s="1001"/>
      <c r="AC477" s="897"/>
      <c r="AD477" s="1001"/>
      <c r="AF477" s="891"/>
      <c r="AL477" s="890"/>
      <c r="AM477" s="890"/>
      <c r="AN477" s="890"/>
      <c r="AO477" s="890"/>
      <c r="AP477" s="890"/>
      <c r="AQ477" s="890"/>
      <c r="AR477" s="890"/>
      <c r="AS477" s="890"/>
      <c r="AT477" s="890"/>
      <c r="AU477" s="890"/>
      <c r="AV477" s="890"/>
      <c r="AW477" s="890"/>
      <c r="AX477" s="890"/>
      <c r="AY477" s="890"/>
    </row>
    <row r="478" spans="1:51">
      <c r="A478" s="982"/>
      <c r="B478" s="982"/>
      <c r="C478" s="982"/>
      <c r="D478" s="982"/>
      <c r="E478" s="982"/>
      <c r="F478" s="982"/>
      <c r="G478" s="982"/>
      <c r="H478" s="982"/>
      <c r="I478" s="983"/>
      <c r="J478" s="984"/>
      <c r="K478" s="994"/>
      <c r="L478" s="1002"/>
      <c r="M478" s="995"/>
      <c r="N478" s="980"/>
      <c r="O478" s="913"/>
      <c r="Z478" s="897"/>
      <c r="AA478" s="993"/>
      <c r="AC478" s="897"/>
      <c r="AD478" s="993"/>
      <c r="AF478" s="891"/>
      <c r="AL478" s="890"/>
      <c r="AM478" s="890"/>
      <c r="AN478" s="890"/>
      <c r="AO478" s="890"/>
      <c r="AP478" s="890"/>
      <c r="AQ478" s="890"/>
      <c r="AR478" s="890"/>
      <c r="AS478" s="890"/>
      <c r="AT478" s="890"/>
      <c r="AU478" s="890"/>
      <c r="AV478" s="890"/>
      <c r="AW478" s="890"/>
      <c r="AX478" s="890"/>
      <c r="AY478" s="890"/>
    </row>
    <row r="479" spans="1:51">
      <c r="A479" s="982"/>
      <c r="B479" s="982"/>
      <c r="C479" s="982"/>
      <c r="D479" s="982"/>
      <c r="E479" s="982"/>
      <c r="F479" s="982"/>
      <c r="G479" s="982"/>
      <c r="H479" s="982"/>
      <c r="I479" s="983"/>
      <c r="J479" s="976"/>
      <c r="K479" s="977"/>
      <c r="L479" s="978"/>
      <c r="M479" s="979"/>
      <c r="N479" s="980"/>
      <c r="O479" s="913"/>
      <c r="Z479" s="897"/>
      <c r="AA479" s="993"/>
      <c r="AC479" s="897"/>
      <c r="AD479" s="993"/>
      <c r="AF479" s="891"/>
      <c r="AL479" s="890"/>
      <c r="AM479" s="890"/>
      <c r="AN479" s="890"/>
      <c r="AO479" s="890"/>
      <c r="AP479" s="890"/>
      <c r="AQ479" s="890"/>
      <c r="AR479" s="890"/>
      <c r="AS479" s="890"/>
      <c r="AT479" s="890"/>
      <c r="AU479" s="890"/>
      <c r="AV479" s="890"/>
      <c r="AW479" s="890"/>
      <c r="AX479" s="890"/>
      <c r="AY479" s="890"/>
    </row>
    <row r="480" spans="1:51">
      <c r="A480" s="974"/>
      <c r="B480" s="974"/>
      <c r="C480" s="974"/>
      <c r="D480" s="974"/>
      <c r="E480" s="974"/>
      <c r="F480" s="974"/>
      <c r="G480" s="974"/>
      <c r="H480" s="974"/>
      <c r="I480" s="975"/>
      <c r="J480" s="1003"/>
      <c r="K480" s="994"/>
      <c r="L480" s="978"/>
      <c r="M480" s="980"/>
      <c r="N480" s="980"/>
      <c r="O480" s="913"/>
      <c r="Z480" s="897"/>
      <c r="AA480" s="993"/>
      <c r="AC480" s="897"/>
      <c r="AD480" s="993"/>
      <c r="AF480" s="891"/>
      <c r="AL480" s="890"/>
      <c r="AM480" s="890"/>
      <c r="AN480" s="890"/>
      <c r="AO480" s="890"/>
      <c r="AP480" s="890"/>
      <c r="AQ480" s="890"/>
      <c r="AR480" s="890"/>
      <c r="AS480" s="890"/>
      <c r="AT480" s="890"/>
      <c r="AU480" s="890"/>
      <c r="AV480" s="890"/>
      <c r="AW480" s="890"/>
      <c r="AX480" s="890"/>
      <c r="AY480" s="890"/>
    </row>
    <row r="481" spans="1:51">
      <c r="A481" s="974"/>
      <c r="B481" s="974"/>
      <c r="C481" s="974"/>
      <c r="D481" s="974"/>
      <c r="E481" s="974"/>
      <c r="F481" s="974"/>
      <c r="G481" s="974"/>
      <c r="H481" s="974"/>
      <c r="I481" s="975"/>
      <c r="J481" s="1003"/>
      <c r="K481" s="994"/>
      <c r="L481" s="978"/>
      <c r="M481" s="979"/>
      <c r="N481" s="980"/>
      <c r="O481" s="913"/>
      <c r="Z481" s="897"/>
      <c r="AA481" s="993"/>
      <c r="AC481" s="897"/>
      <c r="AD481" s="993"/>
      <c r="AF481" s="891"/>
      <c r="AL481" s="890"/>
      <c r="AM481" s="890"/>
      <c r="AN481" s="890"/>
      <c r="AO481" s="890"/>
      <c r="AP481" s="890"/>
      <c r="AQ481" s="890"/>
      <c r="AR481" s="890"/>
      <c r="AS481" s="890"/>
      <c r="AT481" s="890"/>
      <c r="AU481" s="890"/>
      <c r="AV481" s="890"/>
      <c r="AW481" s="890"/>
      <c r="AX481" s="890"/>
      <c r="AY481" s="890"/>
    </row>
    <row r="482" spans="1:51">
      <c r="A482" s="974"/>
      <c r="B482" s="974"/>
      <c r="C482" s="974"/>
      <c r="D482" s="974"/>
      <c r="E482" s="974"/>
      <c r="F482" s="974"/>
      <c r="G482" s="974"/>
      <c r="H482" s="974"/>
      <c r="I482" s="975"/>
      <c r="J482" s="1003"/>
      <c r="K482" s="994"/>
      <c r="L482" s="978"/>
      <c r="M482" s="980"/>
      <c r="N482" s="980"/>
      <c r="O482" s="913"/>
      <c r="Z482" s="897"/>
      <c r="AA482" s="993"/>
      <c r="AC482" s="897"/>
      <c r="AD482" s="993"/>
      <c r="AF482" s="891"/>
      <c r="AL482" s="890"/>
      <c r="AM482" s="890"/>
      <c r="AN482" s="890"/>
      <c r="AO482" s="890"/>
      <c r="AP482" s="890"/>
      <c r="AQ482" s="890"/>
      <c r="AR482" s="890"/>
      <c r="AS482" s="890"/>
      <c r="AT482" s="890"/>
      <c r="AU482" s="890"/>
      <c r="AV482" s="890"/>
      <c r="AW482" s="890"/>
      <c r="AX482" s="890"/>
      <c r="AY482" s="890"/>
    </row>
    <row r="483" spans="1:51">
      <c r="A483" s="974"/>
      <c r="B483" s="974"/>
      <c r="C483" s="974"/>
      <c r="D483" s="974"/>
      <c r="E483" s="974"/>
      <c r="F483" s="974"/>
      <c r="G483" s="974"/>
      <c r="H483" s="974"/>
      <c r="I483" s="975"/>
      <c r="J483" s="1003"/>
      <c r="K483" s="994"/>
      <c r="L483" s="978"/>
      <c r="M483" s="980"/>
      <c r="N483" s="980"/>
      <c r="O483" s="913"/>
      <c r="Z483" s="897"/>
      <c r="AA483" s="993"/>
      <c r="AC483" s="897"/>
      <c r="AD483" s="993"/>
      <c r="AF483" s="891"/>
      <c r="AL483" s="890"/>
      <c r="AM483" s="890"/>
      <c r="AN483" s="890"/>
      <c r="AO483" s="890"/>
      <c r="AP483" s="890"/>
      <c r="AQ483" s="890"/>
      <c r="AR483" s="890"/>
      <c r="AS483" s="890"/>
      <c r="AT483" s="890"/>
      <c r="AU483" s="890"/>
      <c r="AV483" s="890"/>
      <c r="AW483" s="890"/>
      <c r="AX483" s="890"/>
      <c r="AY483" s="890"/>
    </row>
    <row r="484" spans="1:51">
      <c r="A484" s="974"/>
      <c r="B484" s="974"/>
      <c r="C484" s="974"/>
      <c r="D484" s="974"/>
      <c r="E484" s="974"/>
      <c r="F484" s="974"/>
      <c r="G484" s="974"/>
      <c r="H484" s="974"/>
      <c r="I484" s="975"/>
      <c r="J484" s="984"/>
      <c r="K484" s="994"/>
      <c r="L484" s="978"/>
      <c r="M484" s="980"/>
      <c r="N484" s="980"/>
      <c r="O484" s="913"/>
      <c r="Z484" s="897"/>
      <c r="AA484" s="993"/>
      <c r="AC484" s="897"/>
      <c r="AD484" s="993"/>
      <c r="AF484" s="891"/>
      <c r="AL484" s="890"/>
      <c r="AM484" s="890"/>
      <c r="AN484" s="890"/>
      <c r="AO484" s="890"/>
      <c r="AP484" s="890"/>
      <c r="AQ484" s="890"/>
      <c r="AR484" s="890"/>
      <c r="AS484" s="890"/>
      <c r="AT484" s="890"/>
      <c r="AU484" s="890"/>
      <c r="AV484" s="890"/>
      <c r="AW484" s="890"/>
      <c r="AX484" s="890"/>
      <c r="AY484" s="890"/>
    </row>
    <row r="485" spans="1:51">
      <c r="A485" s="974"/>
      <c r="B485" s="974"/>
      <c r="C485" s="974"/>
      <c r="D485" s="974"/>
      <c r="E485" s="974"/>
      <c r="F485" s="974"/>
      <c r="G485" s="974"/>
      <c r="H485" s="974"/>
      <c r="I485" s="975"/>
      <c r="J485" s="984"/>
      <c r="K485" s="994"/>
      <c r="L485" s="978"/>
      <c r="M485" s="980"/>
      <c r="N485" s="980"/>
      <c r="O485" s="913"/>
      <c r="Z485" s="897"/>
      <c r="AA485" s="993"/>
      <c r="AC485" s="897"/>
      <c r="AD485" s="993"/>
      <c r="AF485" s="891"/>
      <c r="AL485" s="890"/>
      <c r="AM485" s="890"/>
      <c r="AN485" s="890"/>
      <c r="AO485" s="890"/>
      <c r="AP485" s="890"/>
      <c r="AQ485" s="890"/>
      <c r="AR485" s="890"/>
      <c r="AS485" s="890"/>
      <c r="AT485" s="890"/>
      <c r="AU485" s="890"/>
      <c r="AV485" s="890"/>
      <c r="AW485" s="890"/>
      <c r="AX485" s="890"/>
      <c r="AY485" s="890"/>
    </row>
    <row r="486" spans="1:51">
      <c r="A486" s="974"/>
      <c r="B486" s="974"/>
      <c r="C486" s="974"/>
      <c r="D486" s="974"/>
      <c r="E486" s="974"/>
      <c r="F486" s="974"/>
      <c r="G486" s="974"/>
      <c r="H486" s="974"/>
      <c r="I486" s="975"/>
      <c r="J486" s="976"/>
      <c r="K486" s="977"/>
      <c r="L486" s="978"/>
      <c r="M486" s="979"/>
      <c r="N486" s="980"/>
      <c r="O486" s="913"/>
      <c r="Z486" s="897"/>
      <c r="AA486" s="993"/>
      <c r="AC486" s="897"/>
      <c r="AD486" s="993"/>
      <c r="AF486" s="891"/>
      <c r="AL486" s="890"/>
      <c r="AM486" s="890"/>
      <c r="AN486" s="890"/>
      <c r="AO486" s="890"/>
      <c r="AP486" s="890"/>
      <c r="AQ486" s="890"/>
      <c r="AR486" s="890"/>
      <c r="AS486" s="890"/>
      <c r="AT486" s="890"/>
      <c r="AU486" s="890"/>
      <c r="AV486" s="890"/>
      <c r="AW486" s="890"/>
      <c r="AX486" s="890"/>
      <c r="AY486" s="890"/>
    </row>
    <row r="487" spans="1:51">
      <c r="A487" s="982"/>
      <c r="B487" s="982"/>
      <c r="C487" s="982"/>
      <c r="D487" s="982"/>
      <c r="E487" s="982"/>
      <c r="F487" s="982"/>
      <c r="G487" s="982"/>
      <c r="H487" s="982"/>
      <c r="I487" s="983"/>
      <c r="J487" s="1003"/>
      <c r="K487" s="994"/>
      <c r="L487" s="1004"/>
      <c r="M487" s="980"/>
      <c r="N487" s="980"/>
      <c r="O487" s="913"/>
      <c r="Z487" s="897"/>
      <c r="AA487" s="993"/>
      <c r="AC487" s="897"/>
      <c r="AD487" s="993"/>
      <c r="AF487" s="891"/>
      <c r="AL487" s="890"/>
      <c r="AM487" s="890"/>
      <c r="AN487" s="890"/>
      <c r="AO487" s="890"/>
      <c r="AP487" s="890"/>
      <c r="AQ487" s="890"/>
      <c r="AR487" s="890"/>
      <c r="AS487" s="890"/>
      <c r="AT487" s="890"/>
      <c r="AU487" s="890"/>
      <c r="AV487" s="890"/>
      <c r="AW487" s="890"/>
      <c r="AX487" s="890"/>
      <c r="AY487" s="890"/>
    </row>
    <row r="488" spans="1:51">
      <c r="A488" s="982"/>
      <c r="B488" s="982"/>
      <c r="C488" s="982"/>
      <c r="D488" s="982"/>
      <c r="E488" s="982"/>
      <c r="F488" s="982"/>
      <c r="G488" s="982"/>
      <c r="H488" s="982"/>
      <c r="I488" s="983"/>
      <c r="J488" s="1003"/>
      <c r="K488" s="994"/>
      <c r="L488" s="1004"/>
      <c r="M488" s="980"/>
      <c r="N488" s="980"/>
      <c r="O488" s="913"/>
      <c r="Z488" s="897"/>
      <c r="AA488" s="993"/>
      <c r="AC488" s="897"/>
      <c r="AD488" s="993"/>
      <c r="AF488" s="891"/>
      <c r="AL488" s="890"/>
      <c r="AM488" s="890"/>
      <c r="AN488" s="890"/>
      <c r="AO488" s="890"/>
      <c r="AP488" s="890"/>
      <c r="AQ488" s="890"/>
      <c r="AR488" s="890"/>
      <c r="AS488" s="890"/>
      <c r="AT488" s="890"/>
      <c r="AU488" s="890"/>
      <c r="AV488" s="890"/>
      <c r="AW488" s="890"/>
      <c r="AX488" s="890"/>
      <c r="AY488" s="890"/>
    </row>
    <row r="489" spans="1:51">
      <c r="A489" s="982"/>
      <c r="B489" s="982"/>
      <c r="C489" s="982"/>
      <c r="D489" s="982"/>
      <c r="E489" s="982"/>
      <c r="F489" s="982"/>
      <c r="G489" s="982"/>
      <c r="H489" s="982"/>
      <c r="I489" s="983"/>
      <c r="J489" s="1003"/>
      <c r="K489" s="994"/>
      <c r="L489" s="1004"/>
      <c r="M489" s="980"/>
      <c r="N489" s="980"/>
      <c r="O489" s="913"/>
      <c r="Z489" s="897"/>
      <c r="AA489" s="993"/>
      <c r="AC489" s="897"/>
      <c r="AD489" s="993"/>
      <c r="AF489" s="891"/>
      <c r="AL489" s="890"/>
      <c r="AM489" s="890"/>
      <c r="AN489" s="890"/>
      <c r="AO489" s="890"/>
      <c r="AP489" s="890"/>
      <c r="AQ489" s="890"/>
      <c r="AR489" s="890"/>
      <c r="AS489" s="890"/>
      <c r="AT489" s="890"/>
      <c r="AU489" s="890"/>
      <c r="AV489" s="890"/>
      <c r="AW489" s="890"/>
      <c r="AX489" s="890"/>
      <c r="AY489" s="890"/>
    </row>
    <row r="490" spans="1:51">
      <c r="A490" s="982"/>
      <c r="B490" s="982"/>
      <c r="C490" s="982"/>
      <c r="D490" s="982"/>
      <c r="E490" s="982"/>
      <c r="F490" s="982"/>
      <c r="G490" s="982"/>
      <c r="H490" s="982"/>
      <c r="I490" s="983"/>
      <c r="J490" s="1003"/>
      <c r="K490" s="994"/>
      <c r="L490" s="1004"/>
      <c r="M490" s="980"/>
      <c r="N490" s="980"/>
      <c r="O490" s="913"/>
      <c r="Z490" s="897"/>
      <c r="AA490" s="993"/>
      <c r="AC490" s="897"/>
      <c r="AD490" s="993"/>
      <c r="AF490" s="891"/>
      <c r="AL490" s="890"/>
      <c r="AM490" s="890"/>
      <c r="AN490" s="890"/>
      <c r="AO490" s="890"/>
      <c r="AP490" s="890"/>
      <c r="AQ490" s="890"/>
      <c r="AR490" s="890"/>
      <c r="AS490" s="890"/>
      <c r="AT490" s="890"/>
      <c r="AU490" s="890"/>
      <c r="AV490" s="890"/>
      <c r="AW490" s="890"/>
      <c r="AX490" s="890"/>
      <c r="AY490" s="890"/>
    </row>
    <row r="491" spans="1:51">
      <c r="A491" s="1005"/>
      <c r="B491" s="1005"/>
      <c r="C491" s="1005"/>
      <c r="D491" s="1005"/>
      <c r="E491" s="1005"/>
      <c r="F491" s="1005"/>
      <c r="G491" s="1005"/>
      <c r="H491" s="1005"/>
      <c r="I491" s="975"/>
      <c r="J491" s="976"/>
      <c r="K491" s="977"/>
      <c r="L491" s="978"/>
      <c r="M491" s="979"/>
      <c r="N491" s="980"/>
      <c r="O491" s="913"/>
      <c r="Z491" s="897"/>
      <c r="AA491" s="993"/>
      <c r="AC491" s="897"/>
      <c r="AD491" s="993"/>
      <c r="AF491" s="891"/>
      <c r="AL491" s="890"/>
      <c r="AM491" s="890"/>
      <c r="AN491" s="890"/>
      <c r="AO491" s="890"/>
      <c r="AP491" s="890"/>
      <c r="AQ491" s="890"/>
      <c r="AR491" s="890"/>
      <c r="AS491" s="890"/>
      <c r="AT491" s="890"/>
      <c r="AU491" s="890"/>
      <c r="AV491" s="890"/>
      <c r="AW491" s="890"/>
      <c r="AX491" s="890"/>
      <c r="AY491" s="890"/>
    </row>
    <row r="492" spans="1:51">
      <c r="A492" s="1006"/>
      <c r="B492" s="1006"/>
      <c r="C492" s="1006"/>
      <c r="D492" s="1006"/>
      <c r="E492" s="1006"/>
      <c r="F492" s="1006"/>
      <c r="G492" s="1006"/>
      <c r="H492" s="1006"/>
      <c r="I492" s="1007"/>
      <c r="J492" s="1003"/>
      <c r="K492" s="1006"/>
      <c r="L492" s="1008"/>
      <c r="M492" s="980"/>
      <c r="N492" s="980"/>
      <c r="O492" s="913"/>
      <c r="Z492" s="897"/>
      <c r="AA492" s="993"/>
      <c r="AC492" s="897"/>
      <c r="AD492" s="993"/>
      <c r="AF492" s="891"/>
      <c r="AL492" s="890"/>
      <c r="AM492" s="890"/>
      <c r="AN492" s="890"/>
      <c r="AO492" s="890"/>
      <c r="AP492" s="890"/>
      <c r="AQ492" s="890"/>
      <c r="AR492" s="890"/>
      <c r="AS492" s="890"/>
      <c r="AT492" s="890"/>
      <c r="AU492" s="890"/>
      <c r="AV492" s="890"/>
      <c r="AW492" s="890"/>
      <c r="AX492" s="890"/>
      <c r="AY492" s="890"/>
    </row>
    <row r="493" spans="1:51">
      <c r="A493" s="1006"/>
      <c r="B493" s="1006"/>
      <c r="C493" s="1006"/>
      <c r="D493" s="1006"/>
      <c r="E493" s="1006"/>
      <c r="F493" s="1006"/>
      <c r="G493" s="1006"/>
      <c r="H493" s="1006"/>
      <c r="I493" s="1007"/>
      <c r="J493" s="1003"/>
      <c r="K493" s="1006"/>
      <c r="L493" s="1008"/>
      <c r="M493" s="980"/>
      <c r="N493" s="980"/>
      <c r="O493" s="913"/>
      <c r="Z493" s="897"/>
      <c r="AA493" s="993"/>
      <c r="AC493" s="897"/>
      <c r="AD493" s="993"/>
      <c r="AF493" s="891"/>
      <c r="AL493" s="890"/>
      <c r="AM493" s="890"/>
      <c r="AN493" s="890"/>
      <c r="AO493" s="890"/>
      <c r="AP493" s="890"/>
      <c r="AQ493" s="890"/>
      <c r="AR493" s="890"/>
      <c r="AS493" s="890"/>
      <c r="AT493" s="890"/>
      <c r="AU493" s="890"/>
      <c r="AV493" s="890"/>
      <c r="AW493" s="890"/>
      <c r="AX493" s="890"/>
      <c r="AY493" s="890"/>
    </row>
    <row r="494" spans="1:51">
      <c r="A494" s="1006"/>
      <c r="B494" s="1006"/>
      <c r="C494" s="1006"/>
      <c r="D494" s="1006"/>
      <c r="E494" s="1006"/>
      <c r="F494" s="1006"/>
      <c r="G494" s="1006"/>
      <c r="H494" s="1006"/>
      <c r="I494" s="1007"/>
      <c r="J494" s="1003"/>
      <c r="K494" s="1006"/>
      <c r="L494" s="1008"/>
      <c r="M494" s="980"/>
      <c r="N494" s="980"/>
      <c r="O494" s="913"/>
      <c r="Z494" s="897"/>
      <c r="AA494" s="993"/>
      <c r="AC494" s="897"/>
      <c r="AD494" s="993"/>
      <c r="AF494" s="891"/>
      <c r="AL494" s="890"/>
      <c r="AM494" s="890"/>
      <c r="AN494" s="890"/>
      <c r="AO494" s="890"/>
      <c r="AP494" s="890"/>
      <c r="AQ494" s="890"/>
      <c r="AR494" s="890"/>
      <c r="AS494" s="890"/>
      <c r="AT494" s="890"/>
      <c r="AU494" s="890"/>
      <c r="AV494" s="890"/>
      <c r="AW494" s="890"/>
      <c r="AX494" s="890"/>
      <c r="AY494" s="890"/>
    </row>
    <row r="495" spans="1:51">
      <c r="A495" s="1006"/>
      <c r="B495" s="1006"/>
      <c r="C495" s="1006"/>
      <c r="D495" s="1006"/>
      <c r="E495" s="1006"/>
      <c r="F495" s="1006"/>
      <c r="G495" s="1006"/>
      <c r="H495" s="1006"/>
      <c r="I495" s="1007"/>
      <c r="J495" s="1003"/>
      <c r="K495" s="1006"/>
      <c r="L495" s="1008"/>
      <c r="M495" s="980"/>
      <c r="N495" s="980"/>
      <c r="O495" s="913"/>
      <c r="Z495" s="897"/>
      <c r="AA495" s="993"/>
      <c r="AC495" s="897"/>
      <c r="AD495" s="993"/>
      <c r="AF495" s="891"/>
      <c r="AL495" s="890"/>
      <c r="AM495" s="890"/>
      <c r="AN495" s="890"/>
      <c r="AO495" s="890"/>
      <c r="AP495" s="890"/>
      <c r="AQ495" s="890"/>
      <c r="AR495" s="890"/>
      <c r="AS495" s="890"/>
      <c r="AT495" s="890"/>
      <c r="AU495" s="890"/>
      <c r="AV495" s="890"/>
      <c r="AW495" s="890"/>
      <c r="AX495" s="890"/>
      <c r="AY495" s="890"/>
    </row>
    <row r="496" spans="1:51">
      <c r="A496" s="1006"/>
      <c r="B496" s="1006"/>
      <c r="C496" s="1006"/>
      <c r="D496" s="1006"/>
      <c r="E496" s="1006"/>
      <c r="F496" s="1006"/>
      <c r="G496" s="1006"/>
      <c r="H496" s="1006"/>
      <c r="I496" s="1007"/>
      <c r="J496" s="1003"/>
      <c r="K496" s="1006"/>
      <c r="L496" s="1008"/>
      <c r="M496" s="980"/>
      <c r="N496" s="980"/>
      <c r="O496" s="913"/>
      <c r="Z496" s="897"/>
      <c r="AA496" s="993"/>
      <c r="AC496" s="897"/>
      <c r="AD496" s="993"/>
      <c r="AF496" s="891"/>
      <c r="AL496" s="890"/>
      <c r="AM496" s="890"/>
      <c r="AN496" s="890"/>
      <c r="AO496" s="890"/>
      <c r="AP496" s="890"/>
      <c r="AQ496" s="890"/>
      <c r="AR496" s="890"/>
      <c r="AS496" s="890"/>
      <c r="AT496" s="890"/>
      <c r="AU496" s="890"/>
      <c r="AV496" s="890"/>
      <c r="AW496" s="890"/>
      <c r="AX496" s="890"/>
      <c r="AY496" s="890"/>
    </row>
    <row r="497" spans="1:51">
      <c r="A497" s="994"/>
      <c r="B497" s="994"/>
      <c r="C497" s="994"/>
      <c r="D497" s="994"/>
      <c r="E497" s="994"/>
      <c r="F497" s="994"/>
      <c r="G497" s="994"/>
      <c r="H497" s="994"/>
      <c r="I497" s="983"/>
      <c r="J497" s="1219"/>
      <c r="K497" s="1219"/>
      <c r="L497" s="1219"/>
      <c r="M497" s="980"/>
      <c r="N497" s="980"/>
      <c r="O497" s="913"/>
      <c r="Z497" s="973"/>
      <c r="AA497" s="993"/>
      <c r="AC497" s="973"/>
      <c r="AD497" s="993"/>
      <c r="AF497" s="891"/>
      <c r="AL497" s="890"/>
      <c r="AM497" s="890"/>
      <c r="AN497" s="890"/>
      <c r="AO497" s="890"/>
      <c r="AP497" s="890"/>
      <c r="AQ497" s="890"/>
      <c r="AR497" s="890"/>
      <c r="AS497" s="890"/>
      <c r="AT497" s="890"/>
      <c r="AU497" s="890"/>
      <c r="AV497" s="890"/>
      <c r="AW497" s="890"/>
      <c r="AX497" s="890"/>
      <c r="AY497" s="890"/>
    </row>
    <row r="498" spans="1:51">
      <c r="A498" s="1006"/>
      <c r="B498" s="1006"/>
      <c r="C498" s="1006"/>
      <c r="D498" s="1006"/>
      <c r="E498" s="1006"/>
      <c r="F498" s="1006"/>
      <c r="G498" s="1006"/>
      <c r="H498" s="1006"/>
      <c r="I498" s="1007"/>
      <c r="J498" s="1215"/>
      <c r="K498" s="1215"/>
      <c r="L498" s="1215"/>
      <c r="M498" s="980"/>
      <c r="N498" s="980"/>
      <c r="O498" s="913"/>
      <c r="Z498" s="973"/>
      <c r="AA498" s="993"/>
      <c r="AC498" s="973"/>
      <c r="AD498" s="993"/>
      <c r="AL498" s="890"/>
      <c r="AM498" s="890"/>
      <c r="AN498" s="890"/>
      <c r="AO498" s="890"/>
      <c r="AP498" s="890"/>
      <c r="AQ498" s="890"/>
      <c r="AR498" s="890"/>
      <c r="AS498" s="890"/>
      <c r="AT498" s="890"/>
      <c r="AU498" s="890"/>
      <c r="AV498" s="890"/>
      <c r="AW498" s="890"/>
      <c r="AX498" s="890"/>
      <c r="AY498" s="890"/>
    </row>
    <row r="499" spans="1:51">
      <c r="A499" s="1006"/>
      <c r="B499" s="1006"/>
      <c r="C499" s="1006"/>
      <c r="D499" s="1006"/>
      <c r="E499" s="1006"/>
      <c r="F499" s="1006"/>
      <c r="G499" s="1006"/>
      <c r="H499" s="1006"/>
      <c r="I499" s="1007"/>
      <c r="J499" s="1217"/>
      <c r="K499" s="1217"/>
      <c r="L499" s="1217"/>
      <c r="M499" s="980"/>
      <c r="N499" s="980"/>
      <c r="O499" s="913"/>
      <c r="Z499" s="973"/>
      <c r="AA499" s="993"/>
      <c r="AC499" s="973"/>
      <c r="AD499" s="993"/>
      <c r="AF499" s="921"/>
      <c r="AL499" s="890"/>
      <c r="AM499" s="890"/>
      <c r="AN499" s="890"/>
      <c r="AO499" s="890"/>
      <c r="AP499" s="890"/>
      <c r="AQ499" s="890"/>
      <c r="AR499" s="890"/>
      <c r="AS499" s="890"/>
      <c r="AT499" s="890"/>
      <c r="AU499" s="890"/>
      <c r="AV499" s="890"/>
      <c r="AW499" s="890"/>
      <c r="AX499" s="890"/>
      <c r="AY499" s="890"/>
    </row>
    <row r="500" spans="1:51">
      <c r="A500" s="950"/>
      <c r="B500" s="950"/>
      <c r="C500" s="950"/>
      <c r="D500" s="950"/>
      <c r="E500" s="950"/>
      <c r="F500" s="950"/>
      <c r="G500" s="950"/>
      <c r="H500" s="950"/>
      <c r="I500" s="951"/>
      <c r="J500" s="926"/>
      <c r="K500" s="950"/>
      <c r="L500" s="950"/>
      <c r="M500" s="926"/>
      <c r="N500" s="926"/>
      <c r="O500" s="913"/>
      <c r="AL500" s="890"/>
      <c r="AM500" s="890"/>
      <c r="AN500" s="890"/>
      <c r="AO500" s="890"/>
      <c r="AP500" s="890"/>
      <c r="AQ500" s="890"/>
      <c r="AR500" s="890"/>
      <c r="AS500" s="890"/>
      <c r="AT500" s="890"/>
      <c r="AU500" s="890"/>
      <c r="AV500" s="890"/>
      <c r="AW500" s="890"/>
      <c r="AX500" s="890"/>
      <c r="AY500" s="890"/>
    </row>
    <row r="501" spans="1:51">
      <c r="A501" s="950"/>
      <c r="B501" s="950"/>
      <c r="C501" s="950"/>
      <c r="D501" s="950"/>
      <c r="E501" s="950"/>
      <c r="F501" s="950"/>
      <c r="G501" s="950"/>
      <c r="H501" s="950"/>
      <c r="I501" s="951"/>
      <c r="J501" s="926"/>
      <c r="K501" s="950"/>
      <c r="L501" s="950"/>
      <c r="M501" s="926"/>
      <c r="N501" s="926"/>
      <c r="O501" s="913"/>
      <c r="AL501" s="890"/>
      <c r="AM501" s="890"/>
      <c r="AN501" s="890"/>
      <c r="AO501" s="890"/>
      <c r="AP501" s="890"/>
      <c r="AQ501" s="890"/>
      <c r="AR501" s="890"/>
      <c r="AS501" s="890"/>
      <c r="AT501" s="890"/>
      <c r="AU501" s="890"/>
      <c r="AV501" s="890"/>
      <c r="AW501" s="890"/>
      <c r="AX501" s="890"/>
      <c r="AY501" s="890"/>
    </row>
    <row r="502" spans="1:51">
      <c r="A502" s="950"/>
      <c r="B502" s="950"/>
      <c r="C502" s="950"/>
      <c r="D502" s="950"/>
      <c r="E502" s="950"/>
      <c r="F502" s="950"/>
      <c r="G502" s="950"/>
      <c r="H502" s="950"/>
      <c r="I502" s="951"/>
      <c r="J502" s="926"/>
      <c r="K502" s="950"/>
      <c r="L502" s="950"/>
      <c r="M502" s="926"/>
      <c r="N502" s="926"/>
      <c r="O502" s="913"/>
      <c r="AL502" s="890"/>
      <c r="AM502" s="890"/>
      <c r="AN502" s="890"/>
      <c r="AO502" s="890"/>
      <c r="AP502" s="890"/>
      <c r="AQ502" s="890"/>
      <c r="AR502" s="890"/>
      <c r="AS502" s="890"/>
      <c r="AT502" s="890"/>
      <c r="AU502" s="890"/>
      <c r="AV502" s="890"/>
      <c r="AW502" s="890"/>
      <c r="AX502" s="890"/>
      <c r="AY502" s="890"/>
    </row>
    <row r="503" spans="1:51">
      <c r="A503" s="950"/>
      <c r="B503" s="950"/>
      <c r="C503" s="950"/>
      <c r="D503" s="950"/>
      <c r="E503" s="950"/>
      <c r="F503" s="950"/>
      <c r="G503" s="950"/>
      <c r="H503" s="950"/>
      <c r="I503" s="951"/>
      <c r="J503" s="926"/>
      <c r="K503" s="950"/>
      <c r="L503" s="950"/>
      <c r="M503" s="926"/>
      <c r="N503" s="926"/>
      <c r="O503" s="913"/>
      <c r="AL503" s="890"/>
      <c r="AM503" s="890"/>
      <c r="AN503" s="890"/>
      <c r="AO503" s="890"/>
      <c r="AP503" s="890"/>
      <c r="AQ503" s="890"/>
      <c r="AR503" s="890"/>
      <c r="AS503" s="890"/>
      <c r="AT503" s="890"/>
      <c r="AU503" s="890"/>
      <c r="AV503" s="890"/>
      <c r="AW503" s="890"/>
      <c r="AX503" s="890"/>
      <c r="AY503" s="890"/>
    </row>
    <row r="504" spans="1:51">
      <c r="A504" s="950"/>
      <c r="B504" s="950"/>
      <c r="C504" s="950"/>
      <c r="D504" s="950"/>
      <c r="E504" s="950"/>
      <c r="F504" s="950"/>
      <c r="G504" s="950"/>
      <c r="H504" s="950"/>
      <c r="I504" s="951"/>
      <c r="J504" s="926"/>
      <c r="K504" s="950"/>
      <c r="L504" s="950"/>
      <c r="M504" s="926"/>
      <c r="N504" s="926"/>
      <c r="O504" s="913"/>
      <c r="AL504" s="890"/>
      <c r="AM504" s="890"/>
      <c r="AN504" s="890"/>
      <c r="AO504" s="890"/>
      <c r="AP504" s="890"/>
      <c r="AQ504" s="890"/>
      <c r="AR504" s="890"/>
      <c r="AS504" s="890"/>
      <c r="AT504" s="890"/>
      <c r="AU504" s="890"/>
      <c r="AV504" s="890"/>
      <c r="AW504" s="890"/>
      <c r="AX504" s="890"/>
      <c r="AY504" s="890"/>
    </row>
    <row r="505" spans="1:51">
      <c r="A505" s="950"/>
      <c r="B505" s="950"/>
      <c r="C505" s="950"/>
      <c r="D505" s="950"/>
      <c r="E505" s="950"/>
      <c r="F505" s="950"/>
      <c r="G505" s="950"/>
      <c r="H505" s="950"/>
      <c r="I505" s="951"/>
      <c r="J505" s="926"/>
      <c r="K505" s="950"/>
      <c r="L505" s="950"/>
      <c r="M505" s="926"/>
      <c r="N505" s="926"/>
      <c r="O505" s="913"/>
      <c r="AL505" s="890"/>
      <c r="AM505" s="890"/>
      <c r="AN505" s="890"/>
      <c r="AO505" s="890"/>
      <c r="AP505" s="890"/>
      <c r="AQ505" s="890"/>
      <c r="AR505" s="890"/>
      <c r="AS505" s="890"/>
      <c r="AT505" s="890"/>
      <c r="AU505" s="890"/>
      <c r="AV505" s="890"/>
      <c r="AW505" s="890"/>
      <c r="AX505" s="890"/>
      <c r="AY505" s="890"/>
    </row>
    <row r="506" spans="1:51">
      <c r="A506" s="950"/>
      <c r="B506" s="950"/>
      <c r="C506" s="950"/>
      <c r="D506" s="950"/>
      <c r="E506" s="950"/>
      <c r="F506" s="950"/>
      <c r="G506" s="950"/>
      <c r="H506" s="950"/>
      <c r="I506" s="951"/>
      <c r="J506" s="926"/>
      <c r="K506" s="950"/>
      <c r="L506" s="950"/>
      <c r="M506" s="926"/>
      <c r="N506" s="926"/>
      <c r="O506" s="913"/>
      <c r="AL506" s="890"/>
      <c r="AM506" s="890"/>
      <c r="AN506" s="890"/>
      <c r="AO506" s="890"/>
      <c r="AP506" s="890"/>
      <c r="AQ506" s="890"/>
      <c r="AR506" s="890"/>
      <c r="AS506" s="890"/>
      <c r="AT506" s="890"/>
      <c r="AU506" s="890"/>
      <c r="AV506" s="890"/>
      <c r="AW506" s="890"/>
      <c r="AX506" s="890"/>
      <c r="AY506" s="890"/>
    </row>
    <row r="507" spans="1:51">
      <c r="A507" s="950"/>
      <c r="B507" s="950"/>
      <c r="C507" s="950"/>
      <c r="D507" s="950"/>
      <c r="E507" s="950"/>
      <c r="F507" s="950"/>
      <c r="G507" s="950"/>
      <c r="H507" s="950"/>
      <c r="I507" s="951"/>
      <c r="J507" s="926"/>
      <c r="K507" s="950"/>
      <c r="L507" s="950"/>
      <c r="M507" s="926"/>
      <c r="N507" s="926"/>
      <c r="O507" s="913"/>
      <c r="AL507" s="890"/>
      <c r="AM507" s="890"/>
      <c r="AN507" s="890"/>
      <c r="AO507" s="890"/>
      <c r="AP507" s="890"/>
      <c r="AQ507" s="890"/>
      <c r="AR507" s="890"/>
      <c r="AS507" s="890"/>
      <c r="AT507" s="890"/>
      <c r="AU507" s="890"/>
      <c r="AV507" s="890"/>
      <c r="AW507" s="890"/>
      <c r="AX507" s="890"/>
      <c r="AY507" s="890"/>
    </row>
  </sheetData>
  <sheetProtection algorithmName="SHA-512" hashValue="sGN+1x3ucU8x0fGitJieVnqJZx+U1eYYtpwFZeJuAS2AoEMFtdCy1K287eEKcQ+zcLqdx1fppGyNm5t7v3JYSw==" saltValue="mtz+gG75ei+kxgxDPgXytQ==" spinCount="100000" sheet="1" formatColumns="0" formatRows="0" selectLockedCells="1"/>
  <customSheetViews>
    <customSheetView guid="{C5511DF2-7367-4292-8F90-6EDA131DE06A}" scale="70" printArea="1" hiddenRows="1" hiddenColumns="1" view="pageBreakPreview" topLeftCell="A273">
      <selection activeCell="M273" sqref="M273"/>
      <pageMargins left="0.1"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B53AB765-D844-4672-9326-008E7DD94E4F}" scale="6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5"/>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6"/>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6"/>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4"/>
      <headerFooter alignWithMargins="0">
        <oddFooter>&amp;R&amp;"Book Antiqua,Bold"&amp;10Schedule-1/ Page &amp;P of &amp;N</oddFooter>
      </headerFooter>
    </customSheetView>
    <customSheetView guid="{8909CFDD-4F29-4C72-886E-908773EE94A2}" scale="70" printArea="1" hiddenRows="1" hiddenColumns="1" view="pageBreakPreview" topLeftCell="A273">
      <selection activeCell="M273" sqref="M273"/>
      <pageMargins left="0.1"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498:L498"/>
    <mergeCell ref="B402:O402"/>
    <mergeCell ref="B403:O403"/>
    <mergeCell ref="A436:O436"/>
    <mergeCell ref="J499:L499"/>
    <mergeCell ref="J440:L440"/>
    <mergeCell ref="J441:L441"/>
    <mergeCell ref="J442:L442"/>
    <mergeCell ref="J443:L443"/>
    <mergeCell ref="J497:L497"/>
    <mergeCell ref="A445:O445"/>
    <mergeCell ref="AG435:AH435"/>
    <mergeCell ref="AG439:AH439"/>
    <mergeCell ref="AG443:AH443"/>
    <mergeCell ref="B20:J20"/>
    <mergeCell ref="H398:M398"/>
    <mergeCell ref="H399:M399"/>
    <mergeCell ref="A439:L439"/>
    <mergeCell ref="A435:O435"/>
    <mergeCell ref="H397:M397"/>
    <mergeCell ref="A401:O401"/>
    <mergeCell ref="H400:M400"/>
    <mergeCell ref="F404:O404"/>
    <mergeCell ref="Z446:AA446"/>
    <mergeCell ref="AC446:AD446"/>
    <mergeCell ref="AG446:AH446"/>
    <mergeCell ref="AG450:AH450"/>
    <mergeCell ref="AG454:AH454"/>
  </mergeCells>
  <phoneticPr fontId="2" type="noConversion"/>
  <conditionalFormatting sqref="G294:G318">
    <cfRule type="expression" dxfId="209" priority="111" stopIfTrue="1">
      <formula>F294&gt;0</formula>
    </cfRule>
  </conditionalFormatting>
  <conditionalFormatting sqref="G319:G334">
    <cfRule type="expression" dxfId="208" priority="6493" stopIfTrue="1">
      <formula>#REF!&gt;0</formula>
    </cfRule>
  </conditionalFormatting>
  <conditionalFormatting sqref="I22">
    <cfRule type="expression" dxfId="207" priority="586" stopIfTrue="1">
      <formula>H22&gt;0</formula>
    </cfRule>
    <cfRule type="expression" dxfId="206" priority="585" stopIfTrue="1">
      <formula>F22&gt;0</formula>
    </cfRule>
  </conditionalFormatting>
  <conditionalFormatting sqref="I22:I26">
    <cfRule type="cellIs" dxfId="205" priority="587" stopIfTrue="1" operator="equal">
      <formula>"a"</formula>
    </cfRule>
  </conditionalFormatting>
  <conditionalFormatting sqref="I23:I39 M18:M20">
    <cfRule type="expression" dxfId="204" priority="6488" stopIfTrue="1">
      <formula>H18&gt;0</formula>
    </cfRule>
  </conditionalFormatting>
  <conditionalFormatting sqref="I23:I40 I389:I396 I287:I292">
    <cfRule type="expression" dxfId="203" priority="3041" stopIfTrue="1">
      <formula>F23&gt;0</formula>
    </cfRule>
  </conditionalFormatting>
  <conditionalFormatting sqref="I40:I41">
    <cfRule type="expression" dxfId="202" priority="589" stopIfTrue="1">
      <formula>H40&gt;0</formula>
    </cfRule>
  </conditionalFormatting>
  <conditionalFormatting sqref="I40:I45">
    <cfRule type="cellIs" dxfId="201" priority="590" stopIfTrue="1" operator="equal">
      <formula>"a"</formula>
    </cfRule>
  </conditionalFormatting>
  <conditionalFormatting sqref="I41">
    <cfRule type="expression" dxfId="200" priority="588" stopIfTrue="1">
      <formula>F41&gt;0</formula>
    </cfRule>
  </conditionalFormatting>
  <conditionalFormatting sqref="I42:I45">
    <cfRule type="expression" dxfId="199" priority="3034" stopIfTrue="1">
      <formula>H42&gt;0</formula>
    </cfRule>
    <cfRule type="expression" dxfId="198" priority="3028" stopIfTrue="1">
      <formula>F42&gt;0</formula>
    </cfRule>
  </conditionalFormatting>
  <conditionalFormatting sqref="I46:I48">
    <cfRule type="cellIs" dxfId="197" priority="470" stopIfTrue="1" operator="equal">
      <formula>"a"</formula>
    </cfRule>
  </conditionalFormatting>
  <conditionalFormatting sqref="I46:I61">
    <cfRule type="expression" dxfId="196" priority="474" stopIfTrue="1">
      <formula>H46&gt;0</formula>
    </cfRule>
    <cfRule type="expression" dxfId="195" priority="471" stopIfTrue="1">
      <formula>F46&gt;0</formula>
    </cfRule>
  </conditionalFormatting>
  <conditionalFormatting sqref="I49:I61">
    <cfRule type="cellIs" dxfId="194" priority="475" stopIfTrue="1" operator="equal">
      <formula>"a"</formula>
    </cfRule>
  </conditionalFormatting>
  <conditionalFormatting sqref="I62">
    <cfRule type="expression" dxfId="193" priority="468" stopIfTrue="1">
      <formula>F62&gt;0</formula>
    </cfRule>
  </conditionalFormatting>
  <conditionalFormatting sqref="I62:I63">
    <cfRule type="expression" dxfId="192" priority="458" stopIfTrue="1">
      <formula>H62&gt;0</formula>
    </cfRule>
  </conditionalFormatting>
  <conditionalFormatting sqref="I62:I65">
    <cfRule type="cellIs" dxfId="191" priority="459" stopIfTrue="1" operator="equal">
      <formula>"a"</formula>
    </cfRule>
  </conditionalFormatting>
  <conditionalFormatting sqref="I63">
    <cfRule type="expression" dxfId="190" priority="457" stopIfTrue="1">
      <formula>F63&gt;0</formula>
    </cfRule>
  </conditionalFormatting>
  <conditionalFormatting sqref="I64:I65">
    <cfRule type="expression" dxfId="189" priority="461" stopIfTrue="1">
      <formula>F64&gt;0</formula>
    </cfRule>
    <cfRule type="expression" dxfId="188" priority="464" stopIfTrue="1">
      <formula>H64&gt;0</formula>
    </cfRule>
  </conditionalFormatting>
  <conditionalFormatting sqref="I66:I69">
    <cfRule type="cellIs" dxfId="187" priority="450" stopIfTrue="1" operator="equal">
      <formula>"a"</formula>
    </cfRule>
  </conditionalFormatting>
  <conditionalFormatting sqref="I66:I82">
    <cfRule type="expression" dxfId="186" priority="454" stopIfTrue="1">
      <formula>H66&gt;0</formula>
    </cfRule>
    <cfRule type="expression" dxfId="185" priority="451" stopIfTrue="1">
      <formula>F66&gt;0</formula>
    </cfRule>
  </conditionalFormatting>
  <conditionalFormatting sqref="I70:I82">
    <cfRule type="cellIs" dxfId="184" priority="455" stopIfTrue="1" operator="equal">
      <formula>"a"</formula>
    </cfRule>
  </conditionalFormatting>
  <conditionalFormatting sqref="I83">
    <cfRule type="expression" dxfId="183" priority="448" stopIfTrue="1">
      <formula>F83&gt;0</formula>
    </cfRule>
  </conditionalFormatting>
  <conditionalFormatting sqref="I83:I84">
    <cfRule type="expression" dxfId="182" priority="436" stopIfTrue="1">
      <formula>H83&gt;0</formula>
    </cfRule>
  </conditionalFormatting>
  <conditionalFormatting sqref="I83:I88">
    <cfRule type="cellIs" dxfId="181" priority="437" stopIfTrue="1" operator="equal">
      <formula>"a"</formula>
    </cfRule>
  </conditionalFormatting>
  <conditionalFormatting sqref="I84">
    <cfRule type="expression" dxfId="180" priority="435" stopIfTrue="1">
      <formula>F84&gt;0</formula>
    </cfRule>
  </conditionalFormatting>
  <conditionalFormatting sqref="I85:I94">
    <cfRule type="expression" dxfId="179" priority="444" stopIfTrue="1">
      <formula>H85&gt;0</formula>
    </cfRule>
    <cfRule type="expression" dxfId="178" priority="441" stopIfTrue="1">
      <formula>F85&gt;0</formula>
    </cfRule>
  </conditionalFormatting>
  <conditionalFormatting sqref="I89:I98">
    <cfRule type="cellIs" dxfId="177" priority="310" stopIfTrue="1" operator="equal">
      <formula>"a"</formula>
    </cfRule>
  </conditionalFormatting>
  <conditionalFormatting sqref="I95:I111">
    <cfRule type="expression" dxfId="176" priority="311" stopIfTrue="1">
      <formula>F95&gt;0</formula>
    </cfRule>
    <cfRule type="expression" dxfId="175" priority="313" stopIfTrue="1">
      <formula>H95&gt;0</formula>
    </cfRule>
  </conditionalFormatting>
  <conditionalFormatting sqref="I99:I111">
    <cfRule type="cellIs" dxfId="174" priority="314" stopIfTrue="1" operator="equal">
      <formula>"a"</formula>
    </cfRule>
  </conditionalFormatting>
  <conditionalFormatting sqref="I112">
    <cfRule type="expression" dxfId="173" priority="308" stopIfTrue="1">
      <formula>F112&gt;0</formula>
    </cfRule>
  </conditionalFormatting>
  <conditionalFormatting sqref="I112:I113">
    <cfRule type="expression" dxfId="172" priority="296" stopIfTrue="1">
      <formula>H112&gt;0</formula>
    </cfRule>
  </conditionalFormatting>
  <conditionalFormatting sqref="I112:I117">
    <cfRule type="cellIs" dxfId="171" priority="297" stopIfTrue="1" operator="equal">
      <formula>"a"</formula>
    </cfRule>
  </conditionalFormatting>
  <conditionalFormatting sqref="I113">
    <cfRule type="expression" dxfId="170" priority="295" stopIfTrue="1">
      <formula>F113&gt;0</formula>
    </cfRule>
  </conditionalFormatting>
  <conditionalFormatting sqref="I114:I117">
    <cfRule type="expression" dxfId="169" priority="304" stopIfTrue="1">
      <formula>H114&gt;0</formula>
    </cfRule>
    <cfRule type="expression" dxfId="168" priority="301" stopIfTrue="1">
      <formula>F114&gt;0</formula>
    </cfRule>
  </conditionalFormatting>
  <conditionalFormatting sqref="I118:I120">
    <cfRule type="cellIs" dxfId="167" priority="290" stopIfTrue="1" operator="equal">
      <formula>"a"</formula>
    </cfRule>
  </conditionalFormatting>
  <conditionalFormatting sqref="I118:I133">
    <cfRule type="expression" dxfId="166" priority="292" stopIfTrue="1">
      <formula>H118&gt;0</formula>
    </cfRule>
    <cfRule type="expression" dxfId="165" priority="291" stopIfTrue="1">
      <formula>F118&gt;0</formula>
    </cfRule>
  </conditionalFormatting>
  <conditionalFormatting sqref="I121:I133">
    <cfRule type="cellIs" dxfId="164" priority="293" stopIfTrue="1" operator="equal">
      <formula>"a"</formula>
    </cfRule>
  </conditionalFormatting>
  <conditionalFormatting sqref="I134">
    <cfRule type="expression" dxfId="163" priority="288" stopIfTrue="1">
      <formula>F134&gt;0</formula>
    </cfRule>
  </conditionalFormatting>
  <conditionalFormatting sqref="I134:I135">
    <cfRule type="expression" dxfId="162" priority="278" stopIfTrue="1">
      <formula>H134&gt;0</formula>
    </cfRule>
  </conditionalFormatting>
  <conditionalFormatting sqref="I134:I137">
    <cfRule type="cellIs" dxfId="161" priority="279" stopIfTrue="1" operator="equal">
      <formula>"a"</formula>
    </cfRule>
  </conditionalFormatting>
  <conditionalFormatting sqref="I135">
    <cfRule type="expression" dxfId="160" priority="277" stopIfTrue="1">
      <formula>F135&gt;0</formula>
    </cfRule>
  </conditionalFormatting>
  <conditionalFormatting sqref="I136:I137">
    <cfRule type="expression" dxfId="159" priority="281" stopIfTrue="1">
      <formula>F136&gt;0</formula>
    </cfRule>
    <cfRule type="expression" dxfId="158" priority="284" stopIfTrue="1">
      <formula>H136&gt;0</formula>
    </cfRule>
  </conditionalFormatting>
  <conditionalFormatting sqref="I138:I141">
    <cfRule type="cellIs" dxfId="157" priority="272" stopIfTrue="1" operator="equal">
      <formula>"a"</formula>
    </cfRule>
  </conditionalFormatting>
  <conditionalFormatting sqref="I138:I153">
    <cfRule type="expression" dxfId="156" priority="274" stopIfTrue="1">
      <formula>H138&gt;0</formula>
    </cfRule>
    <cfRule type="expression" dxfId="155" priority="273" stopIfTrue="1">
      <formula>F138&gt;0</formula>
    </cfRule>
  </conditionalFormatting>
  <conditionalFormatting sqref="I142:I153">
    <cfRule type="cellIs" dxfId="154" priority="275" stopIfTrue="1" operator="equal">
      <formula>"a"</formula>
    </cfRule>
  </conditionalFormatting>
  <conditionalFormatting sqref="I154:I156">
    <cfRule type="cellIs" dxfId="153" priority="19" stopIfTrue="1" operator="equal">
      <formula>"a"</formula>
    </cfRule>
  </conditionalFormatting>
  <conditionalFormatting sqref="I154:I169">
    <cfRule type="expression" dxfId="152" priority="20" stopIfTrue="1">
      <formula>F154&gt;0</formula>
    </cfRule>
    <cfRule type="expression" dxfId="151" priority="21" stopIfTrue="1">
      <formula>H154&gt;0</formula>
    </cfRule>
  </conditionalFormatting>
  <conditionalFormatting sqref="I157:I169">
    <cfRule type="cellIs" dxfId="150" priority="22" stopIfTrue="1" operator="equal">
      <formula>"a"</formula>
    </cfRule>
  </conditionalFormatting>
  <conditionalFormatting sqref="I170">
    <cfRule type="expression" dxfId="149" priority="18" stopIfTrue="1">
      <formula>F170&gt;0</formula>
    </cfRule>
  </conditionalFormatting>
  <conditionalFormatting sqref="I170:I171">
    <cfRule type="expression" dxfId="148" priority="14" stopIfTrue="1">
      <formula>H170&gt;0</formula>
    </cfRule>
    <cfRule type="cellIs" dxfId="147" priority="15" stopIfTrue="1" operator="equal">
      <formula>"a"</formula>
    </cfRule>
  </conditionalFormatting>
  <conditionalFormatting sqref="I171">
    <cfRule type="expression" dxfId="146" priority="13" stopIfTrue="1">
      <formula>F171&gt;0</formula>
    </cfRule>
  </conditionalFormatting>
  <conditionalFormatting sqref="I173:I185">
    <cfRule type="cellIs" dxfId="145" priority="248" stopIfTrue="1" operator="equal">
      <formula>"a"</formula>
    </cfRule>
  </conditionalFormatting>
  <conditionalFormatting sqref="I173:I198">
    <cfRule type="expression" dxfId="144" priority="251" stopIfTrue="1">
      <formula>H173&gt;0</formula>
    </cfRule>
    <cfRule type="expression" dxfId="143" priority="249" stopIfTrue="1">
      <formula>F173&gt;0</formula>
    </cfRule>
  </conditionalFormatting>
  <conditionalFormatting sqref="I186:I198">
    <cfRule type="cellIs" dxfId="142" priority="252" stopIfTrue="1" operator="equal">
      <formula>"a"</formula>
    </cfRule>
  </conditionalFormatting>
  <conditionalFormatting sqref="I199">
    <cfRule type="expression" dxfId="141" priority="246" stopIfTrue="1">
      <formula>F199&gt;0</formula>
    </cfRule>
  </conditionalFormatting>
  <conditionalFormatting sqref="I199:I200">
    <cfRule type="expression" dxfId="140" priority="234" stopIfTrue="1">
      <formula>H199&gt;0</formula>
    </cfRule>
  </conditionalFormatting>
  <conditionalFormatting sqref="I199:I204">
    <cfRule type="cellIs" dxfId="139" priority="235" stopIfTrue="1" operator="equal">
      <formula>"a"</formula>
    </cfRule>
  </conditionalFormatting>
  <conditionalFormatting sqref="I200">
    <cfRule type="expression" dxfId="138" priority="233" stopIfTrue="1">
      <formula>F200&gt;0</formula>
    </cfRule>
  </conditionalFormatting>
  <conditionalFormatting sqref="I201:I204">
    <cfRule type="expression" dxfId="137" priority="242" stopIfTrue="1">
      <formula>H201&gt;0</formula>
    </cfRule>
    <cfRule type="expression" dxfId="136" priority="239" stopIfTrue="1">
      <formula>F201&gt;0</formula>
    </cfRule>
  </conditionalFormatting>
  <conditionalFormatting sqref="I205:I207">
    <cfRule type="cellIs" dxfId="135" priority="228" stopIfTrue="1" operator="equal">
      <formula>"a"</formula>
    </cfRule>
  </conditionalFormatting>
  <conditionalFormatting sqref="I205:I220">
    <cfRule type="expression" dxfId="134" priority="230" stopIfTrue="1">
      <formula>H205&gt;0</formula>
    </cfRule>
    <cfRule type="expression" dxfId="133" priority="229" stopIfTrue="1">
      <formula>F205&gt;0</formula>
    </cfRule>
  </conditionalFormatting>
  <conditionalFormatting sqref="I208:I220">
    <cfRule type="cellIs" dxfId="132" priority="231" stopIfTrue="1" operator="equal">
      <formula>"a"</formula>
    </cfRule>
  </conditionalFormatting>
  <conditionalFormatting sqref="I221">
    <cfRule type="expression" dxfId="131" priority="226" stopIfTrue="1">
      <formula>F221&gt;0</formula>
    </cfRule>
  </conditionalFormatting>
  <conditionalFormatting sqref="I221:I222">
    <cfRule type="expression" dxfId="130" priority="216" stopIfTrue="1">
      <formula>H221&gt;0</formula>
    </cfRule>
  </conditionalFormatting>
  <conditionalFormatting sqref="I221:I224">
    <cfRule type="cellIs" dxfId="129" priority="217" stopIfTrue="1" operator="equal">
      <formula>"a"</formula>
    </cfRule>
  </conditionalFormatting>
  <conditionalFormatting sqref="I222">
    <cfRule type="expression" dxfId="128" priority="215" stopIfTrue="1">
      <formula>F222&gt;0</formula>
    </cfRule>
  </conditionalFormatting>
  <conditionalFormatting sqref="I223:I224">
    <cfRule type="expression" dxfId="127" priority="219" stopIfTrue="1">
      <formula>F223&gt;0</formula>
    </cfRule>
    <cfRule type="expression" dxfId="126" priority="222" stopIfTrue="1">
      <formula>H223&gt;0</formula>
    </cfRule>
  </conditionalFormatting>
  <conditionalFormatting sqref="I225:I228">
    <cfRule type="cellIs" dxfId="125" priority="210" stopIfTrue="1" operator="equal">
      <formula>"a"</formula>
    </cfRule>
  </conditionalFormatting>
  <conditionalFormatting sqref="I225:I241">
    <cfRule type="expression" dxfId="124" priority="212" stopIfTrue="1">
      <formula>H225&gt;0</formula>
    </cfRule>
    <cfRule type="expression" dxfId="123" priority="211" stopIfTrue="1">
      <formula>F225&gt;0</formula>
    </cfRule>
  </conditionalFormatting>
  <conditionalFormatting sqref="I229:I241">
    <cfRule type="cellIs" dxfId="122" priority="213" stopIfTrue="1" operator="equal">
      <formula>"a"</formula>
    </cfRule>
  </conditionalFormatting>
  <conditionalFormatting sqref="I242">
    <cfRule type="expression" dxfId="121" priority="208" stopIfTrue="1">
      <formula>F242&gt;0</formula>
    </cfRule>
  </conditionalFormatting>
  <conditionalFormatting sqref="I242:I243">
    <cfRule type="expression" dxfId="120" priority="196" stopIfTrue="1">
      <formula>H242&gt;0</formula>
    </cfRule>
  </conditionalFormatting>
  <conditionalFormatting sqref="I242:I247">
    <cfRule type="cellIs" dxfId="119" priority="197" stopIfTrue="1" operator="equal">
      <formula>"a"</formula>
    </cfRule>
  </conditionalFormatting>
  <conditionalFormatting sqref="I243">
    <cfRule type="expression" dxfId="118" priority="195" stopIfTrue="1">
      <formula>F243&gt;0</formula>
    </cfRule>
  </conditionalFormatting>
  <conditionalFormatting sqref="I244:I253">
    <cfRule type="expression" dxfId="117" priority="204" stopIfTrue="1">
      <formula>H244&gt;0</formula>
    </cfRule>
    <cfRule type="expression" dxfId="116" priority="201" stopIfTrue="1">
      <formula>F244&gt;0</formula>
    </cfRule>
  </conditionalFormatting>
  <conditionalFormatting sqref="I248:I257">
    <cfRule type="cellIs" dxfId="115" priority="186" stopIfTrue="1" operator="equal">
      <formula>"a"</formula>
    </cfRule>
  </conditionalFormatting>
  <conditionalFormatting sqref="I254:I270">
    <cfRule type="expression" dxfId="114" priority="187" stopIfTrue="1">
      <formula>F254&gt;0</formula>
    </cfRule>
    <cfRule type="expression" dxfId="113" priority="189" stopIfTrue="1">
      <formula>H254&gt;0</formula>
    </cfRule>
  </conditionalFormatting>
  <conditionalFormatting sqref="I258:I270">
    <cfRule type="cellIs" dxfId="112" priority="190" stopIfTrue="1" operator="equal">
      <formula>"a"</formula>
    </cfRule>
  </conditionalFormatting>
  <conditionalFormatting sqref="I271">
    <cfRule type="expression" dxfId="111" priority="184" stopIfTrue="1">
      <formula>F271&gt;0</formula>
    </cfRule>
  </conditionalFormatting>
  <conditionalFormatting sqref="I271:I272">
    <cfRule type="expression" dxfId="110" priority="172" stopIfTrue="1">
      <formula>H271&gt;0</formula>
    </cfRule>
  </conditionalFormatting>
  <conditionalFormatting sqref="I271:I276">
    <cfRule type="cellIs" dxfId="109" priority="173" stopIfTrue="1" operator="equal">
      <formula>"a"</formula>
    </cfRule>
  </conditionalFormatting>
  <conditionalFormatting sqref="I272">
    <cfRule type="expression" dxfId="108" priority="171" stopIfTrue="1">
      <formula>F272&gt;0</formula>
    </cfRule>
  </conditionalFormatting>
  <conditionalFormatting sqref="I273:I276">
    <cfRule type="expression" dxfId="107" priority="180" stopIfTrue="1">
      <formula>H273&gt;0</formula>
    </cfRule>
    <cfRule type="expression" dxfId="106" priority="177" stopIfTrue="1">
      <formula>F273&gt;0</formula>
    </cfRule>
  </conditionalFormatting>
  <conditionalFormatting sqref="I277:I278">
    <cfRule type="expression" dxfId="105" priority="167" stopIfTrue="1">
      <formula>F277&gt;0</formula>
    </cfRule>
  </conditionalFormatting>
  <conditionalFormatting sqref="I277:I280">
    <cfRule type="cellIs" dxfId="104" priority="10" stopIfTrue="1" operator="equal">
      <formula>"a"</formula>
    </cfRule>
    <cfRule type="expression" dxfId="103" priority="168" stopIfTrue="1">
      <formula>H277&gt;0</formula>
    </cfRule>
  </conditionalFormatting>
  <conditionalFormatting sqref="I279:I281">
    <cfRule type="expression" dxfId="102" priority="8" stopIfTrue="1">
      <formula>F279&gt;0</formula>
    </cfRule>
  </conditionalFormatting>
  <conditionalFormatting sqref="I281:I282">
    <cfRule type="expression" dxfId="101" priority="2" stopIfTrue="1">
      <formula>H281&gt;0</formula>
    </cfRule>
  </conditionalFormatting>
  <conditionalFormatting sqref="I281:I292">
    <cfRule type="cellIs" dxfId="100" priority="3" stopIfTrue="1" operator="equal">
      <formula>"a"</formula>
    </cfRule>
  </conditionalFormatting>
  <conditionalFormatting sqref="I282">
    <cfRule type="expression" dxfId="99" priority="1" stopIfTrue="1">
      <formula>F282&gt;0</formula>
    </cfRule>
  </conditionalFormatting>
  <conditionalFormatting sqref="I283:I286">
    <cfRule type="expression" dxfId="98" priority="5" stopIfTrue="1">
      <formula>F283&gt;0</formula>
    </cfRule>
  </conditionalFormatting>
  <conditionalFormatting sqref="I283:I292">
    <cfRule type="expression" dxfId="97" priority="7" stopIfTrue="1">
      <formula>H283&gt;0</formula>
    </cfRule>
  </conditionalFormatting>
  <conditionalFormatting sqref="I294:I298">
    <cfRule type="cellIs" dxfId="96" priority="169" stopIfTrue="1" operator="equal">
      <formula>"a"</formula>
    </cfRule>
  </conditionalFormatting>
  <conditionalFormatting sqref="I294:I314">
    <cfRule type="expression" dxfId="95" priority="121" stopIfTrue="1">
      <formula>H294&gt;0</formula>
    </cfRule>
    <cfRule type="expression" dxfId="94" priority="120" stopIfTrue="1">
      <formula>F294&gt;0</formula>
    </cfRule>
  </conditionalFormatting>
  <conditionalFormatting sqref="I299:I301">
    <cfRule type="cellIs" dxfId="93" priority="119" stopIfTrue="1" operator="equal">
      <formula>"a"</formula>
    </cfRule>
  </conditionalFormatting>
  <conditionalFormatting sqref="I302:I314">
    <cfRule type="cellIs" dxfId="92" priority="122" stopIfTrue="1" operator="equal">
      <formula>"a"</formula>
    </cfRule>
  </conditionalFormatting>
  <conditionalFormatting sqref="I315">
    <cfRule type="expression" dxfId="91" priority="117" stopIfTrue="1">
      <formula>F315&gt;0</formula>
    </cfRule>
  </conditionalFormatting>
  <conditionalFormatting sqref="I315:I316">
    <cfRule type="expression" dxfId="90" priority="107" stopIfTrue="1">
      <formula>H315&gt;0</formula>
    </cfRule>
  </conditionalFormatting>
  <conditionalFormatting sqref="I315:I318">
    <cfRule type="cellIs" dxfId="89" priority="108" stopIfTrue="1" operator="equal">
      <formula>"a"</formula>
    </cfRule>
  </conditionalFormatting>
  <conditionalFormatting sqref="I316">
    <cfRule type="expression" dxfId="88" priority="106" stopIfTrue="1">
      <formula>F316&gt;0</formula>
    </cfRule>
  </conditionalFormatting>
  <conditionalFormatting sqref="I317:I318">
    <cfRule type="expression" dxfId="87" priority="110" stopIfTrue="1">
      <formula>F317&gt;0</formula>
    </cfRule>
  </conditionalFormatting>
  <conditionalFormatting sqref="I317:I334">
    <cfRule type="expression" dxfId="86" priority="113" stopIfTrue="1">
      <formula>H317&gt;0</formula>
    </cfRule>
  </conditionalFormatting>
  <conditionalFormatting sqref="I319:I334">
    <cfRule type="expression" dxfId="85" priority="6494" stopIfTrue="1">
      <formula>#REF!&gt;0</formula>
    </cfRule>
  </conditionalFormatting>
  <conditionalFormatting sqref="I322:I340">
    <cfRule type="cellIs" dxfId="84" priority="88" stopIfTrue="1" operator="equal">
      <formula>"a"</formula>
    </cfRule>
  </conditionalFormatting>
  <conditionalFormatting sqref="I335">
    <cfRule type="expression" dxfId="83" priority="99" stopIfTrue="1">
      <formula>F335&gt;0</formula>
    </cfRule>
  </conditionalFormatting>
  <conditionalFormatting sqref="I335:I336">
    <cfRule type="expression" dxfId="82" priority="87" stopIfTrue="1">
      <formula>H335&gt;0</formula>
    </cfRule>
  </conditionalFormatting>
  <conditionalFormatting sqref="I336">
    <cfRule type="expression" dxfId="81" priority="86" stopIfTrue="1">
      <formula>F336&gt;0</formula>
    </cfRule>
  </conditionalFormatting>
  <conditionalFormatting sqref="I337:I346">
    <cfRule type="expression" dxfId="80" priority="92" stopIfTrue="1">
      <formula>F337&gt;0</formula>
    </cfRule>
    <cfRule type="expression" dxfId="79" priority="95" stopIfTrue="1">
      <formula>H337&gt;0</formula>
    </cfRule>
  </conditionalFormatting>
  <conditionalFormatting sqref="I341:I350">
    <cfRule type="cellIs" dxfId="78" priority="77" stopIfTrue="1" operator="equal">
      <formula>"a"</formula>
    </cfRule>
  </conditionalFormatting>
  <conditionalFormatting sqref="I347:I363">
    <cfRule type="expression" dxfId="77" priority="80" stopIfTrue="1">
      <formula>H347&gt;0</formula>
    </cfRule>
    <cfRule type="expression" dxfId="76" priority="78" stopIfTrue="1">
      <formula>F347&gt;0</formula>
    </cfRule>
  </conditionalFormatting>
  <conditionalFormatting sqref="I351:I363">
    <cfRule type="cellIs" dxfId="75" priority="81" stopIfTrue="1" operator="equal">
      <formula>"a"</formula>
    </cfRule>
  </conditionalFormatting>
  <conditionalFormatting sqref="I364">
    <cfRule type="expression" dxfId="74" priority="75" stopIfTrue="1">
      <formula>F364&gt;0</formula>
    </cfRule>
  </conditionalFormatting>
  <conditionalFormatting sqref="I364:I365">
    <cfRule type="expression" dxfId="73" priority="63" stopIfTrue="1">
      <formula>H364&gt;0</formula>
    </cfRule>
  </conditionalFormatting>
  <conditionalFormatting sqref="I364:I369">
    <cfRule type="cellIs" dxfId="72" priority="64" stopIfTrue="1" operator="equal">
      <formula>"a"</formula>
    </cfRule>
  </conditionalFormatting>
  <conditionalFormatting sqref="I365">
    <cfRule type="expression" dxfId="71" priority="62" stopIfTrue="1">
      <formula>F365&gt;0</formula>
    </cfRule>
  </conditionalFormatting>
  <conditionalFormatting sqref="I366:I369">
    <cfRule type="expression" dxfId="70" priority="71" stopIfTrue="1">
      <formula>H366&gt;0</formula>
    </cfRule>
    <cfRule type="expression" dxfId="69" priority="68" stopIfTrue="1">
      <formula>F366&gt;0</formula>
    </cfRule>
  </conditionalFormatting>
  <conditionalFormatting sqref="I370:I376">
    <cfRule type="cellIs" dxfId="68" priority="52" stopIfTrue="1" operator="equal">
      <formula>"a"</formula>
    </cfRule>
    <cfRule type="expression" dxfId="67" priority="51" stopIfTrue="1">
      <formula>H370&gt;0</formula>
    </cfRule>
  </conditionalFormatting>
  <conditionalFormatting sqref="I370:I377">
    <cfRule type="expression" dxfId="66" priority="48" stopIfTrue="1">
      <formula>F370&gt;0</formula>
    </cfRule>
  </conditionalFormatting>
  <conditionalFormatting sqref="I377:I378">
    <cfRule type="expression" dxfId="65" priority="36" stopIfTrue="1">
      <formula>H377&gt;0</formula>
    </cfRule>
  </conditionalFormatting>
  <conditionalFormatting sqref="I377:I382">
    <cfRule type="cellIs" dxfId="64" priority="37" stopIfTrue="1" operator="equal">
      <formula>"a"</formula>
    </cfRule>
  </conditionalFormatting>
  <conditionalFormatting sqref="I378">
    <cfRule type="expression" dxfId="63" priority="35" stopIfTrue="1">
      <formula>F378&gt;0</formula>
    </cfRule>
  </conditionalFormatting>
  <conditionalFormatting sqref="I379:I388">
    <cfRule type="expression" dxfId="62" priority="41" stopIfTrue="1">
      <formula>F379&gt;0</formula>
    </cfRule>
  </conditionalFormatting>
  <conditionalFormatting sqref="I379:I396">
    <cfRule type="expression" dxfId="61" priority="44" stopIfTrue="1">
      <formula>H379&gt;0</formula>
    </cfRule>
  </conditionalFormatting>
  <conditionalFormatting sqref="I383:I396">
    <cfRule type="cellIs" dxfId="60" priority="26" stopIfTrue="1" operator="equal">
      <formula>"a"</formula>
    </cfRule>
  </conditionalFormatting>
  <conditionalFormatting sqref="M18:M20 I27:I39 M299:M346 I319:I321">
    <cfRule type="cellIs" dxfId="59" priority="6489" stopIfTrue="1" operator="equal">
      <formula>"a"</formula>
    </cfRule>
  </conditionalFormatting>
  <conditionalFormatting sqref="M22:M171">
    <cfRule type="cellIs" dxfId="58" priority="312" stopIfTrue="1" operator="equal">
      <formula>"a"</formula>
    </cfRule>
  </conditionalFormatting>
  <conditionalFormatting sqref="M173:M292 M294:M298">
    <cfRule type="cellIs" dxfId="57" priority="188" stopIfTrue="1" operator="equal">
      <formula>"a"</formula>
    </cfRule>
  </conditionalFormatting>
  <conditionalFormatting sqref="M173:M292 M294:M396 G22:G171 M22:M171 G173:G292 G335:G396">
    <cfRule type="expression" dxfId="56" priority="264" stopIfTrue="1">
      <formula>F22&gt;0</formula>
    </cfRule>
  </conditionalFormatting>
  <conditionalFormatting sqref="M347:M396">
    <cfRule type="cellIs" dxfId="55" priority="28" stopIfTrue="1" operator="equal">
      <formula>"a"</formula>
    </cfRule>
  </conditionalFormatting>
  <conditionalFormatting sqref="M459 O459 M466 AA467:AA468 AD467:AD468 O468 M468:M475 AA476:AA477 AD476:AD477 O477 M477:M478">
    <cfRule type="cellIs" dxfId="54" priority="6491" stopIfTrue="1" operator="equal">
      <formula>"a"</formula>
    </cfRule>
  </conditionalFormatting>
  <conditionalFormatting sqref="O18:O19 O452:O453 O456:O457 O460:O462 O465:O466 O469:O475 O478 O480:O485 O487:O490 O492:O496">
    <cfRule type="expression" dxfId="53" priority="6490" stopIfTrue="1">
      <formula>M18=""</formula>
    </cfRule>
  </conditionalFormatting>
  <conditionalFormatting sqref="AA18:AA21 AD18:AD21 AA23:AA40 AD23:AD40 AA397 AD397 AA451:AA462 AD451:AD462 AA465:AA466 AD465:AD466 AA469:AA475 AD469:AD475 AA478 AD478 AA480:AA490 AD480:AD490 AA492:AA496 AD492:AD496">
    <cfRule type="cellIs" dxfId="52" priority="6492" stopIfTrue="1" operator="equal">
      <formula>#REF!</formula>
    </cfRule>
  </conditionalFormatting>
  <conditionalFormatting sqref="AA22 AD22">
    <cfRule type="cellIs" dxfId="51" priority="4885" stopIfTrue="1" operator="equal">
      <formula>#REF!</formula>
    </cfRule>
  </conditionalFormatting>
  <conditionalFormatting sqref="AA41:AA396 AD41:AD396">
    <cfRule type="cellIs" dxfId="50" priority="4" stopIfTrue="1" operator="equal">
      <formula>#REF!</formula>
    </cfRule>
  </conditionalFormatting>
  <dataValidations xWindow="884" yWindow="499" count="4">
    <dataValidation allowBlank="1" showInputMessage="1" showErrorMessage="1" error="Enter Direct or Bought-out only" sqref="O404:O65745 O398:O401 O1:O396" xr:uid="{00000000-0002-0000-0400-000000000000}"/>
    <dataValidation type="decimal" operator="greaterThan" allowBlank="1" showInputMessage="1" showErrorMessage="1" sqref="M294:M396 M22:M171 M173:M292" xr:uid="{00000000-0002-0000-0400-000001000000}">
      <formula1>0</formula1>
    </dataValidation>
    <dataValidation type="whole" operator="greaterThan" allowBlank="1" showInputMessage="1" showErrorMessage="1" sqref="G294:G396 G22:G171 G173:G292" xr:uid="{00000000-0002-0000-0400-000002000000}">
      <formula1>1</formula1>
    </dataValidation>
    <dataValidation type="list" operator="greaterThan" allowBlank="1" showInputMessage="1" showErrorMessage="1" sqref="I294:I396 I22:I171 I173:I292" xr:uid="{00000000-0002-0000-0400-000003000000}">
      <formula1>"0%,5%,12%,18%,28%"</formula1>
    </dataValidation>
  </dataValidations>
  <printOptions horizontalCentered="1"/>
  <pageMargins left="0.1" right="0.25" top="0.5" bottom="0.5" header="0.05" footer="0.05"/>
  <pageSetup paperSize="9" scale="57" fitToHeight="0" orientation="landscape" r:id="rId26"/>
  <headerFooter alignWithMargins="0">
    <oddFooter>&amp;R&amp;"Book Antiqua,Bold"&amp;10Schedule-1/ Page &amp;P of &amp;N</oddFooter>
  </headerFooter>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CC/NT/W-GIS/DOM/A04/24/10629</v>
      </c>
      <c r="B1" s="66"/>
      <c r="C1" s="59"/>
      <c r="D1" s="59"/>
      <c r="E1" s="7"/>
      <c r="F1" s="7"/>
      <c r="G1" s="8" t="s">
        <v>418</v>
      </c>
      <c r="T1" s="382" t="s">
        <v>256</v>
      </c>
      <c r="U1" s="368">
        <f>SUMIF(G17:G70, "Direct",F17:F70)</f>
        <v>0</v>
      </c>
      <c r="Z1" s="368" t="str">
        <f>'Names of Bidder'!D6</f>
        <v>Sole Bidder</v>
      </c>
      <c r="AA1" s="37" t="s">
        <v>257</v>
      </c>
    </row>
    <row r="2" spans="1:27" ht="14.1" customHeight="1">
      <c r="A2" s="329"/>
      <c r="B2" s="329"/>
      <c r="C2" s="329"/>
      <c r="D2" s="329"/>
      <c r="Q2" s="6"/>
      <c r="T2" s="382" t="s">
        <v>258</v>
      </c>
      <c r="U2" s="383" t="e">
        <f>#REF!-U1</f>
        <v>#REF!</v>
      </c>
      <c r="V2" s="350"/>
      <c r="Z2" s="368">
        <f>'Names of Bidder'!L6</f>
        <v>0</v>
      </c>
    </row>
    <row r="3" spans="1:27" ht="49.5" customHeight="1">
      <c r="A3" s="1242" t="str">
        <f>Cover!$B$2</f>
        <v>400kV GIS Substation Package SS-135 for (a) Extension of 400/220/132kV Pandiabili GIS Substation under ERBS-I, (b) Extension of 400/220/132kV Rangpo GIS Substation under ERBS-II and (c) Bay Extension of Misa GIS S/s under NERES-XXVIII</v>
      </c>
      <c r="B3" s="1242"/>
      <c r="C3" s="1242"/>
      <c r="D3" s="1242"/>
      <c r="E3" s="1242"/>
      <c r="F3" s="1242"/>
      <c r="G3" s="1242"/>
      <c r="O3" s="4"/>
      <c r="P3" s="311"/>
      <c r="Q3" s="311"/>
      <c r="R3" s="311"/>
      <c r="T3" s="4"/>
      <c r="U3" s="1"/>
      <c r="W3" s="1228"/>
      <c r="X3" s="1228"/>
    </row>
    <row r="4" spans="1:27" ht="21.95" customHeight="1">
      <c r="A4" s="1243" t="s">
        <v>420</v>
      </c>
      <c r="B4" s="1243"/>
      <c r="C4" s="1243"/>
      <c r="D4" s="1243"/>
      <c r="E4" s="1243"/>
      <c r="F4" s="1243"/>
      <c r="G4" s="1243"/>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396</v>
      </c>
      <c r="F6" s="1"/>
      <c r="G6" s="32"/>
      <c r="O6" s="4"/>
      <c r="P6" s="311"/>
      <c r="Q6" s="311"/>
      <c r="R6" s="311"/>
      <c r="T6" s="4"/>
      <c r="U6" s="349"/>
    </row>
    <row r="7" spans="1:27" ht="35.25" customHeight="1">
      <c r="A7" s="1244" t="str">
        <f>IF('Names of Bidder'!D9="", "", IF('Names of Bidder'!D6= "JV (Joint Venture)", "JV of " &amp; Z8, ""))</f>
        <v/>
      </c>
      <c r="B7" s="1244"/>
      <c r="C7" s="1244"/>
      <c r="D7" s="1244"/>
      <c r="E7" s="62" t="s">
        <v>398</v>
      </c>
      <c r="F7" s="1"/>
      <c r="G7" s="32"/>
      <c r="O7" s="365"/>
      <c r="P7" s="352"/>
      <c r="Q7" s="352"/>
      <c r="R7" s="352"/>
      <c r="W7" s="1228"/>
      <c r="X7" s="1228"/>
    </row>
    <row r="8" spans="1:27" ht="18" customHeight="1">
      <c r="A8" s="31" t="s">
        <v>397</v>
      </c>
      <c r="B8" s="1245" t="str">
        <f>IF('Names of Bidder'!D9=0, "", 'Names of Bidder'!D9)</f>
        <v xml:space="preserve">…….. …….. …….. …….. …….. …….. </v>
      </c>
      <c r="C8" s="1245"/>
      <c r="D8" s="1245"/>
      <c r="E8" s="62" t="s">
        <v>400</v>
      </c>
      <c r="F8" s="1"/>
      <c r="G8" s="32"/>
      <c r="O8" s="4"/>
      <c r="P8" s="353"/>
      <c r="Q8" s="353"/>
      <c r="R8" s="353"/>
      <c r="Z8" s="368" t="str">
        <f>IF('Names of Bidder'!D7=1,'Names of Bidder'!D9&amp;" &amp; "&amp;'Names of Bidder'!D14,IF('Names of Bidder'!D7="2 or More",'Names of Bidder'!D9&amp;" , "&amp;'Names of Bidder'!D14&amp;" &amp; "&amp;'Names of Bidder'!D19,""))</f>
        <v/>
      </c>
    </row>
    <row r="9" spans="1:27" ht="18" customHeight="1">
      <c r="A9" s="31" t="s">
        <v>399</v>
      </c>
      <c r="B9" s="1245" t="str">
        <f>IF('Names of Bidder'!D10=0, "", 'Names of Bidder'!D10)</f>
        <v xml:space="preserve">…….. …….. …….. …….. …….. …….. </v>
      </c>
      <c r="C9" s="1245"/>
      <c r="D9" s="1245"/>
      <c r="E9" s="62" t="s">
        <v>401</v>
      </c>
      <c r="F9" s="1"/>
      <c r="G9" s="32"/>
      <c r="O9" s="4"/>
      <c r="P9" s="353"/>
      <c r="Q9" s="353"/>
      <c r="R9" s="353"/>
    </row>
    <row r="10" spans="1:27" ht="18" customHeight="1">
      <c r="A10" s="332"/>
      <c r="B10" s="1246" t="str">
        <f>IF('Names of Bidder'!D11=0, "", 'Names of Bidder'!D11)</f>
        <v xml:space="preserve">…….. …….. …….. …….. …….. …….. </v>
      </c>
      <c r="C10" s="1246"/>
      <c r="D10" s="1246"/>
      <c r="E10" s="333" t="s">
        <v>282</v>
      </c>
      <c r="G10" s="332"/>
      <c r="O10" s="365"/>
      <c r="P10" s="366"/>
      <c r="Q10" s="311"/>
      <c r="R10" s="354"/>
    </row>
    <row r="11" spans="1:27" ht="18" customHeight="1">
      <c r="A11" s="332"/>
      <c r="B11" s="1246" t="str">
        <f>IF('Names of Bidder'!D12=0, "", 'Names of Bidder'!D12)</f>
        <v xml:space="preserve">…….. …….. …….. …….. …….. …….. </v>
      </c>
      <c r="C11" s="1246"/>
      <c r="D11" s="1246"/>
      <c r="E11" s="333" t="s">
        <v>402</v>
      </c>
      <c r="G11" s="332"/>
      <c r="W11" s="1228"/>
      <c r="X11" s="1228"/>
    </row>
    <row r="12" spans="1:27" ht="14.1" customHeight="1">
      <c r="A12" s="332"/>
      <c r="B12" s="332"/>
      <c r="C12" s="332"/>
      <c r="D12" s="332"/>
      <c r="E12" s="31"/>
      <c r="F12" s="34"/>
      <c r="G12" s="34"/>
      <c r="Y12" s="355"/>
    </row>
    <row r="13" spans="1:27" ht="40.5" customHeight="1">
      <c r="A13" s="1247" t="s">
        <v>376</v>
      </c>
      <c r="B13" s="1247"/>
      <c r="C13" s="1247"/>
      <c r="D13" s="1247"/>
      <c r="E13" s="1247"/>
      <c r="F13" s="1247"/>
      <c r="G13" s="1247"/>
      <c r="H13" s="393"/>
      <c r="I13" s="253"/>
      <c r="J13" s="254"/>
      <c r="K13" s="254"/>
      <c r="L13" s="254"/>
      <c r="M13" s="254"/>
      <c r="Q13" s="6"/>
      <c r="U13" t="s">
        <v>424</v>
      </c>
      <c r="Y13" s="355"/>
    </row>
    <row r="14" spans="1:27" ht="14.1" customHeight="1">
      <c r="E14" s="7"/>
      <c r="F14" s="7"/>
      <c r="G14" s="8" t="s">
        <v>275</v>
      </c>
      <c r="P14" s="1230"/>
      <c r="Q14" s="1230"/>
      <c r="S14" s="1233"/>
      <c r="T14" s="1233"/>
      <c r="U14" t="s">
        <v>72</v>
      </c>
      <c r="W14" s="1228"/>
      <c r="X14" s="1228"/>
    </row>
    <row r="15" spans="1:27" ht="66" customHeight="1">
      <c r="A15" s="5" t="s">
        <v>361</v>
      </c>
      <c r="B15" s="5" t="s">
        <v>391</v>
      </c>
      <c r="C15" s="9" t="s">
        <v>353</v>
      </c>
      <c r="D15" s="9" t="s">
        <v>362</v>
      </c>
      <c r="E15" s="5" t="s">
        <v>363</v>
      </c>
      <c r="F15" s="5" t="s">
        <v>364</v>
      </c>
      <c r="G15" s="5" t="s">
        <v>403</v>
      </c>
      <c r="P15" s="312"/>
      <c r="Q15" s="312"/>
      <c r="S15" s="312"/>
      <c r="T15" s="312"/>
    </row>
    <row r="16" spans="1:27" ht="18" customHeight="1">
      <c r="A16" s="9">
        <v>1</v>
      </c>
      <c r="B16" s="9">
        <v>2</v>
      </c>
      <c r="C16" s="9">
        <v>3</v>
      </c>
      <c r="D16" s="9">
        <v>4</v>
      </c>
      <c r="E16" s="9">
        <v>5</v>
      </c>
      <c r="F16" s="9" t="s">
        <v>405</v>
      </c>
      <c r="G16" s="9">
        <v>7</v>
      </c>
      <c r="P16" s="189"/>
      <c r="Q16" s="189"/>
      <c r="S16" s="189"/>
      <c r="T16" s="189"/>
    </row>
    <row r="17" spans="1:10" s="471" customFormat="1" ht="66.75" customHeight="1">
      <c r="A17" s="470">
        <f>'Sch-1'!A18</f>
        <v>0</v>
      </c>
      <c r="B17" s="470">
        <f>'Sch-1'!J18</f>
        <v>0</v>
      </c>
      <c r="C17" s="470"/>
      <c r="D17" s="470"/>
      <c r="E17" s="564"/>
      <c r="F17" s="334"/>
      <c r="G17" s="565"/>
    </row>
    <row r="18" spans="1:10" s="471" customFormat="1" ht="18.75" customHeight="1">
      <c r="A18" s="470" t="e">
        <f>'Sch-1'!#REF!</f>
        <v>#REF!</v>
      </c>
      <c r="B18" s="470" t="e">
        <f>'Sch-1'!#REF!</f>
        <v>#REF!</v>
      </c>
      <c r="C18" s="470"/>
      <c r="D18" s="470"/>
      <c r="E18" s="564"/>
      <c r="F18" s="334"/>
      <c r="G18" s="565"/>
    </row>
    <row r="19" spans="1:10" s="471" customFormat="1" ht="15.75" customHeight="1">
      <c r="A19" s="470">
        <f>'Sch-1'!A18</f>
        <v>0</v>
      </c>
      <c r="B19" s="470">
        <f>'Sch-1'!J18</f>
        <v>0</v>
      </c>
      <c r="C19" s="470"/>
      <c r="D19" s="470"/>
      <c r="E19" s="564"/>
      <c r="F19" s="334"/>
      <c r="G19" s="565"/>
      <c r="J19" s="545"/>
    </row>
    <row r="20" spans="1:10" s="471" customFormat="1" ht="15.75" customHeight="1">
      <c r="A20" s="470" t="e">
        <f>'Sch-1'!#REF!</f>
        <v>#REF!</v>
      </c>
      <c r="B20" s="470" t="e">
        <f>'Sch-1'!#REF!</f>
        <v>#REF!</v>
      </c>
      <c r="C20" s="470" t="e">
        <f>'Sch-1'!#REF!</f>
        <v>#REF!</v>
      </c>
      <c r="D20" s="470" t="e">
        <f>'Sch-1'!#REF!</f>
        <v>#REF!</v>
      </c>
      <c r="E20" s="564" t="e">
        <f>'Sch-1'!#REF!</f>
        <v>#REF!</v>
      </c>
      <c r="F20" s="334" t="e">
        <f>IF(E20=0, "Included",IF(ISERROR(D20*E20), E20, D20*E20))</f>
        <v>#REF!</v>
      </c>
      <c r="G20" s="565" t="e">
        <f>'Sch-1'!#REF!</f>
        <v>#REF!</v>
      </c>
    </row>
    <row r="21" spans="1:10" s="471" customFormat="1" ht="15.75" customHeight="1">
      <c r="A21" s="470" t="e">
        <f>'Sch-1'!#REF!</f>
        <v>#REF!</v>
      </c>
      <c r="B21" s="470" t="e">
        <f>'Sch-1'!#REF!</f>
        <v>#REF!</v>
      </c>
      <c r="C21" s="470" t="e">
        <f>'Sch-1'!#REF!</f>
        <v>#REF!</v>
      </c>
      <c r="D21" s="470" t="e">
        <f>'Sch-1'!#REF!</f>
        <v>#REF!</v>
      </c>
      <c r="E21" s="564" t="e">
        <f>'Sch-1'!#REF!</f>
        <v>#REF!</v>
      </c>
      <c r="F21" s="334" t="e">
        <f>IF(E21=0, "Included",IF(ISERROR(D21*E21), E21, D21*E21))</f>
        <v>#REF!</v>
      </c>
      <c r="G21" s="565" t="e">
        <f>'Sch-1'!#REF!</f>
        <v>#REF!</v>
      </c>
    </row>
    <row r="22" spans="1:10" s="471" customFormat="1" ht="15.75" customHeight="1">
      <c r="A22" s="470"/>
      <c r="B22" s="470"/>
      <c r="C22" s="470"/>
      <c r="D22" s="470"/>
      <c r="E22" s="564"/>
      <c r="F22" s="334"/>
      <c r="G22" s="565"/>
    </row>
    <row r="23" spans="1:10" s="471" customFormat="1" ht="15.75" customHeight="1">
      <c r="A23" s="470" t="e">
        <f>'Sch-1'!#REF!</f>
        <v>#REF!</v>
      </c>
      <c r="B23" s="470" t="e">
        <f>'Sch-1'!#REF!</f>
        <v>#REF!</v>
      </c>
      <c r="C23" s="470"/>
      <c r="D23" s="470"/>
      <c r="E23" s="564"/>
      <c r="F23" s="334"/>
      <c r="G23" s="565"/>
    </row>
    <row r="24" spans="1:10" s="471" customFormat="1" ht="15.75" customHeight="1">
      <c r="A24" s="470" t="e">
        <f>'Sch-1'!#REF!</f>
        <v>#REF!</v>
      </c>
      <c r="B24" s="470" t="e">
        <f>'Sch-1'!#REF!</f>
        <v>#REF!</v>
      </c>
      <c r="C24" s="470" t="e">
        <f>'Sch-1'!#REF!</f>
        <v>#REF!</v>
      </c>
      <c r="D24" s="470" t="e">
        <f>'Sch-1'!#REF!</f>
        <v>#REF!</v>
      </c>
      <c r="E24" s="564" t="e">
        <f>'Sch-1'!#REF!</f>
        <v>#REF!</v>
      </c>
      <c r="F24" s="334" t="e">
        <f>IF(E24=0, "Included",IF(ISERROR(D24*E24), E24, D24*E24))</f>
        <v>#REF!</v>
      </c>
      <c r="G24" s="565" t="e">
        <f>'Sch-1'!#REF!</f>
        <v>#REF!</v>
      </c>
    </row>
    <row r="25" spans="1:10" s="471" customFormat="1" ht="15.75" customHeight="1">
      <c r="A25" s="470" t="e">
        <f>'Sch-1'!#REF!</f>
        <v>#REF!</v>
      </c>
      <c r="B25" s="470" t="e">
        <f>'Sch-1'!#REF!</f>
        <v>#REF!</v>
      </c>
      <c r="C25" s="470" t="e">
        <f>'Sch-1'!#REF!</f>
        <v>#REF!</v>
      </c>
      <c r="D25" s="470" t="e">
        <f>'Sch-1'!#REF!</f>
        <v>#REF!</v>
      </c>
      <c r="E25" s="564" t="e">
        <f>'Sch-1'!#REF!</f>
        <v>#REF!</v>
      </c>
      <c r="F25" s="334" t="e">
        <f>IF(E25=0, "Included",IF(ISERROR(D25*E25), E25, D25*E25))</f>
        <v>#REF!</v>
      </c>
      <c r="G25" s="565" t="e">
        <f>'Sch-1'!#REF!</f>
        <v>#REF!</v>
      </c>
    </row>
    <row r="26" spans="1:10" s="471" customFormat="1" ht="15.75" customHeight="1">
      <c r="A26" s="470"/>
      <c r="B26" s="470"/>
      <c r="C26" s="470"/>
      <c r="D26" s="470"/>
      <c r="E26" s="564"/>
      <c r="F26" s="334"/>
      <c r="G26" s="565"/>
    </row>
    <row r="27" spans="1:10" s="471" customFormat="1" ht="15.75" customHeight="1">
      <c r="A27" s="470" t="e">
        <f>'Sch-1'!#REF!</f>
        <v>#REF!</v>
      </c>
      <c r="B27" s="470" t="e">
        <f>'Sch-1'!#REF!</f>
        <v>#REF!</v>
      </c>
      <c r="C27" s="470"/>
      <c r="D27" s="470"/>
      <c r="E27" s="564"/>
      <c r="F27" s="334"/>
      <c r="G27" s="565"/>
    </row>
    <row r="28" spans="1:10" s="471" customFormat="1" ht="15.75" customHeight="1">
      <c r="A28" s="470" t="e">
        <f>'Sch-1'!#REF!</f>
        <v>#REF!</v>
      </c>
      <c r="B28" s="470" t="e">
        <f>'Sch-1'!#REF!</f>
        <v>#REF!</v>
      </c>
      <c r="C28" s="470" t="e">
        <f>'Sch-1'!#REF!</f>
        <v>#REF!</v>
      </c>
      <c r="D28" s="470" t="e">
        <f>'Sch-1'!#REF!</f>
        <v>#REF!</v>
      </c>
      <c r="E28" s="564" t="e">
        <f>'Sch-1'!#REF!</f>
        <v>#REF!</v>
      </c>
      <c r="F28" s="334" t="e">
        <f>IF(E28=0, "Included",IF(ISERROR(D28*E28), E28, D28*E28))</f>
        <v>#REF!</v>
      </c>
      <c r="G28" s="565" t="e">
        <f>'Sch-1'!#REF!</f>
        <v>#REF!</v>
      </c>
    </row>
    <row r="29" spans="1:10" s="471" customFormat="1" ht="15.75" customHeight="1">
      <c r="A29" s="470" t="e">
        <f>'Sch-1'!#REF!</f>
        <v>#REF!</v>
      </c>
      <c r="B29" s="470" t="e">
        <f>'Sch-1'!#REF!</f>
        <v>#REF!</v>
      </c>
      <c r="C29" s="470" t="e">
        <f>'Sch-1'!#REF!</f>
        <v>#REF!</v>
      </c>
      <c r="D29" s="470" t="e">
        <f>'Sch-1'!#REF!</f>
        <v>#REF!</v>
      </c>
      <c r="E29" s="564" t="e">
        <f>'Sch-1'!#REF!</f>
        <v>#REF!</v>
      </c>
      <c r="F29" s="334" t="e">
        <f>IF(E29=0, "Included",IF(ISERROR(D29*E29), E29, D29*E29))</f>
        <v>#REF!</v>
      </c>
      <c r="G29" s="565" t="e">
        <f>'Sch-1'!#REF!</f>
        <v>#REF!</v>
      </c>
    </row>
    <row r="30" spans="1:10" s="471" customFormat="1" ht="15.75" customHeight="1">
      <c r="A30" s="470"/>
      <c r="B30" s="470"/>
      <c r="C30" s="470"/>
      <c r="D30" s="470"/>
      <c r="E30" s="564"/>
      <c r="F30" s="334"/>
      <c r="G30" s="565"/>
    </row>
    <row r="31" spans="1:10" s="471" customFormat="1" ht="15.75" customHeight="1">
      <c r="A31" s="470" t="e">
        <f>'Sch-1'!#REF!</f>
        <v>#REF!</v>
      </c>
      <c r="B31" s="470" t="e">
        <f>'Sch-1'!#REF!</f>
        <v>#REF!</v>
      </c>
      <c r="C31" s="470"/>
      <c r="D31" s="470"/>
      <c r="E31" s="564"/>
      <c r="F31" s="334"/>
      <c r="G31" s="565"/>
    </row>
    <row r="32" spans="1:10" s="471" customFormat="1" ht="15.75" customHeight="1">
      <c r="A32" s="470" t="e">
        <f>'Sch-1'!#REF!</f>
        <v>#REF!</v>
      </c>
      <c r="B32" s="470" t="e">
        <f>'Sch-1'!#REF!</f>
        <v>#REF!</v>
      </c>
      <c r="C32" s="470"/>
      <c r="D32" s="470"/>
      <c r="E32" s="564"/>
      <c r="F32" s="334"/>
      <c r="G32" s="565"/>
    </row>
    <row r="33" spans="1:7" s="471" customFormat="1" ht="15.75" customHeight="1">
      <c r="A33" s="470" t="e">
        <f>'Sch-1'!#REF!</f>
        <v>#REF!</v>
      </c>
      <c r="B33" s="470" t="e">
        <f>'Sch-1'!#REF!</f>
        <v>#REF!</v>
      </c>
      <c r="C33" s="470" t="e">
        <f>'Sch-1'!#REF!</f>
        <v>#REF!</v>
      </c>
      <c r="D33" s="470" t="e">
        <f>'Sch-1'!#REF!</f>
        <v>#REF!</v>
      </c>
      <c r="E33" s="564" t="e">
        <f>'Sch-1'!#REF!</f>
        <v>#REF!</v>
      </c>
      <c r="F33" s="334" t="e">
        <f t="shared" ref="F33:F68" si="0">IF(E33=0, "Included",IF(ISERROR(D33*E33), E33, D33*E33))</f>
        <v>#REF!</v>
      </c>
      <c r="G33" s="565" t="e">
        <f>'Sch-1'!#REF!</f>
        <v>#REF!</v>
      </c>
    </row>
    <row r="34" spans="1:7" s="471" customFormat="1" ht="15.75" customHeight="1">
      <c r="A34" s="470" t="e">
        <f>'Sch-1'!#REF!</f>
        <v>#REF!</v>
      </c>
      <c r="B34" s="470" t="e">
        <f>'Sch-1'!#REF!</f>
        <v>#REF!</v>
      </c>
      <c r="C34" s="470" t="e">
        <f>'Sch-1'!#REF!</f>
        <v>#REF!</v>
      </c>
      <c r="D34" s="470" t="e">
        <f>'Sch-1'!#REF!</f>
        <v>#REF!</v>
      </c>
      <c r="E34" s="564" t="e">
        <f>'Sch-1'!#REF!</f>
        <v>#REF!</v>
      </c>
      <c r="F34" s="334" t="e">
        <f t="shared" si="0"/>
        <v>#REF!</v>
      </c>
      <c r="G34" s="565" t="e">
        <f>'Sch-1'!#REF!</f>
        <v>#REF!</v>
      </c>
    </row>
    <row r="35" spans="1:7" s="471" customFormat="1" ht="15.75" customHeight="1">
      <c r="A35" s="470"/>
      <c r="B35" s="470"/>
      <c r="C35" s="470"/>
      <c r="D35" s="470"/>
      <c r="E35" s="564"/>
      <c r="F35" s="334"/>
      <c r="G35" s="565"/>
    </row>
    <row r="36" spans="1:7" s="471" customFormat="1" ht="15.75" customHeight="1">
      <c r="A36" s="470" t="e">
        <f>'Sch-1'!#REF!</f>
        <v>#REF!</v>
      </c>
      <c r="B36" s="470" t="e">
        <f>'Sch-1'!#REF!</f>
        <v>#REF!</v>
      </c>
      <c r="C36" s="470"/>
      <c r="D36" s="470"/>
      <c r="E36" s="564"/>
      <c r="F36" s="334"/>
      <c r="G36" s="565"/>
    </row>
    <row r="37" spans="1:7" s="471" customFormat="1" ht="51" customHeight="1">
      <c r="A37" s="470" t="e">
        <f>'Sch-1'!#REF!</f>
        <v>#REF!</v>
      </c>
      <c r="B37" s="470" t="e">
        <f>'Sch-1'!#REF!</f>
        <v>#REF!</v>
      </c>
      <c r="C37" s="470" t="e">
        <f>'Sch-1'!#REF!</f>
        <v>#REF!</v>
      </c>
      <c r="D37" s="470" t="e">
        <f>'Sch-1'!#REF!</f>
        <v>#REF!</v>
      </c>
      <c r="E37" s="564" t="e">
        <f>'Sch-1'!#REF!</f>
        <v>#REF!</v>
      </c>
      <c r="F37" s="334" t="e">
        <f t="shared" si="0"/>
        <v>#REF!</v>
      </c>
      <c r="G37" s="565" t="e">
        <f>'Sch-1'!#REF!</f>
        <v>#REF!</v>
      </c>
    </row>
    <row r="38" spans="1:7" s="471" customFormat="1" ht="17.25" customHeight="1">
      <c r="A38" s="470" t="e">
        <f>'Sch-1'!#REF!</f>
        <v>#REF!</v>
      </c>
      <c r="B38" s="470" t="e">
        <f>'Sch-1'!#REF!</f>
        <v>#REF!</v>
      </c>
      <c r="C38" s="470" t="e">
        <f>'Sch-1'!#REF!</f>
        <v>#REF!</v>
      </c>
      <c r="D38" s="470" t="e">
        <f>'Sch-1'!#REF!</f>
        <v>#REF!</v>
      </c>
      <c r="E38" s="564" t="e">
        <f>'Sch-1'!#REF!</f>
        <v>#REF!</v>
      </c>
      <c r="F38" s="334" t="e">
        <f t="shared" si="0"/>
        <v>#REF!</v>
      </c>
      <c r="G38" s="565" t="e">
        <f>'Sch-1'!#REF!</f>
        <v>#REF!</v>
      </c>
    </row>
    <row r="39" spans="1:7" s="471" customFormat="1" ht="15.75" customHeight="1">
      <c r="A39" s="470" t="e">
        <f>'Sch-1'!#REF!</f>
        <v>#REF!</v>
      </c>
      <c r="B39" s="470" t="e">
        <f>'Sch-1'!#REF!</f>
        <v>#REF!</v>
      </c>
      <c r="C39" s="470" t="e">
        <f>'Sch-1'!#REF!</f>
        <v>#REF!</v>
      </c>
      <c r="D39" s="470" t="e">
        <f>'Sch-1'!#REF!</f>
        <v>#REF!</v>
      </c>
      <c r="E39" s="564" t="e">
        <f>'Sch-1'!#REF!</f>
        <v>#REF!</v>
      </c>
      <c r="F39" s="334" t="e">
        <f t="shared" si="0"/>
        <v>#REF!</v>
      </c>
      <c r="G39" s="565" t="e">
        <f>'Sch-1'!#REF!</f>
        <v>#REF!</v>
      </c>
    </row>
    <row r="40" spans="1:7" s="471" customFormat="1" ht="15.75" customHeight="1">
      <c r="A40" s="470" t="e">
        <f>'Sch-1'!#REF!</f>
        <v>#REF!</v>
      </c>
      <c r="B40" s="470" t="e">
        <f>'Sch-1'!#REF!</f>
        <v>#REF!</v>
      </c>
      <c r="C40" s="470" t="e">
        <f>'Sch-1'!#REF!</f>
        <v>#REF!</v>
      </c>
      <c r="D40" s="470" t="e">
        <f>'Sch-1'!#REF!</f>
        <v>#REF!</v>
      </c>
      <c r="E40" s="564" t="e">
        <f>'Sch-1'!#REF!</f>
        <v>#REF!</v>
      </c>
      <c r="F40" s="334" t="e">
        <f t="shared" si="0"/>
        <v>#REF!</v>
      </c>
      <c r="G40" s="565" t="e">
        <f>'Sch-1'!#REF!</f>
        <v>#REF!</v>
      </c>
    </row>
    <row r="41" spans="1:7" s="471" customFormat="1" ht="15.75" customHeight="1">
      <c r="A41" s="470" t="e">
        <f>'Sch-1'!#REF!</f>
        <v>#REF!</v>
      </c>
      <c r="B41" s="470" t="e">
        <f>'Sch-1'!#REF!</f>
        <v>#REF!</v>
      </c>
      <c r="C41" s="470" t="e">
        <f>'Sch-1'!#REF!</f>
        <v>#REF!</v>
      </c>
      <c r="D41" s="470" t="e">
        <f>'Sch-1'!#REF!</f>
        <v>#REF!</v>
      </c>
      <c r="E41" s="564" t="e">
        <f>'Sch-1'!#REF!</f>
        <v>#REF!</v>
      </c>
      <c r="F41" s="334" t="e">
        <f t="shared" si="0"/>
        <v>#REF!</v>
      </c>
      <c r="G41" s="565" t="e">
        <f>'Sch-1'!#REF!</f>
        <v>#REF!</v>
      </c>
    </row>
    <row r="42" spans="1:7" s="471" customFormat="1" ht="18.75" customHeight="1">
      <c r="A42" s="470" t="e">
        <f>'Sch-1'!#REF!</f>
        <v>#REF!</v>
      </c>
      <c r="B42" s="470" t="e">
        <f>'Sch-1'!#REF!</f>
        <v>#REF!</v>
      </c>
      <c r="C42" s="470" t="e">
        <f>'Sch-1'!#REF!</f>
        <v>#REF!</v>
      </c>
      <c r="D42" s="470" t="e">
        <f>'Sch-1'!#REF!</f>
        <v>#REF!</v>
      </c>
      <c r="E42" s="564" t="e">
        <f>'Sch-1'!#REF!</f>
        <v>#REF!</v>
      </c>
      <c r="F42" s="334" t="e">
        <f t="shared" si="0"/>
        <v>#REF!</v>
      </c>
      <c r="G42" s="565" t="e">
        <f>'Sch-1'!#REF!</f>
        <v>#REF!</v>
      </c>
    </row>
    <row r="43" spans="1:7" s="471" customFormat="1">
      <c r="A43" s="470"/>
      <c r="B43" s="470"/>
      <c r="C43" s="470"/>
      <c r="D43" s="470"/>
      <c r="E43" s="564"/>
      <c r="F43" s="334"/>
      <c r="G43" s="565"/>
    </row>
    <row r="44" spans="1:7" s="471" customFormat="1" ht="17.25" customHeight="1">
      <c r="A44" s="470" t="e">
        <f>'Sch-1'!#REF!</f>
        <v>#REF!</v>
      </c>
      <c r="B44" s="470" t="e">
        <f>'Sch-1'!#REF!</f>
        <v>#REF!</v>
      </c>
      <c r="C44" s="470"/>
      <c r="D44" s="470"/>
      <c r="E44" s="564"/>
      <c r="F44" s="334"/>
      <c r="G44" s="565"/>
    </row>
    <row r="45" spans="1:7" s="471" customFormat="1" ht="17.25" customHeight="1">
      <c r="A45" s="470" t="e">
        <f>'Sch-1'!#REF!</f>
        <v>#REF!</v>
      </c>
      <c r="B45" s="470" t="e">
        <f>'Sch-1'!#REF!</f>
        <v>#REF!</v>
      </c>
      <c r="C45" s="470" t="e">
        <f>'Sch-1'!#REF!</f>
        <v>#REF!</v>
      </c>
      <c r="D45" s="470" t="e">
        <f>'Sch-1'!#REF!</f>
        <v>#REF!</v>
      </c>
      <c r="E45" s="564" t="e">
        <f>'Sch-1'!#REF!</f>
        <v>#REF!</v>
      </c>
      <c r="F45" s="334" t="e">
        <f t="shared" si="0"/>
        <v>#REF!</v>
      </c>
      <c r="G45" s="565" t="e">
        <f>'Sch-1'!#REF!</f>
        <v>#REF!</v>
      </c>
    </row>
    <row r="46" spans="1:7" s="471" customFormat="1" ht="17.25" customHeight="1">
      <c r="A46" s="470"/>
      <c r="B46" s="470"/>
      <c r="C46" s="470"/>
      <c r="D46" s="470"/>
      <c r="E46" s="564"/>
      <c r="F46" s="334"/>
      <c r="G46" s="565"/>
    </row>
    <row r="47" spans="1:7" s="474" customFormat="1">
      <c r="A47" s="470" t="e">
        <f>'Sch-1'!#REF!</f>
        <v>#REF!</v>
      </c>
      <c r="B47" s="470" t="e">
        <f>'Sch-1'!#REF!</f>
        <v>#REF!</v>
      </c>
      <c r="C47" s="470"/>
      <c r="D47" s="470"/>
      <c r="E47" s="564"/>
      <c r="F47" s="334"/>
      <c r="G47" s="565"/>
    </row>
    <row r="48" spans="1:7" s="474" customFormat="1">
      <c r="A48" s="470" t="e">
        <f>'Sch-1'!#REF!</f>
        <v>#REF!</v>
      </c>
      <c r="B48" s="470" t="e">
        <f>'Sch-1'!#REF!</f>
        <v>#REF!</v>
      </c>
      <c r="C48" s="470" t="e">
        <f>'Sch-1'!#REF!</f>
        <v>#REF!</v>
      </c>
      <c r="D48" s="470" t="e">
        <f>'Sch-1'!#REF!</f>
        <v>#REF!</v>
      </c>
      <c r="E48" s="564" t="e">
        <f>'Sch-1'!#REF!</f>
        <v>#REF!</v>
      </c>
      <c r="F48" s="334" t="e">
        <f t="shared" si="0"/>
        <v>#REF!</v>
      </c>
      <c r="G48" s="565" t="e">
        <f>'Sch-1'!#REF!</f>
        <v>#REF!</v>
      </c>
    </row>
    <row r="49" spans="1:7" s="474" customFormat="1" ht="15" customHeight="1">
      <c r="A49" s="470" t="e">
        <f>'Sch-1'!#REF!</f>
        <v>#REF!</v>
      </c>
      <c r="B49" s="470" t="e">
        <f>'Sch-1'!#REF!</f>
        <v>#REF!</v>
      </c>
      <c r="C49" s="470" t="e">
        <f>'Sch-1'!#REF!</f>
        <v>#REF!</v>
      </c>
      <c r="D49" s="470" t="e">
        <f>'Sch-1'!#REF!</f>
        <v>#REF!</v>
      </c>
      <c r="E49" s="564" t="e">
        <f>'Sch-1'!#REF!</f>
        <v>#REF!</v>
      </c>
      <c r="F49" s="334" t="e">
        <f t="shared" si="0"/>
        <v>#REF!</v>
      </c>
      <c r="G49" s="565" t="e">
        <f>'Sch-1'!#REF!</f>
        <v>#REF!</v>
      </c>
    </row>
    <row r="50" spans="1:7" s="474" customFormat="1" ht="15" customHeight="1">
      <c r="A50" s="470" t="e">
        <f>'Sch-1'!#REF!</f>
        <v>#REF!</v>
      </c>
      <c r="B50" s="470" t="e">
        <f>'Sch-1'!#REF!</f>
        <v>#REF!</v>
      </c>
      <c r="C50" s="470" t="e">
        <f>'Sch-1'!#REF!</f>
        <v>#REF!</v>
      </c>
      <c r="D50" s="470" t="e">
        <f>'Sch-1'!#REF!</f>
        <v>#REF!</v>
      </c>
      <c r="E50" s="564" t="e">
        <f>'Sch-1'!#REF!</f>
        <v>#REF!</v>
      </c>
      <c r="F50" s="334" t="e">
        <f t="shared" si="0"/>
        <v>#REF!</v>
      </c>
      <c r="G50" s="565" t="e">
        <f>'Sch-1'!#REF!</f>
        <v>#REF!</v>
      </c>
    </row>
    <row r="51" spans="1:7" s="474" customFormat="1">
      <c r="A51" s="470" t="e">
        <f>'Sch-1'!#REF!</f>
        <v>#REF!</v>
      </c>
      <c r="B51" s="470" t="e">
        <f>'Sch-1'!#REF!</f>
        <v>#REF!</v>
      </c>
      <c r="C51" s="470" t="e">
        <f>'Sch-1'!#REF!</f>
        <v>#REF!</v>
      </c>
      <c r="D51" s="470" t="e">
        <f>'Sch-1'!#REF!</f>
        <v>#REF!</v>
      </c>
      <c r="E51" s="564" t="e">
        <f>'Sch-1'!#REF!</f>
        <v>#REF!</v>
      </c>
      <c r="F51" s="334" t="e">
        <f t="shared" si="0"/>
        <v>#REF!</v>
      </c>
      <c r="G51" s="565" t="e">
        <f>'Sch-1'!#REF!</f>
        <v>#REF!</v>
      </c>
    </row>
    <row r="52" spans="1:7" s="474" customFormat="1">
      <c r="A52" s="470"/>
      <c r="B52" s="470"/>
      <c r="C52" s="470"/>
      <c r="D52" s="470"/>
      <c r="E52" s="564"/>
      <c r="F52" s="334"/>
      <c r="G52" s="565"/>
    </row>
    <row r="53" spans="1:7" s="471" customFormat="1" ht="17.25" customHeight="1">
      <c r="A53" s="470" t="e">
        <f>'Sch-1'!#REF!</f>
        <v>#REF!</v>
      </c>
      <c r="B53" s="470" t="e">
        <f>'Sch-1'!#REF!</f>
        <v>#REF!</v>
      </c>
      <c r="C53" s="470"/>
      <c r="D53" s="470"/>
      <c r="E53" s="564"/>
      <c r="F53" s="334"/>
      <c r="G53" s="565"/>
    </row>
    <row r="54" spans="1:7" s="475" customFormat="1" ht="18">
      <c r="A54" s="470" t="e">
        <f>'Sch-1'!#REF!</f>
        <v>#REF!</v>
      </c>
      <c r="B54" s="470" t="e">
        <f>'Sch-1'!#REF!</f>
        <v>#REF!</v>
      </c>
      <c r="C54" s="470" t="e">
        <f>'Sch-1'!#REF!</f>
        <v>#REF!</v>
      </c>
      <c r="D54" s="470" t="e">
        <f>'Sch-1'!#REF!</f>
        <v>#REF!</v>
      </c>
      <c r="E54" s="564" t="e">
        <f>'Sch-1'!#REF!</f>
        <v>#REF!</v>
      </c>
      <c r="F54" s="334" t="e">
        <f t="shared" si="0"/>
        <v>#REF!</v>
      </c>
      <c r="G54" s="565" t="e">
        <f>'Sch-1'!#REF!</f>
        <v>#REF!</v>
      </c>
    </row>
    <row r="55" spans="1:7" s="471" customFormat="1">
      <c r="A55" s="470" t="e">
        <f>'Sch-1'!#REF!</f>
        <v>#REF!</v>
      </c>
      <c r="B55" s="470" t="e">
        <f>'Sch-1'!#REF!</f>
        <v>#REF!</v>
      </c>
      <c r="C55" s="470" t="e">
        <f>'Sch-1'!#REF!</f>
        <v>#REF!</v>
      </c>
      <c r="D55" s="470" t="e">
        <f>'Sch-1'!#REF!</f>
        <v>#REF!</v>
      </c>
      <c r="E55" s="564" t="e">
        <f>'Sch-1'!#REF!</f>
        <v>#REF!</v>
      </c>
      <c r="F55" s="334" t="e">
        <f t="shared" si="0"/>
        <v>#REF!</v>
      </c>
      <c r="G55" s="565" t="e">
        <f>'Sch-1'!#REF!</f>
        <v>#REF!</v>
      </c>
    </row>
    <row r="56" spans="1:7" s="471" customFormat="1" ht="18" customHeight="1">
      <c r="A56" s="470" t="e">
        <f>'Sch-1'!#REF!</f>
        <v>#REF!</v>
      </c>
      <c r="B56" s="470" t="e">
        <f>'Sch-1'!#REF!</f>
        <v>#REF!</v>
      </c>
      <c r="C56" s="470" t="e">
        <f>'Sch-1'!#REF!</f>
        <v>#REF!</v>
      </c>
      <c r="D56" s="470" t="e">
        <f>'Sch-1'!#REF!</f>
        <v>#REF!</v>
      </c>
      <c r="E56" s="564" t="e">
        <f>'Sch-1'!#REF!</f>
        <v>#REF!</v>
      </c>
      <c r="F56" s="334" t="e">
        <f t="shared" si="0"/>
        <v>#REF!</v>
      </c>
      <c r="G56" s="565" t="e">
        <f>'Sch-1'!#REF!</f>
        <v>#REF!</v>
      </c>
    </row>
    <row r="57" spans="1:7" s="471" customFormat="1" ht="18.75" customHeight="1">
      <c r="A57" s="470" t="e">
        <f>'Sch-1'!#REF!</f>
        <v>#REF!</v>
      </c>
      <c r="B57" s="470" t="e">
        <f>'Sch-1'!#REF!</f>
        <v>#REF!</v>
      </c>
      <c r="C57" s="470"/>
      <c r="D57" s="470"/>
      <c r="E57" s="564"/>
      <c r="F57" s="334"/>
      <c r="G57" s="565"/>
    </row>
    <row r="58" spans="1:7" s="471" customFormat="1" ht="18.75" customHeight="1">
      <c r="A58" s="470" t="e">
        <f>'Sch-1'!#REF!</f>
        <v>#REF!</v>
      </c>
      <c r="B58" s="470" t="e">
        <f>'Sch-1'!#REF!</f>
        <v>#REF!</v>
      </c>
      <c r="C58" s="470" t="e">
        <f>'Sch-1'!#REF!</f>
        <v>#REF!</v>
      </c>
      <c r="D58" s="470" t="e">
        <f>'Sch-1'!#REF!</f>
        <v>#REF!</v>
      </c>
      <c r="E58" s="564" t="e">
        <f>'Sch-1'!#REF!</f>
        <v>#REF!</v>
      </c>
      <c r="F58" s="334" t="e">
        <f t="shared" si="0"/>
        <v>#REF!</v>
      </c>
      <c r="G58" s="565" t="e">
        <f>'Sch-1'!#REF!</f>
        <v>#REF!</v>
      </c>
    </row>
    <row r="59" spans="1:7" s="475" customFormat="1" ht="18.75" customHeight="1">
      <c r="A59" s="470" t="e">
        <f>'Sch-1'!#REF!</f>
        <v>#REF!</v>
      </c>
      <c r="B59" s="470" t="e">
        <f>'Sch-1'!#REF!</f>
        <v>#REF!</v>
      </c>
      <c r="C59" s="470" t="e">
        <f>'Sch-1'!#REF!</f>
        <v>#REF!</v>
      </c>
      <c r="D59" s="470" t="e">
        <f>'Sch-1'!#REF!</f>
        <v>#REF!</v>
      </c>
      <c r="E59" s="564" t="e">
        <f>'Sch-1'!#REF!</f>
        <v>#REF!</v>
      </c>
      <c r="F59" s="334" t="e">
        <f t="shared" si="0"/>
        <v>#REF!</v>
      </c>
      <c r="G59" s="565" t="e">
        <f>'Sch-1'!#REF!</f>
        <v>#REF!</v>
      </c>
    </row>
    <row r="60" spans="1:7" s="471" customFormat="1" ht="18.75" customHeight="1">
      <c r="A60" s="470" t="e">
        <f>'Sch-1'!#REF!</f>
        <v>#REF!</v>
      </c>
      <c r="B60" s="470" t="e">
        <f>'Sch-1'!#REF!</f>
        <v>#REF!</v>
      </c>
      <c r="C60" s="470" t="e">
        <f>'Sch-1'!#REF!</f>
        <v>#REF!</v>
      </c>
      <c r="D60" s="470" t="e">
        <f>'Sch-1'!#REF!</f>
        <v>#REF!</v>
      </c>
      <c r="E60" s="564" t="e">
        <f>'Sch-1'!#REF!</f>
        <v>#REF!</v>
      </c>
      <c r="F60" s="334" t="e">
        <f t="shared" si="0"/>
        <v>#REF!</v>
      </c>
      <c r="G60" s="565" t="e">
        <f>'Sch-1'!#REF!</f>
        <v>#REF!</v>
      </c>
    </row>
    <row r="61" spans="1:7" s="471" customFormat="1" ht="17.25" customHeight="1">
      <c r="A61" s="470" t="e">
        <f>'Sch-1'!#REF!</f>
        <v>#REF!</v>
      </c>
      <c r="B61" s="470" t="e">
        <f>'Sch-1'!#REF!</f>
        <v>#REF!</v>
      </c>
      <c r="C61" s="470" t="e">
        <f>'Sch-1'!#REF!</f>
        <v>#REF!</v>
      </c>
      <c r="D61" s="470" t="e">
        <f>'Sch-1'!#REF!</f>
        <v>#REF!</v>
      </c>
      <c r="E61" s="564" t="e">
        <f>'Sch-1'!#REF!</f>
        <v>#REF!</v>
      </c>
      <c r="F61" s="334" t="e">
        <f t="shared" si="0"/>
        <v>#REF!</v>
      </c>
      <c r="G61" s="565" t="e">
        <f>'Sch-1'!#REF!</f>
        <v>#REF!</v>
      </c>
    </row>
    <row r="62" spans="1:7" s="471" customFormat="1" ht="17.25" customHeight="1">
      <c r="A62" s="470" t="e">
        <f>'Sch-1'!#REF!</f>
        <v>#REF!</v>
      </c>
      <c r="B62" s="470" t="e">
        <f>'Sch-1'!#REF!</f>
        <v>#REF!</v>
      </c>
      <c r="C62" s="470" t="e">
        <f>'Sch-1'!#REF!</f>
        <v>#REF!</v>
      </c>
      <c r="D62" s="470" t="e">
        <f>'Sch-1'!#REF!</f>
        <v>#REF!</v>
      </c>
      <c r="E62" s="564" t="e">
        <f>'Sch-1'!#REF!</f>
        <v>#REF!</v>
      </c>
      <c r="F62" s="334" t="e">
        <f t="shared" si="0"/>
        <v>#REF!</v>
      </c>
      <c r="G62" s="565" t="e">
        <f>'Sch-1'!#REF!</f>
        <v>#REF!</v>
      </c>
    </row>
    <row r="63" spans="1:7" s="471" customFormat="1" ht="17.25" customHeight="1">
      <c r="A63" s="470"/>
      <c r="B63" s="470"/>
      <c r="C63" s="470"/>
      <c r="D63" s="470"/>
      <c r="E63" s="564"/>
      <c r="F63" s="334"/>
      <c r="G63" s="565"/>
    </row>
    <row r="64" spans="1:7" s="471" customFormat="1" ht="17.25" customHeight="1">
      <c r="A64" s="470"/>
      <c r="B64" s="470"/>
      <c r="C64" s="470"/>
      <c r="D64" s="470"/>
      <c r="E64" s="564"/>
      <c r="F64" s="334"/>
      <c r="G64" s="565"/>
    </row>
    <row r="65" spans="1:22" s="471" customFormat="1" ht="17.25" customHeight="1">
      <c r="A65" s="470" t="e">
        <f>'Sch-1'!#REF!</f>
        <v>#REF!</v>
      </c>
      <c r="B65" s="470" t="e">
        <f>'Sch-1'!#REF!</f>
        <v>#REF!</v>
      </c>
      <c r="C65" s="470"/>
      <c r="D65" s="470"/>
      <c r="E65" s="564"/>
      <c r="F65" s="334"/>
      <c r="G65" s="565"/>
    </row>
    <row r="66" spans="1:22" s="471" customFormat="1" ht="17.25" customHeight="1">
      <c r="A66" s="470"/>
      <c r="B66" s="470" t="e">
        <f>'Sch-1'!#REF!</f>
        <v>#REF!</v>
      </c>
      <c r="C66" s="470" t="e">
        <f>'Sch-1'!#REF!</f>
        <v>#REF!</v>
      </c>
      <c r="D66" s="470" t="e">
        <f>'Sch-1'!#REF!</f>
        <v>#REF!</v>
      </c>
      <c r="E66" s="564" t="e">
        <f>'Sch-1'!#REF!</f>
        <v>#REF!</v>
      </c>
      <c r="F66" s="334" t="e">
        <f t="shared" si="0"/>
        <v>#REF!</v>
      </c>
      <c r="G66" s="565" t="e">
        <f>'Sch-1'!#REF!</f>
        <v>#REF!</v>
      </c>
    </row>
    <row r="67" spans="1:22" s="471" customFormat="1" ht="17.25" customHeight="1">
      <c r="A67" s="470"/>
      <c r="B67" s="470" t="e">
        <f>'Sch-1'!#REF!</f>
        <v>#REF!</v>
      </c>
      <c r="C67" s="470"/>
      <c r="D67" s="470"/>
      <c r="E67" s="564"/>
      <c r="F67" s="334"/>
      <c r="G67" s="565"/>
    </row>
    <row r="68" spans="1:22" s="471" customFormat="1" ht="17.25" customHeight="1">
      <c r="A68" s="470"/>
      <c r="B68" s="470" t="e">
        <f>'Sch-1'!#REF!</f>
        <v>#REF!</v>
      </c>
      <c r="C68" s="470" t="e">
        <f>'Sch-1'!#REF!</f>
        <v>#REF!</v>
      </c>
      <c r="D68" s="470" t="e">
        <f>'Sch-1'!#REF!</f>
        <v>#REF!</v>
      </c>
      <c r="E68" s="564" t="e">
        <f>'Sch-1'!#REF!</f>
        <v>#REF!</v>
      </c>
      <c r="F68" s="334" t="e">
        <f t="shared" si="0"/>
        <v>#REF!</v>
      </c>
      <c r="G68" s="565" t="e">
        <f>'Sch-1'!#REF!</f>
        <v>#REF!</v>
      </c>
    </row>
    <row r="69" spans="1:22" s="471" customFormat="1" ht="17.25" customHeight="1">
      <c r="A69" s="470"/>
      <c r="B69" s="470" t="e">
        <f>'Sch-1'!#REF!</f>
        <v>#REF!</v>
      </c>
      <c r="C69" s="470" t="e">
        <f>'Sch-1'!#REF!</f>
        <v>#REF!</v>
      </c>
      <c r="D69" s="470" t="e">
        <f>'Sch-1'!#REF!</f>
        <v>#REF!</v>
      </c>
      <c r="E69" s="564" t="e">
        <f>'Sch-1'!#REF!</f>
        <v>#REF!</v>
      </c>
      <c r="F69" s="334" t="e">
        <f>IF(E69=0, "Included",IF(ISERROR(D69*E69), E69, D69*E69))</f>
        <v>#REF!</v>
      </c>
      <c r="G69" s="565" t="e">
        <f>'Sch-1'!#REF!</f>
        <v>#REF!</v>
      </c>
    </row>
    <row r="70" spans="1:22" s="471" customFormat="1" ht="18" customHeight="1">
      <c r="A70" s="470"/>
      <c r="B70" s="470"/>
      <c r="C70" s="470"/>
      <c r="D70" s="470"/>
      <c r="E70" s="564"/>
      <c r="F70" s="334"/>
      <c r="G70" s="565"/>
    </row>
    <row r="71" spans="1:22" s="471" customFormat="1" ht="18" customHeight="1">
      <c r="A71" s="476"/>
      <c r="B71" s="407" t="s">
        <v>468</v>
      </c>
      <c r="C71" s="477"/>
      <c r="D71" s="478"/>
      <c r="E71" s="472"/>
      <c r="F71" s="334">
        <f>SUMIF(G18:G70,"Direct",F18:F70)</f>
        <v>0</v>
      </c>
      <c r="G71" s="479" t="s">
        <v>424</v>
      </c>
    </row>
    <row r="72" spans="1:22" s="471" customFormat="1" ht="18" customHeight="1">
      <c r="A72" s="476"/>
      <c r="B72" s="407" t="s">
        <v>469</v>
      </c>
      <c r="C72" s="477"/>
      <c r="D72" s="478"/>
      <c r="E72" s="472"/>
      <c r="F72" s="334">
        <f>SUMIF(G18:G70,"Bought-Out",F18:F70)</f>
        <v>0</v>
      </c>
      <c r="G72" s="479"/>
    </row>
    <row r="73" spans="1:22" ht="44.1" customHeight="1">
      <c r="A73" s="406"/>
      <c r="B73" s="407" t="s">
        <v>467</v>
      </c>
      <c r="C73" s="408"/>
      <c r="D73" s="409"/>
      <c r="E73" s="405"/>
      <c r="F73" s="405">
        <f>F71+F72</f>
        <v>0</v>
      </c>
      <c r="G73" s="410"/>
      <c r="I73" s="365"/>
      <c r="P73" s="360"/>
      <c r="Q73" s="359"/>
      <c r="S73" s="360"/>
      <c r="T73" s="359"/>
      <c r="V73" s="348"/>
    </row>
    <row r="74" spans="1:22" ht="26.1" customHeight="1">
      <c r="A74" s="335"/>
      <c r="B74" s="1236" t="s">
        <v>470</v>
      </c>
      <c r="C74" s="1236"/>
      <c r="D74" s="1236"/>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37" t="s">
        <v>423</v>
      </c>
      <c r="C75" s="1237"/>
      <c r="D75" s="1237"/>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38"/>
      <c r="B76" s="1238"/>
      <c r="C76" s="1238"/>
      <c r="D76" s="1238"/>
      <c r="E76" s="1238"/>
      <c r="F76" s="1238"/>
      <c r="G76" s="1238"/>
      <c r="P76" s="363" t="s">
        <v>261</v>
      </c>
      <c r="Q76" s="360" t="e">
        <f>F75-Q75</f>
        <v>#REF!</v>
      </c>
      <c r="S76" s="363" t="s">
        <v>277</v>
      </c>
      <c r="T76" s="360" t="e">
        <f>Q75-T75</f>
        <v>#REF!</v>
      </c>
    </row>
    <row r="77" spans="1:22" ht="16.5" customHeight="1">
      <c r="B77" s="1239" t="str">
        <f>IF((18-COUNTA(G17:G70))&gt;0,"Do not leave Mode of Transaction Blank for any item. "&amp;(18-COUNTA(G17:G70))&amp;" item(s) is(are) left blank, if you leave it blank, the same shall be deemed to be 'Bought-out'", " ")</f>
        <v xml:space="preserve"> </v>
      </c>
      <c r="C77" s="1239"/>
      <c r="D77" s="1239"/>
      <c r="E77" s="1239"/>
      <c r="F77" s="1239"/>
      <c r="G77" s="1239"/>
      <c r="P77" s="1" t="s">
        <v>287</v>
      </c>
      <c r="Q77" s="1" t="e">
        <f>IF(#REF!&gt;0,#REF! &amp; " item(s) in Sch-1", "")</f>
        <v>#REF!</v>
      </c>
    </row>
    <row r="78" spans="1:22" ht="24" customHeight="1">
      <c r="A78" s="74"/>
      <c r="B78" s="1239"/>
      <c r="C78" s="1239"/>
      <c r="D78" s="1239"/>
      <c r="E78" s="1239"/>
      <c r="F78" s="1239"/>
      <c r="G78" s="1239"/>
    </row>
    <row r="79" spans="1:22" ht="117.75" customHeight="1">
      <c r="A79" s="75" t="s">
        <v>410</v>
      </c>
      <c r="B79" s="1240" t="s">
        <v>70</v>
      </c>
      <c r="C79" s="1240"/>
      <c r="D79" s="1240"/>
      <c r="E79" s="1240"/>
      <c r="F79" s="1240"/>
      <c r="G79" s="1240"/>
    </row>
    <row r="80" spans="1:22" ht="33.6" customHeight="1">
      <c r="A80" s="11"/>
      <c r="B80" s="2"/>
      <c r="C80" s="2"/>
      <c r="D80" s="6"/>
      <c r="E80" s="1"/>
      <c r="F80" s="1"/>
      <c r="G80" s="1"/>
    </row>
    <row r="81" spans="1:7" ht="33.6" customHeight="1">
      <c r="A81" s="35" t="s">
        <v>406</v>
      </c>
      <c r="B81" s="113" t="str">
        <f>'Names of Bidder'!D31&amp;"-"&amp; 'Names of Bidder'!E31&amp;"-" &amp;'Names of Bidder'!F31</f>
        <v>--</v>
      </c>
      <c r="C81" s="12"/>
      <c r="D81" s="36"/>
      <c r="E81" s="1"/>
      <c r="F81" s="1"/>
      <c r="G81" s="188"/>
    </row>
    <row r="82" spans="1:7" ht="33.6" customHeight="1">
      <c r="A82" s="35" t="s">
        <v>407</v>
      </c>
      <c r="B82" s="113" t="str">
        <f>IF('Names of Bidder'!D32=0, "", 'Names of Bidder'!D32)</f>
        <v/>
      </c>
      <c r="C82" s="1"/>
      <c r="D82" s="36" t="s">
        <v>408</v>
      </c>
      <c r="E82" s="188" t="str">
        <f>IF('Names of Bidder'!D24=0, "", 'Names of Bidder'!D24)</f>
        <v/>
      </c>
      <c r="F82" s="1"/>
      <c r="G82" s="188"/>
    </row>
    <row r="83" spans="1:7" ht="33.6" customHeight="1">
      <c r="A83" s="201"/>
      <c r="B83" s="200"/>
      <c r="C83" s="194"/>
      <c r="D83" s="36" t="s">
        <v>409</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39.950000000000003" customHeight="1">
      <c r="A111" s="1241"/>
      <c r="B111" s="1241"/>
      <c r="C111" s="1241"/>
      <c r="D111" s="1241"/>
      <c r="E111" s="1241"/>
      <c r="F111" s="1241"/>
      <c r="G111" s="1241"/>
      <c r="O111" s="4"/>
      <c r="P111" s="311"/>
      <c r="Q111" s="311"/>
      <c r="R111" s="311"/>
      <c r="T111" s="4"/>
      <c r="U111" s="1"/>
      <c r="W111" s="1228"/>
      <c r="X111" s="1228"/>
    </row>
    <row r="112" spans="1:24" ht="21.95" customHeight="1">
      <c r="A112" s="1234"/>
      <c r="B112" s="1234"/>
      <c r="C112" s="1234"/>
      <c r="D112" s="1234"/>
      <c r="E112" s="1234"/>
      <c r="F112" s="1234"/>
      <c r="G112" s="1234"/>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35"/>
      <c r="B115" s="1235"/>
      <c r="C115" s="1235"/>
      <c r="D115" s="1235"/>
      <c r="E115" s="204"/>
      <c r="F115" s="194"/>
      <c r="G115" s="193"/>
      <c r="O115" s="365"/>
      <c r="P115" s="352"/>
      <c r="Q115" s="352"/>
      <c r="R115" s="352"/>
      <c r="W115" s="1228"/>
      <c r="X115" s="1228"/>
    </row>
    <row r="116" spans="1:41" ht="18" customHeight="1">
      <c r="A116" s="206"/>
      <c r="B116" s="1227"/>
      <c r="C116" s="1227"/>
      <c r="D116" s="1227"/>
      <c r="E116" s="204"/>
      <c r="F116" s="194"/>
      <c r="G116" s="193"/>
      <c r="O116" s="4"/>
      <c r="P116" s="353"/>
      <c r="Q116" s="353"/>
      <c r="R116" s="353"/>
    </row>
    <row r="117" spans="1:41" ht="18" customHeight="1">
      <c r="A117" s="206"/>
      <c r="B117" s="1227"/>
      <c r="C117" s="1227"/>
      <c r="D117" s="1227"/>
      <c r="E117" s="204"/>
      <c r="F117" s="194"/>
      <c r="G117" s="193"/>
      <c r="O117" s="4"/>
      <c r="P117" s="353"/>
      <c r="Q117" s="353"/>
      <c r="R117" s="353"/>
    </row>
    <row r="118" spans="1:41" ht="18" customHeight="1">
      <c r="A118" s="193"/>
      <c r="B118" s="1227"/>
      <c r="C118" s="1227"/>
      <c r="D118" s="1227"/>
      <c r="E118" s="204"/>
      <c r="F118" s="194"/>
      <c r="G118" s="193"/>
      <c r="O118" s="365"/>
      <c r="P118" s="367"/>
      <c r="Q118" s="364"/>
      <c r="R118" s="354"/>
    </row>
    <row r="119" spans="1:41" ht="18" customHeight="1">
      <c r="A119" s="193"/>
      <c r="B119" s="1227"/>
      <c r="C119" s="1227"/>
      <c r="D119" s="1227"/>
      <c r="E119" s="204"/>
      <c r="F119" s="194"/>
      <c r="G119" s="193"/>
      <c r="W119" s="1228"/>
      <c r="X119" s="1228"/>
    </row>
    <row r="120" spans="1:41" ht="18" customHeight="1">
      <c r="A120" s="193"/>
      <c r="B120" s="193"/>
      <c r="C120" s="193"/>
      <c r="D120" s="193"/>
      <c r="E120" s="206"/>
      <c r="F120" s="194"/>
      <c r="G120" s="194"/>
      <c r="Y120" s="355"/>
    </row>
    <row r="121" spans="1:41" ht="40.5" customHeight="1">
      <c r="A121" s="1229"/>
      <c r="B121" s="1229"/>
      <c r="C121" s="1229"/>
      <c r="D121" s="1229"/>
      <c r="E121" s="1229"/>
      <c r="F121" s="1229"/>
      <c r="G121" s="1229"/>
      <c r="H121" s="393"/>
      <c r="I121" s="253"/>
      <c r="J121" s="254"/>
      <c r="K121" s="254"/>
      <c r="L121" s="254"/>
      <c r="M121" s="254"/>
      <c r="Q121" s="6"/>
      <c r="Y121" s="355"/>
    </row>
    <row r="122" spans="1:41" ht="18" customHeight="1">
      <c r="A122" s="201"/>
      <c r="B122" s="201"/>
      <c r="C122" s="201"/>
      <c r="D122" s="201"/>
      <c r="E122" s="208"/>
      <c r="F122" s="208"/>
      <c r="G122" s="209"/>
      <c r="P122" s="1230"/>
      <c r="Q122" s="1230"/>
      <c r="S122" s="1233"/>
      <c r="T122" s="1233"/>
      <c r="W122" s="1228"/>
      <c r="X122" s="1228"/>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28"/>
      <c r="X126" s="1228"/>
    </row>
    <row r="127" spans="1:41" ht="21.95" customHeight="1">
      <c r="A127" s="216"/>
      <c r="B127" s="239"/>
      <c r="C127" s="212"/>
      <c r="D127" s="212"/>
      <c r="E127" s="240"/>
      <c r="F127" s="241"/>
      <c r="G127" s="194"/>
      <c r="P127" s="360"/>
      <c r="Q127" s="359"/>
      <c r="S127" s="360"/>
      <c r="T127" s="359"/>
    </row>
    <row r="128" spans="1:41" ht="21.95" customHeight="1">
      <c r="A128" s="214"/>
      <c r="B128" s="218"/>
      <c r="C128" s="212"/>
      <c r="D128" s="232"/>
      <c r="E128" s="233"/>
      <c r="F128" s="234"/>
      <c r="G128" s="194"/>
      <c r="P128" s="360"/>
      <c r="Q128" s="359"/>
      <c r="S128" s="360"/>
      <c r="T128" s="359"/>
      <c r="V128" s="348"/>
    </row>
    <row r="129" spans="1:24" ht="21.9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28"/>
      <c r="X130" s="1228"/>
    </row>
    <row r="131" spans="1:24" ht="21.95" customHeight="1">
      <c r="A131" s="216"/>
      <c r="B131" s="239"/>
      <c r="C131" s="212"/>
      <c r="D131" s="232"/>
      <c r="E131" s="233"/>
      <c r="F131" s="234"/>
      <c r="G131" s="238"/>
      <c r="P131" s="360"/>
      <c r="Q131" s="359"/>
      <c r="S131" s="360"/>
      <c r="T131" s="359"/>
      <c r="V131" s="348"/>
    </row>
    <row r="132" spans="1:24" ht="21.95" customHeight="1">
      <c r="A132" s="216"/>
      <c r="B132" s="218"/>
      <c r="C132" s="212"/>
      <c r="D132" s="232"/>
      <c r="E132" s="233"/>
      <c r="F132" s="234"/>
      <c r="G132" s="194"/>
      <c r="P132" s="360"/>
      <c r="Q132" s="359"/>
      <c r="S132" s="360"/>
      <c r="T132" s="359"/>
      <c r="V132" s="348"/>
    </row>
    <row r="133" spans="1:24" ht="21.9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1.9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1.95" customHeight="1">
      <c r="A137" s="214"/>
      <c r="B137" s="245"/>
      <c r="C137" s="212"/>
      <c r="D137" s="232"/>
      <c r="E137" s="242"/>
      <c r="F137" s="234"/>
      <c r="G137" s="194"/>
      <c r="N137" s="4"/>
      <c r="P137" s="360"/>
      <c r="Q137" s="359"/>
      <c r="S137" s="360"/>
      <c r="T137" s="359"/>
      <c r="V137" s="348"/>
    </row>
    <row r="138" spans="1:24" ht="21.9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31"/>
      <c r="C173" s="1231"/>
      <c r="D173" s="1231"/>
      <c r="E173" s="234"/>
      <c r="F173" s="234"/>
      <c r="G173" s="194"/>
      <c r="I173" s="252"/>
      <c r="J173" s="185"/>
      <c r="K173" s="185"/>
      <c r="L173" s="185"/>
      <c r="M173" s="185"/>
      <c r="N173" s="1"/>
      <c r="O173" s="1"/>
      <c r="P173" s="89"/>
      <c r="Q173" s="359"/>
      <c r="R173" s="6"/>
      <c r="S173" s="89"/>
      <c r="T173" s="359"/>
      <c r="U173" s="1"/>
      <c r="V173" s="6"/>
    </row>
    <row r="174" spans="1:22" ht="26.1" customHeight="1">
      <c r="A174" s="249"/>
      <c r="B174" s="1232"/>
      <c r="C174" s="1232"/>
      <c r="D174" s="1232"/>
      <c r="E174" s="234"/>
      <c r="F174" s="234"/>
      <c r="G174" s="194"/>
      <c r="I174" s="252"/>
      <c r="J174" s="185"/>
      <c r="K174" s="185"/>
      <c r="L174" s="185"/>
      <c r="M174" s="185"/>
      <c r="N174" s="1"/>
      <c r="O174" s="1"/>
      <c r="P174" s="89"/>
      <c r="Q174" s="359"/>
      <c r="R174" s="6"/>
      <c r="S174" s="89"/>
      <c r="T174" s="359"/>
      <c r="U174" s="1"/>
      <c r="V174" s="1"/>
    </row>
    <row r="175" spans="1:22" ht="26.1" customHeight="1">
      <c r="A175" s="249"/>
      <c r="B175" s="1226"/>
      <c r="C175" s="1226"/>
      <c r="D175" s="1226"/>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C5511DF2-7367-4292-8F90-6EDA131DE06A}"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B53AB765-D844-4672-9326-008E7DD94E4F}"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9" priority="2" stopIfTrue="1" operator="equal">
      <formula>"a"</formula>
    </cfRule>
  </conditionalFormatting>
  <conditionalFormatting sqref="E30:E72">
    <cfRule type="expression" dxfId="48" priority="1" stopIfTrue="1">
      <formula>D30&gt;0</formula>
    </cfRule>
  </conditionalFormatting>
  <conditionalFormatting sqref="E135 G135 E142 Q143:Q144 T143:T144 G144 E144:E151 Q152:Q153 T152:T153 G153 E153:E154">
    <cfRule type="cellIs" dxfId="47" priority="4" stopIfTrue="1" operator="equal">
      <formula>"a"</formula>
    </cfRule>
  </conditionalFormatting>
  <conditionalFormatting sqref="G17:G72 G128:G129 G132:G133 G136:G138 G141:G142 G145:G151 G154 G156:G161 G163:G166 G168:G172">
    <cfRule type="expression" dxfId="46" priority="5" stopIfTrue="1">
      <formula>E17=""</formula>
    </cfRule>
  </conditionalFormatting>
  <conditionalFormatting sqref="Q17:Q73 T17:T73 Q127:Q138 T127:T138 Q141:Q142 T141:T142 Q145:Q151 T145:T151 Q154 T154 Q156:Q166 T156:T166 Q168:Q172 T168:T172">
    <cfRule type="cellIs" dxfId="45" priority="3" stopIfTrue="1" operator="equal">
      <formula>#REF!</formula>
    </cfRule>
  </conditionalFormatting>
  <printOptions horizontalCentered="1"/>
  <pageMargins left="0.511811023622047" right="0.26" top="0.48" bottom="0.54" header="0.25" footer="0.27"/>
  <pageSetup paperSize="9" orientation="portrait" horizontalDpi="300" verticalDpi="300" r:id="rId23"/>
  <headerFooter alignWithMargins="0">
    <oddFooter>&amp;R&amp;"Book Antiqua,Bold"&amp;10Schedule-1/ Page &amp;P of &amp;N</oddFooter>
  </headerFooter>
  <colBreaks count="1" manualBreakCount="1">
    <brk id="7" max="1048575" man="1"/>
  </colBreaks>
  <drawing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484"/>
  <sheetViews>
    <sheetView view="pageBreakPreview" topLeftCell="A390" zoomScale="80" zoomScaleNormal="100" zoomScaleSheetLayoutView="80" workbookViewId="0">
      <selection activeCell="I396" sqref="I396"/>
    </sheetView>
  </sheetViews>
  <sheetFormatPr defaultRowHeight="16.5"/>
  <cols>
    <col min="1" max="1" width="5.625" style="1022" customWidth="1"/>
    <col min="2" max="2" width="12.625" style="1022" customWidth="1"/>
    <col min="3" max="3" width="8.75" style="1022" customWidth="1"/>
    <col min="4" max="4" width="18.5" style="1022" customWidth="1"/>
    <col min="5" max="5" width="13.875" style="1022" customWidth="1"/>
    <col min="6" max="6" width="74.75" style="1023" customWidth="1"/>
    <col min="7" max="7" width="6.75" style="1022" customWidth="1"/>
    <col min="8" max="8" width="8" style="1022" customWidth="1"/>
    <col min="9" max="9" width="13.875" style="1024" customWidth="1"/>
    <col min="10" max="10" width="19.75" style="1024" customWidth="1"/>
    <col min="11" max="11" width="9" style="1014" customWidth="1"/>
    <col min="12" max="13" width="9" style="285" customWidth="1"/>
    <col min="14" max="20" width="9" style="1014" customWidth="1"/>
    <col min="21" max="32" width="9" style="1014"/>
    <col min="33" max="16384" width="9" style="285"/>
  </cols>
  <sheetData>
    <row r="1" spans="1:36" ht="18" customHeight="1">
      <c r="A1" s="1009" t="str">
        <f>Cover!B3</f>
        <v>Specification No.: CC/NT/W-GIS/DOM/A04/24/10629</v>
      </c>
      <c r="B1" s="1009"/>
      <c r="C1" s="1009"/>
      <c r="D1" s="1009"/>
      <c r="E1" s="1009"/>
      <c r="F1" s="1010"/>
      <c r="G1" s="1011"/>
      <c r="H1" s="1011"/>
      <c r="I1" s="1012"/>
      <c r="J1" s="1013" t="s">
        <v>425</v>
      </c>
    </row>
    <row r="2" spans="1:36" ht="6.75" customHeight="1">
      <c r="A2" s="1015"/>
      <c r="B2" s="1015"/>
      <c r="C2" s="1015"/>
      <c r="D2" s="1015"/>
      <c r="E2" s="1015"/>
      <c r="F2" s="1016"/>
      <c r="G2" s="1015"/>
      <c r="H2" s="1015"/>
      <c r="I2" s="285"/>
      <c r="J2" s="285"/>
    </row>
    <row r="3" spans="1:36" ht="81" customHeight="1">
      <c r="A3" s="1223" t="str">
        <f>Cover!$B$2</f>
        <v>400kV GIS Substation Package SS-135 for (a) Extension of 400/220/132kV Pandiabili GIS Substation under ERBS-I, (b) Extension of 400/220/132kV Rangpo GIS Substation under ERBS-II and (c) Bay Extension of Misa GIS S/s under NERES-XXVIII</v>
      </c>
      <c r="B3" s="1223"/>
      <c r="C3" s="1223"/>
      <c r="D3" s="1223"/>
      <c r="E3" s="1223"/>
      <c r="F3" s="1223"/>
      <c r="G3" s="1223"/>
      <c r="H3" s="1223"/>
      <c r="I3" s="1223"/>
      <c r="J3" s="1223"/>
      <c r="K3" s="1017"/>
      <c r="L3" s="1018"/>
      <c r="M3" s="1019"/>
      <c r="O3" s="1020"/>
      <c r="R3" s="1251"/>
      <c r="S3" s="1251"/>
      <c r="AG3" s="1014"/>
      <c r="AH3" s="1014"/>
      <c r="AI3" s="1014"/>
      <c r="AJ3" s="1014"/>
    </row>
    <row r="4" spans="1:36" ht="21.95" customHeight="1">
      <c r="A4" s="1252" t="s">
        <v>23</v>
      </c>
      <c r="B4" s="1252"/>
      <c r="C4" s="1252"/>
      <c r="D4" s="1252"/>
      <c r="E4" s="1252"/>
      <c r="F4" s="1252"/>
      <c r="G4" s="1252"/>
      <c r="H4" s="1252"/>
      <c r="I4" s="1252"/>
      <c r="J4" s="1252"/>
      <c r="K4" s="1021"/>
    </row>
    <row r="5" spans="1:36" ht="9.75" customHeight="1">
      <c r="J5" s="285"/>
    </row>
    <row r="6" spans="1:36" ht="18" customHeight="1">
      <c r="A6" s="1248" t="str">
        <f>'Sch-1'!A6</f>
        <v>Bidder’s Name and Address (Sole Bidder) :</v>
      </c>
      <c r="B6" s="1248"/>
      <c r="C6" s="1248"/>
      <c r="D6" s="1248"/>
      <c r="E6" s="1025"/>
      <c r="F6" s="1026"/>
      <c r="G6" s="1027"/>
      <c r="H6" s="1027"/>
      <c r="I6" s="1028" t="s">
        <v>396</v>
      </c>
      <c r="J6" s="285"/>
      <c r="K6" s="1029"/>
    </row>
    <row r="7" spans="1:36">
      <c r="A7" s="1253" t="str">
        <f>'Sch-1'!A7</f>
        <v/>
      </c>
      <c r="B7" s="1253"/>
      <c r="C7" s="1253"/>
      <c r="D7" s="1253"/>
      <c r="E7" s="1253"/>
      <c r="F7" s="1253"/>
      <c r="G7" s="1253"/>
      <c r="H7" s="1253"/>
      <c r="I7" s="1030" t="str">
        <f>'Sch-1'!M7</f>
        <v>Contracts Services, 3rd Floor</v>
      </c>
      <c r="J7" s="285"/>
      <c r="K7" s="1029"/>
    </row>
    <row r="8" spans="1:36" ht="18" customHeight="1">
      <c r="A8" s="1025" t="s">
        <v>397</v>
      </c>
      <c r="B8" s="1025"/>
      <c r="C8" s="1254" t="str">
        <f>IF('Sch-1'!C8=0, "", 'Sch-1'!C8)</f>
        <v xml:space="preserve">…….. …….. …….. …….. …….. …….. </v>
      </c>
      <c r="D8" s="1254"/>
      <c r="E8" s="1254"/>
      <c r="I8" s="1030" t="str">
        <f>'Sch-1'!M8</f>
        <v>Power Grid Corporation of India Ltd.,</v>
      </c>
      <c r="J8" s="285"/>
      <c r="K8" s="1029"/>
    </row>
    <row r="9" spans="1:36" ht="18" customHeight="1">
      <c r="A9" s="1025" t="s">
        <v>399</v>
      </c>
      <c r="B9" s="1025"/>
      <c r="C9" s="1254" t="str">
        <f>IF('Sch-1'!C9=0, "", 'Sch-1'!C9)</f>
        <v xml:space="preserve">…….. …….. …….. …….. …….. …….. </v>
      </c>
      <c r="D9" s="1254"/>
      <c r="E9" s="1254"/>
      <c r="I9" s="1030" t="str">
        <f>'Sch-1'!M9</f>
        <v>"Saudamini", Plot No.-2</v>
      </c>
      <c r="J9" s="285"/>
      <c r="K9" s="1029"/>
    </row>
    <row r="10" spans="1:36" ht="18" customHeight="1">
      <c r="A10" s="1027"/>
      <c r="B10" s="1027"/>
      <c r="C10" s="1254" t="str">
        <f>IF('Sch-1'!C10=0, "", 'Sch-1'!C10)</f>
        <v xml:space="preserve">…….. …….. …….. …….. …….. …….. </v>
      </c>
      <c r="D10" s="1254"/>
      <c r="E10" s="1254"/>
      <c r="I10" s="1030" t="str">
        <f>'Sch-1'!M10</f>
        <v xml:space="preserve">Sector-29, </v>
      </c>
      <c r="J10" s="285"/>
      <c r="K10" s="1029"/>
    </row>
    <row r="11" spans="1:36" ht="18" customHeight="1">
      <c r="A11" s="1027"/>
      <c r="B11" s="1027"/>
      <c r="C11" s="1254" t="str">
        <f>IF('Sch-1'!C11=0, "", 'Sch-1'!C11)</f>
        <v xml:space="preserve">…….. …….. …….. …….. …….. …….. </v>
      </c>
      <c r="D11" s="1254"/>
      <c r="E11" s="1254"/>
      <c r="I11" s="1030" t="str">
        <f>'Sch-1'!M11</f>
        <v>Gurgaon (Haryana) - 122001</v>
      </c>
      <c r="J11" s="285"/>
      <c r="K11" s="1029"/>
    </row>
    <row r="12" spans="1:36" ht="18" customHeight="1">
      <c r="A12" s="1027"/>
      <c r="B12" s="1027"/>
      <c r="C12" s="1027"/>
      <c r="D12" s="1027"/>
      <c r="E12" s="1027"/>
      <c r="F12" s="1031"/>
      <c r="G12" s="1031"/>
      <c r="H12" s="1031"/>
      <c r="I12" s="1030"/>
      <c r="J12" s="285"/>
      <c r="K12" s="1029"/>
    </row>
    <row r="13" spans="1:36" ht="25.5" customHeight="1">
      <c r="A13" s="1260" t="s">
        <v>569</v>
      </c>
      <c r="B13" s="1260"/>
      <c r="C13" s="1260"/>
      <c r="D13" s="1260"/>
      <c r="E13" s="1260"/>
      <c r="F13" s="1260"/>
      <c r="G13" s="1260"/>
      <c r="H13" s="1260"/>
      <c r="I13" s="1260"/>
      <c r="J13" s="1260"/>
      <c r="K13" s="1029"/>
    </row>
    <row r="14" spans="1:36" ht="9.75" customHeight="1">
      <c r="A14" s="1030"/>
      <c r="B14" s="1030"/>
      <c r="C14" s="1030"/>
      <c r="D14" s="1030"/>
      <c r="E14" s="1030"/>
      <c r="F14" s="1030"/>
      <c r="G14" s="1030"/>
      <c r="H14" s="1030"/>
      <c r="I14" s="1030"/>
      <c r="J14" s="1030"/>
      <c r="K14" s="1029"/>
    </row>
    <row r="15" spans="1:36">
      <c r="A15" s="1027"/>
      <c r="B15" s="1027"/>
      <c r="C15" s="1027"/>
      <c r="D15" s="1027"/>
      <c r="E15" s="1027"/>
      <c r="F15" s="1032"/>
      <c r="G15" s="1025"/>
      <c r="H15" s="1025"/>
      <c r="I15" s="1256" t="s">
        <v>275</v>
      </c>
      <c r="J15" s="1256"/>
      <c r="K15" s="425"/>
    </row>
    <row r="16" spans="1:36" ht="78" customHeight="1">
      <c r="A16" s="1074" t="s">
        <v>361</v>
      </c>
      <c r="B16" s="1074" t="s">
        <v>514</v>
      </c>
      <c r="C16" s="1074" t="s">
        <v>515</v>
      </c>
      <c r="D16" s="1074" t="s">
        <v>516</v>
      </c>
      <c r="E16" s="1074" t="s">
        <v>517</v>
      </c>
      <c r="F16" s="1075" t="s">
        <v>368</v>
      </c>
      <c r="G16" s="1076" t="s">
        <v>353</v>
      </c>
      <c r="H16" s="1076" t="s">
        <v>354</v>
      </c>
      <c r="I16" s="1074" t="s">
        <v>519</v>
      </c>
      <c r="J16" s="1074" t="s">
        <v>520</v>
      </c>
    </row>
    <row r="17" spans="1:13">
      <c r="A17" s="1077">
        <v>1</v>
      </c>
      <c r="B17" s="1077">
        <v>2</v>
      </c>
      <c r="C17" s="1077">
        <v>3</v>
      </c>
      <c r="D17" s="1077">
        <v>4</v>
      </c>
      <c r="E17" s="1077">
        <v>5</v>
      </c>
      <c r="F17" s="1077">
        <v>4</v>
      </c>
      <c r="G17" s="1077">
        <v>5</v>
      </c>
      <c r="H17" s="1077">
        <v>6</v>
      </c>
      <c r="I17" s="1077">
        <v>7</v>
      </c>
      <c r="J17" s="1077" t="s">
        <v>552</v>
      </c>
      <c r="K17" s="1035"/>
    </row>
    <row r="18" spans="1:13" hidden="1">
      <c r="A18" s="1036"/>
      <c r="B18" s="1036"/>
      <c r="C18" s="1036"/>
      <c r="D18" s="1036"/>
      <c r="E18" s="1036"/>
      <c r="F18" s="1037"/>
      <c r="G18" s="1037"/>
      <c r="H18" s="1037"/>
      <c r="I18" s="1037"/>
      <c r="J18" s="1038"/>
      <c r="K18" s="1035"/>
    </row>
    <row r="19" spans="1:13" hidden="1">
      <c r="A19" s="1036"/>
      <c r="B19" s="1036"/>
      <c r="C19" s="1036"/>
      <c r="D19" s="1036"/>
      <c r="E19" s="1036"/>
      <c r="F19" s="1037"/>
      <c r="G19" s="1037"/>
      <c r="H19" s="1037"/>
      <c r="I19" s="1037"/>
      <c r="J19" s="1038"/>
      <c r="K19" s="1035"/>
    </row>
    <row r="20" spans="1:13" ht="26.25" hidden="1" customHeight="1">
      <c r="A20" s="1126"/>
      <c r="B20" s="1257" t="s">
        <v>574</v>
      </c>
      <c r="C20" s="1258"/>
      <c r="D20" s="1258"/>
      <c r="E20" s="1258"/>
      <c r="F20" s="1259"/>
      <c r="G20" s="1126"/>
      <c r="H20" s="1126"/>
      <c r="I20" s="1126"/>
      <c r="J20" s="1127"/>
      <c r="K20" s="1035"/>
    </row>
    <row r="21" spans="1:13" s="1024" customFormat="1" ht="27.75" customHeight="1">
      <c r="A21" s="1107"/>
      <c r="B21" s="1116" t="str">
        <f>'Sch-1'!B21</f>
        <v xml:space="preserve">400KV-dia-1no at Pandiabilli       </v>
      </c>
      <c r="C21" s="1117"/>
      <c r="D21" s="1117"/>
      <c r="E21" s="1117"/>
      <c r="F21" s="1118"/>
      <c r="G21" s="927"/>
      <c r="H21" s="927"/>
      <c r="I21" s="927"/>
      <c r="J21" s="1039"/>
      <c r="M21" s="285"/>
    </row>
    <row r="22" spans="1:13" s="1134" customFormat="1" ht="81.75" customHeight="1">
      <c r="A22" s="929">
        <v>1</v>
      </c>
      <c r="B22" s="1130">
        <v>7000028320</v>
      </c>
      <c r="C22" s="1130">
        <v>770</v>
      </c>
      <c r="D22" s="1130" t="s">
        <v>646</v>
      </c>
      <c r="E22" s="1130">
        <v>1000004401</v>
      </c>
      <c r="F22" s="1130" t="s">
        <v>662</v>
      </c>
      <c r="G22" s="1130" t="s">
        <v>580</v>
      </c>
      <c r="H22" s="1130">
        <v>6</v>
      </c>
      <c r="I22" s="1098">
        <v>1</v>
      </c>
      <c r="J22" s="1099">
        <f>IF(I22=0, "Included",IF(ISERROR(H22*I22), I22, H22*I22))</f>
        <v>6</v>
      </c>
      <c r="K22" s="1133"/>
      <c r="M22" s="1135"/>
    </row>
    <row r="23" spans="1:13" s="1134" customFormat="1" ht="75" customHeight="1">
      <c r="A23" s="929">
        <f>A22+1</f>
        <v>2</v>
      </c>
      <c r="B23" s="1130">
        <v>7000028320</v>
      </c>
      <c r="C23" s="1130">
        <v>780</v>
      </c>
      <c r="D23" s="1130" t="s">
        <v>646</v>
      </c>
      <c r="E23" s="1130">
        <v>1000020419</v>
      </c>
      <c r="F23" s="1130" t="s">
        <v>661</v>
      </c>
      <c r="G23" s="1130" t="s">
        <v>580</v>
      </c>
      <c r="H23" s="1130">
        <v>6</v>
      </c>
      <c r="I23" s="1098"/>
      <c r="J23" s="1099" t="str">
        <f t="shared" ref="J23:J39" si="0">IF(I23=0, "Included",IF(ISERROR(H23*I23), I23, H23*I23))</f>
        <v>Included</v>
      </c>
      <c r="K23" s="1133"/>
      <c r="M23" s="1135"/>
    </row>
    <row r="24" spans="1:13" s="1134" customFormat="1">
      <c r="A24" s="929">
        <f t="shared" ref="A24:A87" si="1">A23+1</f>
        <v>3</v>
      </c>
      <c r="B24" s="1130">
        <v>7000028320</v>
      </c>
      <c r="C24" s="1130">
        <v>790</v>
      </c>
      <c r="D24" s="1130" t="s">
        <v>646</v>
      </c>
      <c r="E24" s="1130">
        <v>1000004535</v>
      </c>
      <c r="F24" s="1130" t="s">
        <v>792</v>
      </c>
      <c r="G24" s="1130" t="s">
        <v>580</v>
      </c>
      <c r="H24" s="1130">
        <v>6</v>
      </c>
      <c r="I24" s="1098"/>
      <c r="J24" s="1099" t="str">
        <f t="shared" si="0"/>
        <v>Included</v>
      </c>
      <c r="K24" s="1133"/>
      <c r="M24" s="1135"/>
    </row>
    <row r="25" spans="1:13" s="1134" customFormat="1" ht="68.25" customHeight="1">
      <c r="A25" s="929">
        <f t="shared" si="1"/>
        <v>4</v>
      </c>
      <c r="B25" s="1130">
        <v>7000028320</v>
      </c>
      <c r="C25" s="1130">
        <v>800</v>
      </c>
      <c r="D25" s="1130" t="s">
        <v>646</v>
      </c>
      <c r="E25" s="1130">
        <v>1000000004</v>
      </c>
      <c r="F25" s="1130" t="s">
        <v>793</v>
      </c>
      <c r="G25" s="1130" t="s">
        <v>580</v>
      </c>
      <c r="H25" s="1130">
        <v>4</v>
      </c>
      <c r="I25" s="1098"/>
      <c r="J25" s="1099" t="str">
        <f t="shared" si="0"/>
        <v>Included</v>
      </c>
      <c r="K25" s="1133"/>
      <c r="M25" s="1135"/>
    </row>
    <row r="26" spans="1:13" s="1134" customFormat="1">
      <c r="A26" s="929">
        <f t="shared" si="1"/>
        <v>5</v>
      </c>
      <c r="B26" s="1130">
        <v>7000028320</v>
      </c>
      <c r="C26" s="1130">
        <v>810</v>
      </c>
      <c r="D26" s="1130" t="s">
        <v>646</v>
      </c>
      <c r="E26" s="1130">
        <v>1000004400</v>
      </c>
      <c r="F26" s="1130" t="s">
        <v>794</v>
      </c>
      <c r="G26" s="1130" t="s">
        <v>580</v>
      </c>
      <c r="H26" s="1130">
        <v>12</v>
      </c>
      <c r="I26" s="1098"/>
      <c r="J26" s="1099" t="str">
        <f t="shared" si="0"/>
        <v>Included</v>
      </c>
      <c r="K26" s="1133"/>
      <c r="M26" s="1135"/>
    </row>
    <row r="27" spans="1:13" s="1134" customFormat="1" ht="60.75" customHeight="1">
      <c r="A27" s="929">
        <f t="shared" si="1"/>
        <v>6</v>
      </c>
      <c r="B27" s="1130">
        <v>7000028320</v>
      </c>
      <c r="C27" s="1130">
        <v>820</v>
      </c>
      <c r="D27" s="1130" t="s">
        <v>777</v>
      </c>
      <c r="E27" s="1130">
        <v>1000004287</v>
      </c>
      <c r="F27" s="1130" t="s">
        <v>795</v>
      </c>
      <c r="G27" s="1130" t="s">
        <v>585</v>
      </c>
      <c r="H27" s="1130">
        <v>600</v>
      </c>
      <c r="I27" s="1098"/>
      <c r="J27" s="1099" t="str">
        <f t="shared" si="0"/>
        <v>Included</v>
      </c>
      <c r="K27" s="1133"/>
      <c r="M27" s="1135"/>
    </row>
    <row r="28" spans="1:13" s="1134" customFormat="1" ht="71.25" customHeight="1">
      <c r="A28" s="929">
        <f t="shared" si="1"/>
        <v>7</v>
      </c>
      <c r="B28" s="1130">
        <v>7000028320</v>
      </c>
      <c r="C28" s="1130">
        <v>830</v>
      </c>
      <c r="D28" s="1130" t="s">
        <v>777</v>
      </c>
      <c r="E28" s="1130">
        <v>1000032699</v>
      </c>
      <c r="F28" s="1130" t="s">
        <v>796</v>
      </c>
      <c r="G28" s="1130" t="s">
        <v>580</v>
      </c>
      <c r="H28" s="1130">
        <v>6</v>
      </c>
      <c r="I28" s="1098"/>
      <c r="J28" s="1099" t="str">
        <f>IF(I28=0, "Included",IF(ISERROR(H28*I28), I28, H28*I28))</f>
        <v>Included</v>
      </c>
      <c r="K28" s="1133"/>
      <c r="M28" s="1135"/>
    </row>
    <row r="29" spans="1:13" s="1134" customFormat="1" ht="33">
      <c r="A29" s="929">
        <f t="shared" si="1"/>
        <v>8</v>
      </c>
      <c r="B29" s="1130">
        <v>7000028320</v>
      </c>
      <c r="C29" s="1130">
        <v>840</v>
      </c>
      <c r="D29" s="1130" t="s">
        <v>777</v>
      </c>
      <c r="E29" s="1130">
        <v>1000032802</v>
      </c>
      <c r="F29" s="1130" t="s">
        <v>657</v>
      </c>
      <c r="G29" s="1130" t="s">
        <v>581</v>
      </c>
      <c r="H29" s="1130">
        <v>2</v>
      </c>
      <c r="I29" s="1098"/>
      <c r="J29" s="1099" t="str">
        <f t="shared" si="0"/>
        <v>Included</v>
      </c>
      <c r="K29" s="1133"/>
      <c r="M29" s="1135"/>
    </row>
    <row r="30" spans="1:13" s="1134" customFormat="1" ht="33">
      <c r="A30" s="929">
        <f t="shared" si="1"/>
        <v>9</v>
      </c>
      <c r="B30" s="1130">
        <v>7000028320</v>
      </c>
      <c r="C30" s="1130">
        <v>10</v>
      </c>
      <c r="D30" s="1130" t="s">
        <v>777</v>
      </c>
      <c r="E30" s="1130">
        <v>1000004364</v>
      </c>
      <c r="F30" s="1130" t="s">
        <v>797</v>
      </c>
      <c r="G30" s="1130" t="s">
        <v>581</v>
      </c>
      <c r="H30" s="1130">
        <v>1</v>
      </c>
      <c r="I30" s="1098"/>
      <c r="J30" s="1099" t="str">
        <f t="shared" si="0"/>
        <v>Included</v>
      </c>
      <c r="K30" s="1133"/>
      <c r="M30" s="1135"/>
    </row>
    <row r="31" spans="1:13" s="1134" customFormat="1" ht="36.75" customHeight="1">
      <c r="A31" s="929">
        <f t="shared" si="1"/>
        <v>10</v>
      </c>
      <c r="B31" s="1130">
        <v>7000028320</v>
      </c>
      <c r="C31" s="1130">
        <v>20</v>
      </c>
      <c r="D31" s="1130" t="s">
        <v>777</v>
      </c>
      <c r="E31" s="1130">
        <v>1000004638</v>
      </c>
      <c r="F31" s="1130" t="s">
        <v>798</v>
      </c>
      <c r="G31" s="1130" t="s">
        <v>581</v>
      </c>
      <c r="H31" s="1130">
        <v>1</v>
      </c>
      <c r="I31" s="1098"/>
      <c r="J31" s="1099" t="str">
        <f t="shared" si="0"/>
        <v>Included</v>
      </c>
      <c r="K31" s="1133"/>
      <c r="M31" s="1135"/>
    </row>
    <row r="32" spans="1:13" s="1134" customFormat="1" ht="33">
      <c r="A32" s="929">
        <f t="shared" si="1"/>
        <v>11</v>
      </c>
      <c r="B32" s="1130">
        <v>7000028320</v>
      </c>
      <c r="C32" s="1130">
        <v>30</v>
      </c>
      <c r="D32" s="1130" t="s">
        <v>777</v>
      </c>
      <c r="E32" s="1130">
        <v>1000004505</v>
      </c>
      <c r="F32" s="1130" t="s">
        <v>799</v>
      </c>
      <c r="G32" s="1130" t="s">
        <v>581</v>
      </c>
      <c r="H32" s="1130">
        <v>1</v>
      </c>
      <c r="I32" s="1098"/>
      <c r="J32" s="1099" t="str">
        <f t="shared" si="0"/>
        <v>Included</v>
      </c>
      <c r="K32" s="1133"/>
      <c r="M32" s="1135"/>
    </row>
    <row r="33" spans="1:13" s="1134" customFormat="1" ht="33">
      <c r="A33" s="929">
        <f t="shared" si="1"/>
        <v>12</v>
      </c>
      <c r="B33" s="1130">
        <v>7000028320</v>
      </c>
      <c r="C33" s="1130">
        <v>40</v>
      </c>
      <c r="D33" s="1130" t="s">
        <v>777</v>
      </c>
      <c r="E33" s="1130">
        <v>1000004637</v>
      </c>
      <c r="F33" s="1130" t="s">
        <v>660</v>
      </c>
      <c r="G33" s="1130" t="s">
        <v>581</v>
      </c>
      <c r="H33" s="1130">
        <v>1</v>
      </c>
      <c r="I33" s="1098"/>
      <c r="J33" s="1099" t="str">
        <f t="shared" si="0"/>
        <v>Included</v>
      </c>
      <c r="K33" s="1133"/>
      <c r="M33" s="1135"/>
    </row>
    <row r="34" spans="1:13" s="1134" customFormat="1">
      <c r="A34" s="929">
        <f t="shared" si="1"/>
        <v>13</v>
      </c>
      <c r="B34" s="1130">
        <v>7000028320</v>
      </c>
      <c r="C34" s="1130">
        <v>850</v>
      </c>
      <c r="D34" s="1130" t="s">
        <v>778</v>
      </c>
      <c r="E34" s="1130">
        <v>1000055446</v>
      </c>
      <c r="F34" s="1130" t="s">
        <v>800</v>
      </c>
      <c r="G34" s="1130" t="s">
        <v>580</v>
      </c>
      <c r="H34" s="1130">
        <v>3</v>
      </c>
      <c r="I34" s="1098"/>
      <c r="J34" s="1099" t="str">
        <f t="shared" si="0"/>
        <v>Included</v>
      </c>
      <c r="K34" s="1133"/>
      <c r="M34" s="1135"/>
    </row>
    <row r="35" spans="1:13" s="1134" customFormat="1" ht="33">
      <c r="A35" s="929">
        <f t="shared" si="1"/>
        <v>14</v>
      </c>
      <c r="B35" s="1130">
        <v>7000028320</v>
      </c>
      <c r="C35" s="1130">
        <v>860</v>
      </c>
      <c r="D35" s="1130" t="s">
        <v>778</v>
      </c>
      <c r="E35" s="1130">
        <v>1000002146</v>
      </c>
      <c r="F35" s="1130" t="s">
        <v>801</v>
      </c>
      <c r="G35" s="1130" t="s">
        <v>581</v>
      </c>
      <c r="H35" s="1130">
        <v>1</v>
      </c>
      <c r="I35" s="1098"/>
      <c r="J35" s="1099" t="str">
        <f t="shared" si="0"/>
        <v>Included</v>
      </c>
      <c r="K35" s="1133"/>
      <c r="M35" s="1135"/>
    </row>
    <row r="36" spans="1:13" s="1134" customFormat="1">
      <c r="A36" s="929">
        <f t="shared" si="1"/>
        <v>15</v>
      </c>
      <c r="B36" s="1130">
        <v>7000028320</v>
      </c>
      <c r="C36" s="1130">
        <v>870</v>
      </c>
      <c r="D36" s="1130" t="s">
        <v>778</v>
      </c>
      <c r="E36" s="1130">
        <v>1000025391</v>
      </c>
      <c r="F36" s="1130" t="s">
        <v>590</v>
      </c>
      <c r="G36" s="1130" t="s">
        <v>580</v>
      </c>
      <c r="H36" s="1130">
        <v>1</v>
      </c>
      <c r="I36" s="1098"/>
      <c r="J36" s="1099" t="str">
        <f t="shared" si="0"/>
        <v>Included</v>
      </c>
      <c r="K36" s="1133"/>
      <c r="M36" s="1135"/>
    </row>
    <row r="37" spans="1:13" s="1134" customFormat="1">
      <c r="A37" s="929">
        <f t="shared" si="1"/>
        <v>16</v>
      </c>
      <c r="B37" s="1130">
        <v>7000028320</v>
      </c>
      <c r="C37" s="1130">
        <v>880</v>
      </c>
      <c r="D37" s="1130" t="s">
        <v>778</v>
      </c>
      <c r="E37" s="1130">
        <v>1000003398</v>
      </c>
      <c r="F37" s="1130" t="s">
        <v>802</v>
      </c>
      <c r="G37" s="1130" t="s">
        <v>580</v>
      </c>
      <c r="H37" s="1130">
        <v>2</v>
      </c>
      <c r="I37" s="1098"/>
      <c r="J37" s="1099" t="str">
        <f t="shared" si="0"/>
        <v>Included</v>
      </c>
      <c r="K37" s="1133"/>
      <c r="M37" s="1135"/>
    </row>
    <row r="38" spans="1:13" s="1134" customFormat="1" ht="21.75" customHeight="1">
      <c r="A38" s="929">
        <f t="shared" si="1"/>
        <v>17</v>
      </c>
      <c r="B38" s="1130">
        <v>7000028320</v>
      </c>
      <c r="C38" s="1130">
        <v>890</v>
      </c>
      <c r="D38" s="1130" t="s">
        <v>779</v>
      </c>
      <c r="E38" s="1130">
        <v>1000003409</v>
      </c>
      <c r="F38" s="1130" t="s">
        <v>664</v>
      </c>
      <c r="G38" s="1130" t="s">
        <v>580</v>
      </c>
      <c r="H38" s="1130">
        <v>3</v>
      </c>
      <c r="I38" s="1098"/>
      <c r="J38" s="1099" t="str">
        <f t="shared" si="0"/>
        <v>Included</v>
      </c>
      <c r="K38" s="1133"/>
      <c r="M38" s="1135"/>
    </row>
    <row r="39" spans="1:13" s="1134" customFormat="1" ht="33">
      <c r="A39" s="929">
        <f t="shared" si="1"/>
        <v>18</v>
      </c>
      <c r="B39" s="1130">
        <v>7000028320</v>
      </c>
      <c r="C39" s="1130">
        <v>900</v>
      </c>
      <c r="D39" s="1130" t="s">
        <v>779</v>
      </c>
      <c r="E39" s="1130">
        <v>1000003411</v>
      </c>
      <c r="F39" s="1130" t="s">
        <v>803</v>
      </c>
      <c r="G39" s="1130" t="s">
        <v>580</v>
      </c>
      <c r="H39" s="1130">
        <v>1</v>
      </c>
      <c r="I39" s="1098"/>
      <c r="J39" s="1099" t="str">
        <f t="shared" si="0"/>
        <v>Included</v>
      </c>
      <c r="K39" s="1133"/>
      <c r="M39" s="1135"/>
    </row>
    <row r="40" spans="1:13" s="1134" customFormat="1" ht="49.5">
      <c r="A40" s="929">
        <f t="shared" si="1"/>
        <v>19</v>
      </c>
      <c r="B40" s="1130">
        <v>7000028320</v>
      </c>
      <c r="C40" s="1130">
        <v>910</v>
      </c>
      <c r="D40" s="1130" t="s">
        <v>780</v>
      </c>
      <c r="E40" s="1130">
        <v>1000011336</v>
      </c>
      <c r="F40" s="1130" t="s">
        <v>804</v>
      </c>
      <c r="G40" s="1130" t="s">
        <v>581</v>
      </c>
      <c r="H40" s="1130">
        <v>2</v>
      </c>
      <c r="I40" s="1098"/>
      <c r="J40" s="1099" t="str">
        <f>IF(I40=0, "Included",IF(ISERROR(H40*I40), I40, H40*I40))</f>
        <v>Included</v>
      </c>
      <c r="K40" s="1133"/>
      <c r="M40" s="1135"/>
    </row>
    <row r="41" spans="1:13" s="1134" customFormat="1" ht="49.5">
      <c r="A41" s="929">
        <f t="shared" si="1"/>
        <v>20</v>
      </c>
      <c r="B41" s="1130">
        <v>7000028320</v>
      </c>
      <c r="C41" s="1130">
        <v>920</v>
      </c>
      <c r="D41" s="1130" t="s">
        <v>780</v>
      </c>
      <c r="E41" s="1130">
        <v>1000055985</v>
      </c>
      <c r="F41" s="1130" t="s">
        <v>805</v>
      </c>
      <c r="G41" s="1130" t="s">
        <v>580</v>
      </c>
      <c r="H41" s="1130">
        <v>18</v>
      </c>
      <c r="I41" s="1098"/>
      <c r="J41" s="1099" t="str">
        <f t="shared" ref="J41:J45" si="2">IF(I41=0, "Included",IF(ISERROR(H41*I41), I41, H41*I41))</f>
        <v>Included</v>
      </c>
      <c r="K41" s="1133"/>
      <c r="M41" s="1135"/>
    </row>
    <row r="42" spans="1:13" s="1134" customFormat="1" ht="39" customHeight="1">
      <c r="A42" s="929">
        <f t="shared" si="1"/>
        <v>21</v>
      </c>
      <c r="B42" s="1130">
        <v>7000028320</v>
      </c>
      <c r="C42" s="1130">
        <v>930</v>
      </c>
      <c r="D42" s="1130" t="s">
        <v>780</v>
      </c>
      <c r="E42" s="1130">
        <v>1000055987</v>
      </c>
      <c r="F42" s="1130" t="s">
        <v>806</v>
      </c>
      <c r="G42" s="1130" t="s">
        <v>580</v>
      </c>
      <c r="H42" s="1130">
        <v>12</v>
      </c>
      <c r="I42" s="1098"/>
      <c r="J42" s="1099" t="str">
        <f t="shared" si="2"/>
        <v>Included</v>
      </c>
      <c r="K42" s="1133"/>
      <c r="M42" s="1135"/>
    </row>
    <row r="43" spans="1:13" s="1134" customFormat="1" ht="49.5">
      <c r="A43" s="929">
        <f t="shared" si="1"/>
        <v>22</v>
      </c>
      <c r="B43" s="1130">
        <v>7000028320</v>
      </c>
      <c r="C43" s="1130">
        <v>940</v>
      </c>
      <c r="D43" s="1130" t="s">
        <v>780</v>
      </c>
      <c r="E43" s="1130">
        <v>1000034162</v>
      </c>
      <c r="F43" s="1130" t="s">
        <v>649</v>
      </c>
      <c r="G43" s="1130" t="s">
        <v>587</v>
      </c>
      <c r="H43" s="1130">
        <v>1</v>
      </c>
      <c r="I43" s="1098"/>
      <c r="J43" s="1099" t="str">
        <f t="shared" si="2"/>
        <v>Included</v>
      </c>
      <c r="K43" s="1133"/>
      <c r="M43" s="1135"/>
    </row>
    <row r="44" spans="1:13" s="1134" customFormat="1">
      <c r="A44" s="929">
        <f t="shared" si="1"/>
        <v>23</v>
      </c>
      <c r="B44" s="1130">
        <v>7000028320</v>
      </c>
      <c r="C44" s="1130">
        <v>50</v>
      </c>
      <c r="D44" s="1130" t="s">
        <v>781</v>
      </c>
      <c r="E44" s="1130">
        <v>1000014547</v>
      </c>
      <c r="F44" s="1130" t="s">
        <v>594</v>
      </c>
      <c r="G44" s="1130" t="s">
        <v>580</v>
      </c>
      <c r="H44" s="1130">
        <v>2</v>
      </c>
      <c r="I44" s="1098"/>
      <c r="J44" s="1099" t="str">
        <f t="shared" si="2"/>
        <v>Included</v>
      </c>
      <c r="K44" s="1133"/>
      <c r="M44" s="1135"/>
    </row>
    <row r="45" spans="1:13" s="1134" customFormat="1">
      <c r="A45" s="929">
        <f t="shared" si="1"/>
        <v>24</v>
      </c>
      <c r="B45" s="1130">
        <v>7000028320</v>
      </c>
      <c r="C45" s="1130">
        <v>60</v>
      </c>
      <c r="D45" s="1130" t="s">
        <v>781</v>
      </c>
      <c r="E45" s="1130">
        <v>1000014546</v>
      </c>
      <c r="F45" s="1130" t="s">
        <v>807</v>
      </c>
      <c r="G45" s="1130" t="s">
        <v>580</v>
      </c>
      <c r="H45" s="1130">
        <v>1</v>
      </c>
      <c r="I45" s="1098"/>
      <c r="J45" s="1099" t="str">
        <f t="shared" si="2"/>
        <v>Included</v>
      </c>
      <c r="K45" s="1133"/>
      <c r="M45" s="1135"/>
    </row>
    <row r="46" spans="1:13" s="1134" customFormat="1" ht="33">
      <c r="A46" s="929">
        <f t="shared" si="1"/>
        <v>25</v>
      </c>
      <c r="B46" s="1130">
        <v>7000028320</v>
      </c>
      <c r="C46" s="1130">
        <v>70</v>
      </c>
      <c r="D46" s="1130" t="s">
        <v>781</v>
      </c>
      <c r="E46" s="1130">
        <v>1000004795</v>
      </c>
      <c r="F46" s="1130" t="s">
        <v>808</v>
      </c>
      <c r="G46" s="1130" t="s">
        <v>580</v>
      </c>
      <c r="H46" s="1130">
        <v>1</v>
      </c>
      <c r="I46" s="1098"/>
      <c r="J46" s="1099" t="str">
        <f>IF(I46=0, "Included",IF(ISERROR(H46*I46), I46, H46*I46))</f>
        <v>Included</v>
      </c>
      <c r="K46" s="1133"/>
      <c r="M46" s="1135"/>
    </row>
    <row r="47" spans="1:13" s="1134" customFormat="1" ht="33">
      <c r="A47" s="929">
        <f t="shared" si="1"/>
        <v>26</v>
      </c>
      <c r="B47" s="1130">
        <v>7000028320</v>
      </c>
      <c r="C47" s="1130">
        <v>80</v>
      </c>
      <c r="D47" s="1130" t="s">
        <v>781</v>
      </c>
      <c r="E47" s="1130">
        <v>1000001050</v>
      </c>
      <c r="F47" s="1130" t="s">
        <v>809</v>
      </c>
      <c r="G47" s="1130" t="s">
        <v>580</v>
      </c>
      <c r="H47" s="1130">
        <v>1</v>
      </c>
      <c r="I47" s="1098"/>
      <c r="J47" s="1099" t="str">
        <f t="shared" ref="J47:J51" si="3">IF(I47=0, "Included",IF(ISERROR(H47*I47), I47, H47*I47))</f>
        <v>Included</v>
      </c>
      <c r="K47" s="1133"/>
      <c r="M47" s="1135"/>
    </row>
    <row r="48" spans="1:13" s="1134" customFormat="1" ht="33">
      <c r="A48" s="929">
        <f t="shared" si="1"/>
        <v>27</v>
      </c>
      <c r="B48" s="1130">
        <v>7000028320</v>
      </c>
      <c r="C48" s="1130">
        <v>90</v>
      </c>
      <c r="D48" s="1130" t="s">
        <v>781</v>
      </c>
      <c r="E48" s="1130">
        <v>1000038325</v>
      </c>
      <c r="F48" s="1130" t="s">
        <v>595</v>
      </c>
      <c r="G48" s="1130" t="s">
        <v>580</v>
      </c>
      <c r="H48" s="1130">
        <v>10</v>
      </c>
      <c r="I48" s="1098"/>
      <c r="J48" s="1099" t="str">
        <f t="shared" si="3"/>
        <v>Included</v>
      </c>
      <c r="K48" s="1133"/>
      <c r="M48" s="1135"/>
    </row>
    <row r="49" spans="1:13" s="1134" customFormat="1" ht="33">
      <c r="A49" s="929">
        <f t="shared" si="1"/>
        <v>28</v>
      </c>
      <c r="B49" s="1130">
        <v>7000028320</v>
      </c>
      <c r="C49" s="1130">
        <v>100</v>
      </c>
      <c r="D49" s="1130" t="s">
        <v>781</v>
      </c>
      <c r="E49" s="1130">
        <v>1000038039</v>
      </c>
      <c r="F49" s="1130" t="s">
        <v>810</v>
      </c>
      <c r="G49" s="1130" t="s">
        <v>580</v>
      </c>
      <c r="H49" s="1130">
        <v>10</v>
      </c>
      <c r="I49" s="1098"/>
      <c r="J49" s="1099" t="str">
        <f t="shared" si="3"/>
        <v>Included</v>
      </c>
      <c r="K49" s="1133"/>
      <c r="M49" s="1135"/>
    </row>
    <row r="50" spans="1:13" s="1134" customFormat="1" ht="33">
      <c r="A50" s="929">
        <f t="shared" si="1"/>
        <v>29</v>
      </c>
      <c r="B50" s="1130">
        <v>7000028320</v>
      </c>
      <c r="C50" s="1130">
        <v>110</v>
      </c>
      <c r="D50" s="1130" t="s">
        <v>781</v>
      </c>
      <c r="E50" s="1130">
        <v>1000004952</v>
      </c>
      <c r="F50" s="1130" t="s">
        <v>811</v>
      </c>
      <c r="G50" s="1130" t="s">
        <v>580</v>
      </c>
      <c r="H50" s="1130">
        <v>2</v>
      </c>
      <c r="I50" s="1098"/>
      <c r="J50" s="1099" t="str">
        <f t="shared" si="3"/>
        <v>Included</v>
      </c>
      <c r="K50" s="1133"/>
      <c r="M50" s="1135"/>
    </row>
    <row r="51" spans="1:13" s="1134" customFormat="1" ht="39.75" customHeight="1">
      <c r="A51" s="929">
        <f t="shared" si="1"/>
        <v>30</v>
      </c>
      <c r="B51" s="1130">
        <v>7000028320</v>
      </c>
      <c r="C51" s="1130">
        <v>950</v>
      </c>
      <c r="D51" s="1130" t="s">
        <v>645</v>
      </c>
      <c r="E51" s="1130">
        <v>1000030433</v>
      </c>
      <c r="F51" s="1130" t="s">
        <v>653</v>
      </c>
      <c r="G51" s="1130" t="s">
        <v>581</v>
      </c>
      <c r="H51" s="1130">
        <v>1</v>
      </c>
      <c r="I51" s="1098"/>
      <c r="J51" s="1099" t="str">
        <f t="shared" si="3"/>
        <v>Included</v>
      </c>
      <c r="K51" s="1133"/>
      <c r="M51" s="1135"/>
    </row>
    <row r="52" spans="1:13" s="1134" customFormat="1" ht="33.75" customHeight="1">
      <c r="A52" s="929">
        <f t="shared" si="1"/>
        <v>31</v>
      </c>
      <c r="B52" s="1130">
        <v>7000028320</v>
      </c>
      <c r="C52" s="1130">
        <v>960</v>
      </c>
      <c r="D52" s="1130" t="s">
        <v>782</v>
      </c>
      <c r="E52" s="1130">
        <v>1000004304</v>
      </c>
      <c r="F52" s="1130" t="s">
        <v>654</v>
      </c>
      <c r="G52" s="1130" t="s">
        <v>581</v>
      </c>
      <c r="H52" s="1130">
        <v>1</v>
      </c>
      <c r="I52" s="1098"/>
      <c r="J52" s="1099" t="str">
        <f>IF(I52=0, "Included",IF(ISERROR(H52*I52), I52, H52*I52))</f>
        <v>Included</v>
      </c>
      <c r="K52" s="1133"/>
      <c r="M52" s="1135"/>
    </row>
    <row r="53" spans="1:13" s="1134" customFormat="1" ht="33">
      <c r="A53" s="929">
        <f t="shared" si="1"/>
        <v>32</v>
      </c>
      <c r="B53" s="1130">
        <v>7000028320</v>
      </c>
      <c r="C53" s="1130">
        <v>970</v>
      </c>
      <c r="D53" s="1130" t="s">
        <v>783</v>
      </c>
      <c r="E53" s="1130">
        <v>1000010014</v>
      </c>
      <c r="F53" s="1130" t="s">
        <v>812</v>
      </c>
      <c r="G53" s="1130" t="s">
        <v>581</v>
      </c>
      <c r="H53" s="1130">
        <v>2</v>
      </c>
      <c r="I53" s="1098"/>
      <c r="J53" s="1099" t="str">
        <f t="shared" ref="J53:J63" si="4">IF(I53=0, "Included",IF(ISERROR(H53*I53), I53, H53*I53))</f>
        <v>Included</v>
      </c>
      <c r="K53" s="1133"/>
      <c r="M53" s="1135"/>
    </row>
    <row r="54" spans="1:13" s="1134" customFormat="1" ht="33">
      <c r="A54" s="929">
        <f t="shared" si="1"/>
        <v>33</v>
      </c>
      <c r="B54" s="1130">
        <v>7000028320</v>
      </c>
      <c r="C54" s="1130">
        <v>980</v>
      </c>
      <c r="D54" s="1130" t="s">
        <v>783</v>
      </c>
      <c r="E54" s="1130">
        <v>1000000046</v>
      </c>
      <c r="F54" s="1130" t="s">
        <v>813</v>
      </c>
      <c r="G54" s="1130" t="s">
        <v>580</v>
      </c>
      <c r="H54" s="1130">
        <v>2</v>
      </c>
      <c r="I54" s="1098"/>
      <c r="J54" s="1099" t="str">
        <f t="shared" si="4"/>
        <v>Included</v>
      </c>
      <c r="K54" s="1133"/>
      <c r="M54" s="1135"/>
    </row>
    <row r="55" spans="1:13" s="1134" customFormat="1" ht="56.25" customHeight="1">
      <c r="A55" s="929">
        <f t="shared" si="1"/>
        <v>34</v>
      </c>
      <c r="B55" s="1130">
        <v>7000028320</v>
      </c>
      <c r="C55" s="1130">
        <v>990</v>
      </c>
      <c r="D55" s="1130" t="s">
        <v>783</v>
      </c>
      <c r="E55" s="1130">
        <v>1000017887</v>
      </c>
      <c r="F55" s="1130" t="s">
        <v>814</v>
      </c>
      <c r="G55" s="1130" t="s">
        <v>580</v>
      </c>
      <c r="H55" s="1130">
        <v>2</v>
      </c>
      <c r="I55" s="1098"/>
      <c r="J55" s="1099" t="str">
        <f t="shared" si="4"/>
        <v>Included</v>
      </c>
      <c r="K55" s="1133"/>
      <c r="M55" s="1135"/>
    </row>
    <row r="56" spans="1:13" s="1134" customFormat="1" ht="33">
      <c r="A56" s="929">
        <f t="shared" si="1"/>
        <v>35</v>
      </c>
      <c r="B56" s="1130">
        <v>7000028320</v>
      </c>
      <c r="C56" s="1130">
        <v>1000</v>
      </c>
      <c r="D56" s="1130" t="s">
        <v>783</v>
      </c>
      <c r="E56" s="1130">
        <v>1000010638</v>
      </c>
      <c r="F56" s="1130" t="s">
        <v>815</v>
      </c>
      <c r="G56" s="1130" t="s">
        <v>580</v>
      </c>
      <c r="H56" s="1130">
        <v>2</v>
      </c>
      <c r="I56" s="1098"/>
      <c r="J56" s="1099" t="str">
        <f t="shared" si="4"/>
        <v>Included</v>
      </c>
      <c r="K56" s="1133"/>
      <c r="M56" s="1135"/>
    </row>
    <row r="57" spans="1:13" s="1134" customFormat="1" ht="33">
      <c r="A57" s="929">
        <f t="shared" si="1"/>
        <v>36</v>
      </c>
      <c r="B57" s="1130">
        <v>7000028320</v>
      </c>
      <c r="C57" s="1130">
        <v>1010</v>
      </c>
      <c r="D57" s="1130" t="s">
        <v>783</v>
      </c>
      <c r="E57" s="1130">
        <v>1000025769</v>
      </c>
      <c r="F57" s="1130" t="s">
        <v>816</v>
      </c>
      <c r="G57" s="1130" t="s">
        <v>581</v>
      </c>
      <c r="H57" s="1130">
        <v>1</v>
      </c>
      <c r="I57" s="1098"/>
      <c r="J57" s="1099" t="str">
        <f t="shared" si="4"/>
        <v>Included</v>
      </c>
      <c r="K57" s="1133"/>
      <c r="M57" s="1135"/>
    </row>
    <row r="58" spans="1:13" s="1134" customFormat="1" ht="33">
      <c r="A58" s="929">
        <f t="shared" si="1"/>
        <v>37</v>
      </c>
      <c r="B58" s="1130">
        <v>7000028320</v>
      </c>
      <c r="C58" s="1130">
        <v>1020</v>
      </c>
      <c r="D58" s="1130" t="s">
        <v>783</v>
      </c>
      <c r="E58" s="1130">
        <v>1000036908</v>
      </c>
      <c r="F58" s="1130" t="s">
        <v>817</v>
      </c>
      <c r="G58" s="1130" t="s">
        <v>582</v>
      </c>
      <c r="H58" s="1130">
        <v>1</v>
      </c>
      <c r="I58" s="1098"/>
      <c r="J58" s="1099" t="str">
        <f t="shared" si="4"/>
        <v>Included</v>
      </c>
      <c r="K58" s="1133"/>
      <c r="M58" s="1135"/>
    </row>
    <row r="59" spans="1:13" s="1134" customFormat="1" ht="33">
      <c r="A59" s="929">
        <f t="shared" si="1"/>
        <v>38</v>
      </c>
      <c r="B59" s="1130">
        <v>7000028320</v>
      </c>
      <c r="C59" s="1130">
        <v>1030</v>
      </c>
      <c r="D59" s="1130" t="s">
        <v>783</v>
      </c>
      <c r="E59" s="1130">
        <v>1000001104</v>
      </c>
      <c r="F59" s="1130" t="s">
        <v>818</v>
      </c>
      <c r="G59" s="1130" t="s">
        <v>580</v>
      </c>
      <c r="H59" s="1130">
        <v>1</v>
      </c>
      <c r="I59" s="1098"/>
      <c r="J59" s="1099" t="str">
        <f t="shared" si="4"/>
        <v>Included</v>
      </c>
      <c r="K59" s="1133"/>
      <c r="M59" s="1135"/>
    </row>
    <row r="60" spans="1:13" s="1134" customFormat="1" ht="33">
      <c r="A60" s="929">
        <f t="shared" si="1"/>
        <v>39</v>
      </c>
      <c r="B60" s="1130">
        <v>7000028320</v>
      </c>
      <c r="C60" s="1130">
        <v>380</v>
      </c>
      <c r="D60" s="1130" t="s">
        <v>784</v>
      </c>
      <c r="E60" s="1130">
        <v>1000010014</v>
      </c>
      <c r="F60" s="1130" t="s">
        <v>812</v>
      </c>
      <c r="G60" s="1130" t="s">
        <v>581</v>
      </c>
      <c r="H60" s="1130">
        <v>2</v>
      </c>
      <c r="I60" s="1098"/>
      <c r="J60" s="1099" t="str">
        <f t="shared" si="4"/>
        <v>Included</v>
      </c>
      <c r="K60" s="1133"/>
      <c r="M60" s="1135"/>
    </row>
    <row r="61" spans="1:13" s="1134" customFormat="1" ht="33">
      <c r="A61" s="929">
        <f t="shared" si="1"/>
        <v>40</v>
      </c>
      <c r="B61" s="1130">
        <v>7000028320</v>
      </c>
      <c r="C61" s="1130">
        <v>390</v>
      </c>
      <c r="D61" s="1130" t="s">
        <v>784</v>
      </c>
      <c r="E61" s="1130">
        <v>1000000046</v>
      </c>
      <c r="F61" s="1130" t="s">
        <v>813</v>
      </c>
      <c r="G61" s="1130" t="s">
        <v>580</v>
      </c>
      <c r="H61" s="1130">
        <v>2</v>
      </c>
      <c r="I61" s="1098"/>
      <c r="J61" s="1099" t="str">
        <f t="shared" si="4"/>
        <v>Included</v>
      </c>
      <c r="K61" s="1133"/>
      <c r="M61" s="1135"/>
    </row>
    <row r="62" spans="1:13" s="1134" customFormat="1" ht="21.75" customHeight="1">
      <c r="A62" s="929">
        <f t="shared" si="1"/>
        <v>41</v>
      </c>
      <c r="B62" s="1130">
        <v>7000028320</v>
      </c>
      <c r="C62" s="1130">
        <v>400</v>
      </c>
      <c r="D62" s="1130" t="s">
        <v>784</v>
      </c>
      <c r="E62" s="1130">
        <v>1000017887</v>
      </c>
      <c r="F62" s="1130" t="s">
        <v>814</v>
      </c>
      <c r="G62" s="1130" t="s">
        <v>580</v>
      </c>
      <c r="H62" s="1130">
        <v>2</v>
      </c>
      <c r="I62" s="1098"/>
      <c r="J62" s="1099" t="str">
        <f t="shared" si="4"/>
        <v>Included</v>
      </c>
      <c r="K62" s="1133"/>
      <c r="M62" s="1135"/>
    </row>
    <row r="63" spans="1:13" s="1134" customFormat="1" ht="33">
      <c r="A63" s="929">
        <f t="shared" si="1"/>
        <v>42</v>
      </c>
      <c r="B63" s="1130">
        <v>7000028320</v>
      </c>
      <c r="C63" s="1130">
        <v>410</v>
      </c>
      <c r="D63" s="1130" t="s">
        <v>784</v>
      </c>
      <c r="E63" s="1130">
        <v>1000010638</v>
      </c>
      <c r="F63" s="1130" t="s">
        <v>815</v>
      </c>
      <c r="G63" s="1130" t="s">
        <v>580</v>
      </c>
      <c r="H63" s="1130">
        <v>2</v>
      </c>
      <c r="I63" s="1098"/>
      <c r="J63" s="1099" t="str">
        <f t="shared" si="4"/>
        <v>Included</v>
      </c>
      <c r="K63" s="1133"/>
      <c r="M63" s="1135"/>
    </row>
    <row r="64" spans="1:13" s="1134" customFormat="1" ht="33">
      <c r="A64" s="929">
        <f t="shared" si="1"/>
        <v>43</v>
      </c>
      <c r="B64" s="1130">
        <v>7000028320</v>
      </c>
      <c r="C64" s="1130">
        <v>420</v>
      </c>
      <c r="D64" s="1130" t="s">
        <v>784</v>
      </c>
      <c r="E64" s="1130">
        <v>1000025769</v>
      </c>
      <c r="F64" s="1130" t="s">
        <v>816</v>
      </c>
      <c r="G64" s="1130" t="s">
        <v>581</v>
      </c>
      <c r="H64" s="1130">
        <v>1</v>
      </c>
      <c r="I64" s="1098"/>
      <c r="J64" s="1099" t="str">
        <f>IF(I64=0, "Included",IF(ISERROR(H64*I64), I64, H64*I64))</f>
        <v>Included</v>
      </c>
      <c r="K64" s="1133"/>
      <c r="M64" s="1135"/>
    </row>
    <row r="65" spans="1:13" s="1134" customFormat="1" ht="33">
      <c r="A65" s="929">
        <f t="shared" si="1"/>
        <v>44</v>
      </c>
      <c r="B65" s="1130">
        <v>7000028320</v>
      </c>
      <c r="C65" s="1130">
        <v>430</v>
      </c>
      <c r="D65" s="1130" t="s">
        <v>784</v>
      </c>
      <c r="E65" s="1130">
        <v>1000036908</v>
      </c>
      <c r="F65" s="1130" t="s">
        <v>817</v>
      </c>
      <c r="G65" s="1130" t="s">
        <v>582</v>
      </c>
      <c r="H65" s="1130">
        <v>1</v>
      </c>
      <c r="I65" s="1098"/>
      <c r="J65" s="1099" t="str">
        <f t="shared" ref="J65:J69" si="5">IF(I65=0, "Included",IF(ISERROR(H65*I65), I65, H65*I65))</f>
        <v>Included</v>
      </c>
      <c r="K65" s="1133"/>
      <c r="M65" s="1135"/>
    </row>
    <row r="66" spans="1:13" s="1134" customFormat="1" ht="39" customHeight="1">
      <c r="A66" s="929">
        <f t="shared" si="1"/>
        <v>45</v>
      </c>
      <c r="B66" s="1130">
        <v>7000028320</v>
      </c>
      <c r="C66" s="1130">
        <v>440</v>
      </c>
      <c r="D66" s="1130" t="s">
        <v>784</v>
      </c>
      <c r="E66" s="1130">
        <v>1000001104</v>
      </c>
      <c r="F66" s="1130" t="s">
        <v>818</v>
      </c>
      <c r="G66" s="1130" t="s">
        <v>580</v>
      </c>
      <c r="H66" s="1130">
        <v>1</v>
      </c>
      <c r="I66" s="1098"/>
      <c r="J66" s="1099" t="str">
        <f t="shared" si="5"/>
        <v>Included</v>
      </c>
      <c r="K66" s="1133"/>
      <c r="M66" s="1135"/>
    </row>
    <row r="67" spans="1:13" s="1134" customFormat="1" ht="33">
      <c r="A67" s="929">
        <f t="shared" si="1"/>
        <v>46</v>
      </c>
      <c r="B67" s="1130">
        <v>7000028320</v>
      </c>
      <c r="C67" s="1130">
        <v>210</v>
      </c>
      <c r="D67" s="1130" t="s">
        <v>785</v>
      </c>
      <c r="E67" s="1130">
        <v>1000031943</v>
      </c>
      <c r="F67" s="1130" t="s">
        <v>602</v>
      </c>
      <c r="G67" s="1130" t="s">
        <v>582</v>
      </c>
      <c r="H67" s="1130">
        <v>3</v>
      </c>
      <c r="I67" s="1098"/>
      <c r="J67" s="1099" t="str">
        <f t="shared" si="5"/>
        <v>Included</v>
      </c>
      <c r="K67" s="1133"/>
      <c r="M67" s="1135"/>
    </row>
    <row r="68" spans="1:13" s="1134" customFormat="1" ht="33">
      <c r="A68" s="929">
        <f t="shared" si="1"/>
        <v>47</v>
      </c>
      <c r="B68" s="1130">
        <v>7000028320</v>
      </c>
      <c r="C68" s="1130">
        <v>220</v>
      </c>
      <c r="D68" s="1130" t="s">
        <v>785</v>
      </c>
      <c r="E68" s="1130">
        <v>1000031964</v>
      </c>
      <c r="F68" s="1130" t="s">
        <v>603</v>
      </c>
      <c r="G68" s="1130" t="s">
        <v>582</v>
      </c>
      <c r="H68" s="1130">
        <v>2</v>
      </c>
      <c r="I68" s="1098"/>
      <c r="J68" s="1099" t="str">
        <f t="shared" si="5"/>
        <v>Included</v>
      </c>
      <c r="K68" s="1133"/>
      <c r="M68" s="1135"/>
    </row>
    <row r="69" spans="1:13" s="1134" customFormat="1" ht="33">
      <c r="A69" s="929">
        <f t="shared" si="1"/>
        <v>48</v>
      </c>
      <c r="B69" s="1130">
        <v>7000028320</v>
      </c>
      <c r="C69" s="1130">
        <v>230</v>
      </c>
      <c r="D69" s="1130" t="s">
        <v>785</v>
      </c>
      <c r="E69" s="1130">
        <v>1000031985</v>
      </c>
      <c r="F69" s="1130" t="s">
        <v>601</v>
      </c>
      <c r="G69" s="1130" t="s">
        <v>582</v>
      </c>
      <c r="H69" s="1130">
        <v>2</v>
      </c>
      <c r="I69" s="1098"/>
      <c r="J69" s="1099" t="str">
        <f t="shared" si="5"/>
        <v>Included</v>
      </c>
      <c r="K69" s="1133"/>
      <c r="M69" s="1135"/>
    </row>
    <row r="70" spans="1:13" s="1134" customFormat="1" ht="33">
      <c r="A70" s="929">
        <f t="shared" si="1"/>
        <v>49</v>
      </c>
      <c r="B70" s="1130">
        <v>7000028320</v>
      </c>
      <c r="C70" s="1130">
        <v>240</v>
      </c>
      <c r="D70" s="1130" t="s">
        <v>785</v>
      </c>
      <c r="E70" s="1130">
        <v>1000031976</v>
      </c>
      <c r="F70" s="1130" t="s">
        <v>650</v>
      </c>
      <c r="G70" s="1130" t="s">
        <v>582</v>
      </c>
      <c r="H70" s="1130">
        <v>1</v>
      </c>
      <c r="I70" s="1098"/>
      <c r="J70" s="1099" t="str">
        <f>IF(I70=0, "Included",IF(ISERROR(H70*I70), I70, H70*I70))</f>
        <v>Included</v>
      </c>
      <c r="K70" s="1133"/>
      <c r="M70" s="1135"/>
    </row>
    <row r="71" spans="1:13" s="1134" customFormat="1" ht="33">
      <c r="A71" s="929">
        <f t="shared" si="1"/>
        <v>50</v>
      </c>
      <c r="B71" s="1130">
        <v>7000028320</v>
      </c>
      <c r="C71" s="1130">
        <v>250</v>
      </c>
      <c r="D71" s="1130" t="s">
        <v>785</v>
      </c>
      <c r="E71" s="1130">
        <v>1000031987</v>
      </c>
      <c r="F71" s="1130" t="s">
        <v>604</v>
      </c>
      <c r="G71" s="1130" t="s">
        <v>582</v>
      </c>
      <c r="H71" s="1130">
        <v>2</v>
      </c>
      <c r="I71" s="1098"/>
      <c r="J71" s="1099" t="str">
        <f t="shared" ref="J71:J75" si="6">IF(I71=0, "Included",IF(ISERROR(H71*I71), I71, H71*I71))</f>
        <v>Included</v>
      </c>
      <c r="K71" s="1133"/>
      <c r="M71" s="1135"/>
    </row>
    <row r="72" spans="1:13" s="1134" customFormat="1" ht="33">
      <c r="A72" s="929">
        <f t="shared" si="1"/>
        <v>51</v>
      </c>
      <c r="B72" s="1130">
        <v>7000028320</v>
      </c>
      <c r="C72" s="1130">
        <v>260</v>
      </c>
      <c r="D72" s="1130" t="s">
        <v>785</v>
      </c>
      <c r="E72" s="1130">
        <v>1000031887</v>
      </c>
      <c r="F72" s="1130" t="s">
        <v>605</v>
      </c>
      <c r="G72" s="1130" t="s">
        <v>582</v>
      </c>
      <c r="H72" s="1130">
        <v>1</v>
      </c>
      <c r="I72" s="1098"/>
      <c r="J72" s="1099" t="str">
        <f t="shared" si="6"/>
        <v>Included</v>
      </c>
      <c r="K72" s="1133"/>
      <c r="M72" s="1135"/>
    </row>
    <row r="73" spans="1:13" s="1134" customFormat="1" ht="33">
      <c r="A73" s="929">
        <f t="shared" si="1"/>
        <v>52</v>
      </c>
      <c r="B73" s="1130">
        <v>7000028320</v>
      </c>
      <c r="C73" s="1130">
        <v>270</v>
      </c>
      <c r="D73" s="1130" t="s">
        <v>785</v>
      </c>
      <c r="E73" s="1130">
        <v>1000056264</v>
      </c>
      <c r="F73" s="1130" t="s">
        <v>606</v>
      </c>
      <c r="G73" s="1130" t="s">
        <v>582</v>
      </c>
      <c r="H73" s="1130">
        <v>1</v>
      </c>
      <c r="I73" s="1098"/>
      <c r="J73" s="1099" t="str">
        <f t="shared" si="6"/>
        <v>Included</v>
      </c>
      <c r="K73" s="1133"/>
      <c r="M73" s="1135"/>
    </row>
    <row r="74" spans="1:13" s="1134" customFormat="1" ht="33">
      <c r="A74" s="929">
        <f t="shared" si="1"/>
        <v>53</v>
      </c>
      <c r="B74" s="1130">
        <v>7000028320</v>
      </c>
      <c r="C74" s="1130">
        <v>280</v>
      </c>
      <c r="D74" s="1130" t="s">
        <v>785</v>
      </c>
      <c r="E74" s="1130">
        <v>1000056265</v>
      </c>
      <c r="F74" s="1130" t="s">
        <v>607</v>
      </c>
      <c r="G74" s="1130" t="s">
        <v>582</v>
      </c>
      <c r="H74" s="1130">
        <v>1</v>
      </c>
      <c r="I74" s="1098"/>
      <c r="J74" s="1099" t="str">
        <f t="shared" si="6"/>
        <v>Included</v>
      </c>
      <c r="K74" s="1133"/>
      <c r="M74" s="1135"/>
    </row>
    <row r="75" spans="1:13" s="1134" customFormat="1" ht="39.75" customHeight="1">
      <c r="A75" s="929">
        <f t="shared" si="1"/>
        <v>54</v>
      </c>
      <c r="B75" s="1130">
        <v>7000028320</v>
      </c>
      <c r="C75" s="1130">
        <v>290</v>
      </c>
      <c r="D75" s="1130" t="s">
        <v>785</v>
      </c>
      <c r="E75" s="1130">
        <v>1000031953</v>
      </c>
      <c r="F75" s="1130" t="s">
        <v>600</v>
      </c>
      <c r="G75" s="1130" t="s">
        <v>582</v>
      </c>
      <c r="H75" s="1130">
        <v>1</v>
      </c>
      <c r="I75" s="1098"/>
      <c r="J75" s="1099" t="str">
        <f t="shared" si="6"/>
        <v>Included</v>
      </c>
      <c r="K75" s="1133"/>
      <c r="M75" s="1135"/>
    </row>
    <row r="76" spans="1:13" s="1134" customFormat="1" ht="33.75" customHeight="1">
      <c r="A76" s="929">
        <f t="shared" si="1"/>
        <v>55</v>
      </c>
      <c r="B76" s="1130">
        <v>7000028320</v>
      </c>
      <c r="C76" s="1130">
        <v>300</v>
      </c>
      <c r="D76" s="1130" t="s">
        <v>785</v>
      </c>
      <c r="E76" s="1130">
        <v>1000031957</v>
      </c>
      <c r="F76" s="1130" t="s">
        <v>599</v>
      </c>
      <c r="G76" s="1130" t="s">
        <v>582</v>
      </c>
      <c r="H76" s="1130">
        <v>1</v>
      </c>
      <c r="I76" s="1098"/>
      <c r="J76" s="1099" t="str">
        <f>IF(I76=0, "Included",IF(ISERROR(H76*I76), I76, H76*I76))</f>
        <v>Included</v>
      </c>
      <c r="K76" s="1133"/>
      <c r="M76" s="1135"/>
    </row>
    <row r="77" spans="1:13" s="1134" customFormat="1" ht="33">
      <c r="A77" s="929">
        <f t="shared" si="1"/>
        <v>56</v>
      </c>
      <c r="B77" s="1130">
        <v>7000028320</v>
      </c>
      <c r="C77" s="1130">
        <v>1040</v>
      </c>
      <c r="D77" s="1130" t="s">
        <v>786</v>
      </c>
      <c r="E77" s="1130">
        <v>1000025943</v>
      </c>
      <c r="F77" s="1130" t="s">
        <v>819</v>
      </c>
      <c r="G77" s="1130" t="s">
        <v>581</v>
      </c>
      <c r="H77" s="1130">
        <v>1</v>
      </c>
      <c r="I77" s="1098"/>
      <c r="J77" s="1099" t="str">
        <f t="shared" ref="J77:J87" si="7">IF(I77=0, "Included",IF(ISERROR(H77*I77), I77, H77*I77))</f>
        <v>Included</v>
      </c>
      <c r="K77" s="1133"/>
      <c r="M77" s="1135"/>
    </row>
    <row r="78" spans="1:13" s="1134" customFormat="1" ht="33">
      <c r="A78" s="929">
        <f t="shared" si="1"/>
        <v>57</v>
      </c>
      <c r="B78" s="1130">
        <v>7000028320</v>
      </c>
      <c r="C78" s="1130">
        <v>1050</v>
      </c>
      <c r="D78" s="1130" t="s">
        <v>786</v>
      </c>
      <c r="E78" s="1130">
        <v>1000025940</v>
      </c>
      <c r="F78" s="1130" t="s">
        <v>820</v>
      </c>
      <c r="G78" s="1130" t="s">
        <v>581</v>
      </c>
      <c r="H78" s="1130">
        <v>1</v>
      </c>
      <c r="I78" s="1098"/>
      <c r="J78" s="1099" t="str">
        <f t="shared" si="7"/>
        <v>Included</v>
      </c>
      <c r="K78" s="1133"/>
      <c r="M78" s="1135"/>
    </row>
    <row r="79" spans="1:13" s="1134" customFormat="1" ht="33">
      <c r="A79" s="929">
        <f t="shared" si="1"/>
        <v>58</v>
      </c>
      <c r="B79" s="1130">
        <v>7000028320</v>
      </c>
      <c r="C79" s="1130">
        <v>1060</v>
      </c>
      <c r="D79" s="1130" t="s">
        <v>786</v>
      </c>
      <c r="E79" s="1130">
        <v>1000019927</v>
      </c>
      <c r="F79" s="1130" t="s">
        <v>652</v>
      </c>
      <c r="G79" s="1130" t="s">
        <v>587</v>
      </c>
      <c r="H79" s="1130">
        <v>1</v>
      </c>
      <c r="I79" s="1098"/>
      <c r="J79" s="1099" t="str">
        <f t="shared" si="7"/>
        <v>Included</v>
      </c>
      <c r="K79" s="1133"/>
      <c r="M79" s="1135"/>
    </row>
    <row r="80" spans="1:13" s="1134" customFormat="1" ht="33">
      <c r="A80" s="929">
        <f t="shared" si="1"/>
        <v>59</v>
      </c>
      <c r="B80" s="1130">
        <v>7000028320</v>
      </c>
      <c r="C80" s="1130">
        <v>1070</v>
      </c>
      <c r="D80" s="1130" t="s">
        <v>786</v>
      </c>
      <c r="E80" s="1130">
        <v>1000019912</v>
      </c>
      <c r="F80" s="1130" t="s">
        <v>608</v>
      </c>
      <c r="G80" s="1130" t="s">
        <v>587</v>
      </c>
      <c r="H80" s="1130">
        <v>1</v>
      </c>
      <c r="I80" s="1098"/>
      <c r="J80" s="1099" t="str">
        <f t="shared" si="7"/>
        <v>Included</v>
      </c>
      <c r="K80" s="1133"/>
      <c r="M80" s="1135"/>
    </row>
    <row r="81" spans="1:13" s="1134" customFormat="1" ht="33">
      <c r="A81" s="929">
        <f t="shared" si="1"/>
        <v>60</v>
      </c>
      <c r="B81" s="1130">
        <v>7000028320</v>
      </c>
      <c r="C81" s="1130">
        <v>1080</v>
      </c>
      <c r="D81" s="1130" t="s">
        <v>786</v>
      </c>
      <c r="E81" s="1130">
        <v>1000024186</v>
      </c>
      <c r="F81" s="1130" t="s">
        <v>711</v>
      </c>
      <c r="G81" s="1130" t="s">
        <v>587</v>
      </c>
      <c r="H81" s="1130">
        <v>1</v>
      </c>
      <c r="I81" s="1098"/>
      <c r="J81" s="1099" t="str">
        <f t="shared" si="7"/>
        <v>Included</v>
      </c>
      <c r="K81" s="1133"/>
      <c r="M81" s="1135"/>
    </row>
    <row r="82" spans="1:13" s="1134" customFormat="1" ht="38.25" customHeight="1">
      <c r="A82" s="929">
        <f t="shared" si="1"/>
        <v>61</v>
      </c>
      <c r="B82" s="1130">
        <v>7000028320</v>
      </c>
      <c r="C82" s="1130">
        <v>1090</v>
      </c>
      <c r="D82" s="1130" t="s">
        <v>786</v>
      </c>
      <c r="E82" s="1130">
        <v>1000053851</v>
      </c>
      <c r="F82" s="1130" t="s">
        <v>821</v>
      </c>
      <c r="G82" s="1130" t="s">
        <v>593</v>
      </c>
      <c r="H82" s="1130">
        <v>1</v>
      </c>
      <c r="I82" s="1098"/>
      <c r="J82" s="1099" t="str">
        <f t="shared" si="7"/>
        <v>Included</v>
      </c>
      <c r="K82" s="1133"/>
      <c r="M82" s="1135"/>
    </row>
    <row r="83" spans="1:13" s="1134" customFormat="1" ht="37.5" customHeight="1">
      <c r="A83" s="929">
        <f t="shared" si="1"/>
        <v>62</v>
      </c>
      <c r="B83" s="1130">
        <v>7000028320</v>
      </c>
      <c r="C83" s="1130">
        <v>1100</v>
      </c>
      <c r="D83" s="1130" t="s">
        <v>647</v>
      </c>
      <c r="E83" s="1130">
        <v>1000025440</v>
      </c>
      <c r="F83" s="1130" t="s">
        <v>822</v>
      </c>
      <c r="G83" s="1130" t="s">
        <v>581</v>
      </c>
      <c r="H83" s="1130">
        <v>1</v>
      </c>
      <c r="I83" s="1098"/>
      <c r="J83" s="1099" t="str">
        <f t="shared" si="7"/>
        <v>Included</v>
      </c>
      <c r="K83" s="1133"/>
      <c r="M83" s="1135"/>
    </row>
    <row r="84" spans="1:13" s="1134" customFormat="1" ht="37.5" customHeight="1">
      <c r="A84" s="929">
        <f t="shared" si="1"/>
        <v>63</v>
      </c>
      <c r="B84" s="1130">
        <v>7000028320</v>
      </c>
      <c r="C84" s="1130">
        <v>1110</v>
      </c>
      <c r="D84" s="1130" t="s">
        <v>647</v>
      </c>
      <c r="E84" s="1130">
        <v>1000032132</v>
      </c>
      <c r="F84" s="1130" t="s">
        <v>648</v>
      </c>
      <c r="G84" s="1130" t="s">
        <v>580</v>
      </c>
      <c r="H84" s="1130">
        <v>1</v>
      </c>
      <c r="I84" s="1098"/>
      <c r="J84" s="1099" t="str">
        <f t="shared" si="7"/>
        <v>Included</v>
      </c>
      <c r="K84" s="1133"/>
      <c r="M84" s="1135"/>
    </row>
    <row r="85" spans="1:13" s="1134" customFormat="1" ht="49.5">
      <c r="A85" s="929">
        <f t="shared" si="1"/>
        <v>64</v>
      </c>
      <c r="B85" s="1130">
        <v>7000028320</v>
      </c>
      <c r="C85" s="1130">
        <v>1120</v>
      </c>
      <c r="D85" s="1130" t="s">
        <v>647</v>
      </c>
      <c r="E85" s="1130">
        <v>1000025436</v>
      </c>
      <c r="F85" s="1130" t="s">
        <v>589</v>
      </c>
      <c r="G85" s="1130" t="s">
        <v>580</v>
      </c>
      <c r="H85" s="1130">
        <v>1</v>
      </c>
      <c r="I85" s="1098"/>
      <c r="J85" s="1099" t="str">
        <f t="shared" si="7"/>
        <v>Included</v>
      </c>
      <c r="K85" s="1133"/>
      <c r="M85" s="1135"/>
    </row>
    <row r="86" spans="1:13" s="1134" customFormat="1" ht="21.75" customHeight="1">
      <c r="A86" s="929">
        <f t="shared" si="1"/>
        <v>65</v>
      </c>
      <c r="B86" s="1130">
        <v>7000028320</v>
      </c>
      <c r="C86" s="1130">
        <v>1130</v>
      </c>
      <c r="D86" s="1130" t="s">
        <v>647</v>
      </c>
      <c r="E86" s="1130">
        <v>1000025329</v>
      </c>
      <c r="F86" s="1130" t="s">
        <v>588</v>
      </c>
      <c r="G86" s="1130" t="s">
        <v>580</v>
      </c>
      <c r="H86" s="1130">
        <v>1</v>
      </c>
      <c r="I86" s="1098"/>
      <c r="J86" s="1099" t="str">
        <f t="shared" si="7"/>
        <v>Included</v>
      </c>
      <c r="K86" s="1133"/>
      <c r="M86" s="1135"/>
    </row>
    <row r="87" spans="1:13" s="1134" customFormat="1" ht="49.5">
      <c r="A87" s="929">
        <f t="shared" si="1"/>
        <v>66</v>
      </c>
      <c r="B87" s="1130">
        <v>7000028320</v>
      </c>
      <c r="C87" s="1130">
        <v>1140</v>
      </c>
      <c r="D87" s="1130" t="s">
        <v>787</v>
      </c>
      <c r="E87" s="1130">
        <v>1000049795</v>
      </c>
      <c r="F87" s="1130" t="s">
        <v>690</v>
      </c>
      <c r="G87" s="1130" t="s">
        <v>581</v>
      </c>
      <c r="H87" s="1130">
        <v>1</v>
      </c>
      <c r="I87" s="1098"/>
      <c r="J87" s="1099" t="str">
        <f t="shared" si="7"/>
        <v>Included</v>
      </c>
      <c r="K87" s="1133"/>
      <c r="M87" s="1135"/>
    </row>
    <row r="88" spans="1:13" s="1134" customFormat="1" ht="33">
      <c r="A88" s="929">
        <f t="shared" ref="A88:A151" si="8">A87+1</f>
        <v>67</v>
      </c>
      <c r="B88" s="1130">
        <v>7000028320</v>
      </c>
      <c r="C88" s="1130">
        <v>1150</v>
      </c>
      <c r="D88" s="1130" t="s">
        <v>787</v>
      </c>
      <c r="E88" s="1130">
        <v>1000049808</v>
      </c>
      <c r="F88" s="1130" t="s">
        <v>691</v>
      </c>
      <c r="G88" s="1130" t="s">
        <v>581</v>
      </c>
      <c r="H88" s="1130">
        <v>1</v>
      </c>
      <c r="I88" s="1098"/>
      <c r="J88" s="1099" t="str">
        <f>IF(I88=0, "Included",IF(ISERROR(H88*I88), I88, H88*I88))</f>
        <v>Included</v>
      </c>
      <c r="K88" s="1133"/>
      <c r="M88" s="1135"/>
    </row>
    <row r="89" spans="1:13" s="1134" customFormat="1" ht="49.5">
      <c r="A89" s="929">
        <f t="shared" si="8"/>
        <v>68</v>
      </c>
      <c r="B89" s="1130">
        <v>7000028320</v>
      </c>
      <c r="C89" s="1130">
        <v>1160</v>
      </c>
      <c r="D89" s="1130" t="s">
        <v>787</v>
      </c>
      <c r="E89" s="1130">
        <v>1000049805</v>
      </c>
      <c r="F89" s="1130" t="s">
        <v>692</v>
      </c>
      <c r="G89" s="1130" t="s">
        <v>581</v>
      </c>
      <c r="H89" s="1130">
        <v>1</v>
      </c>
      <c r="I89" s="1098"/>
      <c r="J89" s="1099" t="str">
        <f t="shared" ref="J89:J98" si="9">IF(I89=0, "Included",IF(ISERROR(H89*I89), I89, H89*I89))</f>
        <v>Included</v>
      </c>
      <c r="K89" s="1133"/>
      <c r="M89" s="1135"/>
    </row>
    <row r="90" spans="1:13" s="1134" customFormat="1" ht="33">
      <c r="A90" s="929">
        <f t="shared" si="8"/>
        <v>69</v>
      </c>
      <c r="B90" s="1130">
        <v>7000028320</v>
      </c>
      <c r="C90" s="1130">
        <v>1170</v>
      </c>
      <c r="D90" s="1130" t="s">
        <v>787</v>
      </c>
      <c r="E90" s="1130">
        <v>1000058321</v>
      </c>
      <c r="F90" s="1130" t="s">
        <v>693</v>
      </c>
      <c r="G90" s="1130" t="s">
        <v>581</v>
      </c>
      <c r="H90" s="1130">
        <v>1</v>
      </c>
      <c r="I90" s="1098"/>
      <c r="J90" s="1099" t="str">
        <f t="shared" si="9"/>
        <v>Included</v>
      </c>
      <c r="K90" s="1133"/>
      <c r="M90" s="1135"/>
    </row>
    <row r="91" spans="1:13" s="1134" customFormat="1" ht="33">
      <c r="A91" s="929">
        <f t="shared" si="8"/>
        <v>70</v>
      </c>
      <c r="B91" s="1130">
        <v>7000028320</v>
      </c>
      <c r="C91" s="1130">
        <v>1180</v>
      </c>
      <c r="D91" s="1130" t="s">
        <v>787</v>
      </c>
      <c r="E91" s="1130">
        <v>1000049799</v>
      </c>
      <c r="F91" s="1130" t="s">
        <v>694</v>
      </c>
      <c r="G91" s="1130" t="s">
        <v>581</v>
      </c>
      <c r="H91" s="1130">
        <v>1</v>
      </c>
      <c r="I91" s="1098"/>
      <c r="J91" s="1099" t="str">
        <f t="shared" si="9"/>
        <v>Included</v>
      </c>
      <c r="K91" s="1133"/>
      <c r="M91" s="1135"/>
    </row>
    <row r="92" spans="1:13" s="1134" customFormat="1" ht="49.5">
      <c r="A92" s="929">
        <f t="shared" si="8"/>
        <v>71</v>
      </c>
      <c r="B92" s="1130">
        <v>7000028320</v>
      </c>
      <c r="C92" s="1130">
        <v>1190</v>
      </c>
      <c r="D92" s="1130" t="s">
        <v>787</v>
      </c>
      <c r="E92" s="1130">
        <v>1000058325</v>
      </c>
      <c r="F92" s="1130" t="s">
        <v>695</v>
      </c>
      <c r="G92" s="1130" t="s">
        <v>581</v>
      </c>
      <c r="H92" s="1130">
        <v>1</v>
      </c>
      <c r="I92" s="1098"/>
      <c r="J92" s="1099" t="str">
        <f t="shared" si="9"/>
        <v>Included</v>
      </c>
      <c r="K92" s="1133"/>
      <c r="M92" s="1135"/>
    </row>
    <row r="93" spans="1:13" s="1134" customFormat="1" ht="49.5">
      <c r="A93" s="929">
        <f t="shared" si="8"/>
        <v>72</v>
      </c>
      <c r="B93" s="1130">
        <v>7000028320</v>
      </c>
      <c r="C93" s="1130">
        <v>1200</v>
      </c>
      <c r="D93" s="1130" t="s">
        <v>787</v>
      </c>
      <c r="E93" s="1130">
        <v>1000058318</v>
      </c>
      <c r="F93" s="1130" t="s">
        <v>696</v>
      </c>
      <c r="G93" s="1130" t="s">
        <v>581</v>
      </c>
      <c r="H93" s="1130">
        <v>1</v>
      </c>
      <c r="I93" s="1098"/>
      <c r="J93" s="1099" t="str">
        <f t="shared" si="9"/>
        <v>Included</v>
      </c>
      <c r="K93" s="1133"/>
      <c r="M93" s="1135"/>
    </row>
    <row r="94" spans="1:13" s="1134" customFormat="1" ht="60.75" customHeight="1">
      <c r="A94" s="929">
        <f t="shared" si="8"/>
        <v>73</v>
      </c>
      <c r="B94" s="1130">
        <v>7000028320</v>
      </c>
      <c r="C94" s="1130">
        <v>1210</v>
      </c>
      <c r="D94" s="1130" t="s">
        <v>787</v>
      </c>
      <c r="E94" s="1130">
        <v>1000049495</v>
      </c>
      <c r="F94" s="1130" t="s">
        <v>697</v>
      </c>
      <c r="G94" s="1130" t="s">
        <v>581</v>
      </c>
      <c r="H94" s="1130">
        <v>1</v>
      </c>
      <c r="I94" s="1098"/>
      <c r="J94" s="1099" t="str">
        <f t="shared" si="9"/>
        <v>Included</v>
      </c>
      <c r="K94" s="1133"/>
      <c r="M94" s="1135"/>
    </row>
    <row r="95" spans="1:13" s="1134" customFormat="1" ht="49.5">
      <c r="A95" s="929">
        <f t="shared" si="8"/>
        <v>74</v>
      </c>
      <c r="B95" s="1130">
        <v>7000028320</v>
      </c>
      <c r="C95" s="1130">
        <v>1220</v>
      </c>
      <c r="D95" s="1130" t="s">
        <v>787</v>
      </c>
      <c r="E95" s="1130">
        <v>1000049802</v>
      </c>
      <c r="F95" s="1130" t="s">
        <v>698</v>
      </c>
      <c r="G95" s="1130" t="s">
        <v>581</v>
      </c>
      <c r="H95" s="1130">
        <v>1</v>
      </c>
      <c r="I95" s="1098"/>
      <c r="J95" s="1099" t="str">
        <f t="shared" si="9"/>
        <v>Included</v>
      </c>
      <c r="K95" s="1133"/>
      <c r="M95" s="1135"/>
    </row>
    <row r="96" spans="1:13" s="1134" customFormat="1" ht="68.25" customHeight="1">
      <c r="A96" s="929">
        <f t="shared" si="8"/>
        <v>75</v>
      </c>
      <c r="B96" s="1130">
        <v>7000028320</v>
      </c>
      <c r="C96" s="1130">
        <v>1230</v>
      </c>
      <c r="D96" s="1130" t="s">
        <v>787</v>
      </c>
      <c r="E96" s="1130">
        <v>1000058374</v>
      </c>
      <c r="F96" s="1130" t="s">
        <v>699</v>
      </c>
      <c r="G96" s="1130" t="s">
        <v>580</v>
      </c>
      <c r="H96" s="1130">
        <v>4</v>
      </c>
      <c r="I96" s="1098"/>
      <c r="J96" s="1099" t="str">
        <f t="shared" si="9"/>
        <v>Included</v>
      </c>
      <c r="K96" s="1133"/>
      <c r="M96" s="1135"/>
    </row>
    <row r="97" spans="1:13" s="1134" customFormat="1" ht="214.5">
      <c r="A97" s="929">
        <f t="shared" si="8"/>
        <v>76</v>
      </c>
      <c r="B97" s="1130">
        <v>7000028320</v>
      </c>
      <c r="C97" s="1130">
        <v>1240</v>
      </c>
      <c r="D97" s="1130" t="s">
        <v>787</v>
      </c>
      <c r="E97" s="1130">
        <v>1000058314</v>
      </c>
      <c r="F97" s="1130" t="s">
        <v>700</v>
      </c>
      <c r="G97" s="1130" t="s">
        <v>580</v>
      </c>
      <c r="H97" s="1130">
        <v>2</v>
      </c>
      <c r="I97" s="1098"/>
      <c r="J97" s="1099" t="str">
        <f t="shared" si="9"/>
        <v>Included</v>
      </c>
      <c r="K97" s="1133"/>
      <c r="M97" s="1135"/>
    </row>
    <row r="98" spans="1:13" s="1134" customFormat="1" ht="60.75" customHeight="1">
      <c r="A98" s="929">
        <f t="shared" si="8"/>
        <v>77</v>
      </c>
      <c r="B98" s="1130">
        <v>7000028320</v>
      </c>
      <c r="C98" s="1130">
        <v>1250</v>
      </c>
      <c r="D98" s="1130" t="s">
        <v>787</v>
      </c>
      <c r="E98" s="1130">
        <v>1000058310</v>
      </c>
      <c r="F98" s="1130" t="s">
        <v>823</v>
      </c>
      <c r="G98" s="1130" t="s">
        <v>580</v>
      </c>
      <c r="H98" s="1130">
        <v>2</v>
      </c>
      <c r="I98" s="1098"/>
      <c r="J98" s="1099" t="str">
        <f t="shared" si="9"/>
        <v>Included</v>
      </c>
      <c r="K98" s="1133"/>
      <c r="M98" s="1135"/>
    </row>
    <row r="99" spans="1:13" s="1134" customFormat="1" ht="71.25" customHeight="1">
      <c r="A99" s="929">
        <f t="shared" si="8"/>
        <v>78</v>
      </c>
      <c r="B99" s="1130">
        <v>7000028320</v>
      </c>
      <c r="C99" s="1130">
        <v>1260</v>
      </c>
      <c r="D99" s="1130" t="s">
        <v>787</v>
      </c>
      <c r="E99" s="1130">
        <v>1000058305</v>
      </c>
      <c r="F99" s="1130" t="s">
        <v>701</v>
      </c>
      <c r="G99" s="1130" t="s">
        <v>581</v>
      </c>
      <c r="H99" s="1130">
        <v>1</v>
      </c>
      <c r="I99" s="1098"/>
      <c r="J99" s="1099" t="str">
        <f>IF(I99=0, "Included",IF(ISERROR(H99*I99), I99, H99*I99))</f>
        <v>Included</v>
      </c>
      <c r="K99" s="1133"/>
      <c r="M99" s="1135"/>
    </row>
    <row r="100" spans="1:13" s="1134" customFormat="1" ht="82.5">
      <c r="A100" s="929">
        <f t="shared" si="8"/>
        <v>79</v>
      </c>
      <c r="B100" s="1130">
        <v>7000028320</v>
      </c>
      <c r="C100" s="1130">
        <v>1270</v>
      </c>
      <c r="D100" s="1130" t="s">
        <v>787</v>
      </c>
      <c r="E100" s="1130">
        <v>1000058312</v>
      </c>
      <c r="F100" s="1130" t="s">
        <v>702</v>
      </c>
      <c r="G100" s="1130" t="s">
        <v>581</v>
      </c>
      <c r="H100" s="1130">
        <v>1</v>
      </c>
      <c r="I100" s="1098"/>
      <c r="J100" s="1099" t="str">
        <f t="shared" ref="J100:J110" si="10">IF(I100=0, "Included",IF(ISERROR(H100*I100), I100, H100*I100))</f>
        <v>Included</v>
      </c>
      <c r="K100" s="1133"/>
      <c r="M100" s="1135"/>
    </row>
    <row r="101" spans="1:13" s="1134" customFormat="1" ht="82.5">
      <c r="A101" s="929">
        <f t="shared" si="8"/>
        <v>80</v>
      </c>
      <c r="B101" s="1130">
        <v>7000028320</v>
      </c>
      <c r="C101" s="1130">
        <v>1280</v>
      </c>
      <c r="D101" s="1130" t="s">
        <v>787</v>
      </c>
      <c r="E101" s="1130">
        <v>1000058308</v>
      </c>
      <c r="F101" s="1130" t="s">
        <v>824</v>
      </c>
      <c r="G101" s="1130" t="s">
        <v>581</v>
      </c>
      <c r="H101" s="1130">
        <v>1</v>
      </c>
      <c r="I101" s="1098"/>
      <c r="J101" s="1099" t="str">
        <f t="shared" si="10"/>
        <v>Included</v>
      </c>
      <c r="K101" s="1133"/>
      <c r="M101" s="1135"/>
    </row>
    <row r="102" spans="1:13" s="1134" customFormat="1" ht="36.75" customHeight="1">
      <c r="A102" s="929">
        <f t="shared" si="8"/>
        <v>81</v>
      </c>
      <c r="B102" s="1130">
        <v>7000028320</v>
      </c>
      <c r="C102" s="1130">
        <v>1290</v>
      </c>
      <c r="D102" s="1130" t="s">
        <v>787</v>
      </c>
      <c r="E102" s="1130">
        <v>1000049776</v>
      </c>
      <c r="F102" s="1130" t="s">
        <v>703</v>
      </c>
      <c r="G102" s="1130" t="s">
        <v>581</v>
      </c>
      <c r="H102" s="1130">
        <v>2</v>
      </c>
      <c r="I102" s="1098"/>
      <c r="J102" s="1099" t="str">
        <f t="shared" si="10"/>
        <v>Included</v>
      </c>
      <c r="K102" s="1133"/>
      <c r="M102" s="1135"/>
    </row>
    <row r="103" spans="1:13" s="1134" customFormat="1" ht="33">
      <c r="A103" s="929">
        <f t="shared" si="8"/>
        <v>82</v>
      </c>
      <c r="B103" s="1130">
        <v>7000028320</v>
      </c>
      <c r="C103" s="1130">
        <v>1300</v>
      </c>
      <c r="D103" s="1130" t="s">
        <v>787</v>
      </c>
      <c r="E103" s="1130">
        <v>1000049778</v>
      </c>
      <c r="F103" s="1130" t="s">
        <v>704</v>
      </c>
      <c r="G103" s="1130" t="s">
        <v>581</v>
      </c>
      <c r="H103" s="1130">
        <v>2</v>
      </c>
      <c r="I103" s="1098"/>
      <c r="J103" s="1099" t="str">
        <f t="shared" si="10"/>
        <v>Included</v>
      </c>
      <c r="K103" s="1133"/>
      <c r="M103" s="1135"/>
    </row>
    <row r="104" spans="1:13" s="1134" customFormat="1" ht="33">
      <c r="A104" s="929">
        <f t="shared" si="8"/>
        <v>83</v>
      </c>
      <c r="B104" s="1130">
        <v>7000028320</v>
      </c>
      <c r="C104" s="1130">
        <v>1310</v>
      </c>
      <c r="D104" s="1130" t="s">
        <v>787</v>
      </c>
      <c r="E104" s="1130">
        <v>1000049777</v>
      </c>
      <c r="F104" s="1130" t="s">
        <v>825</v>
      </c>
      <c r="G104" s="1130" t="s">
        <v>581</v>
      </c>
      <c r="H104" s="1130">
        <v>2</v>
      </c>
      <c r="I104" s="1098"/>
      <c r="J104" s="1099" t="str">
        <f t="shared" si="10"/>
        <v>Included</v>
      </c>
      <c r="K104" s="1133"/>
      <c r="M104" s="1135"/>
    </row>
    <row r="105" spans="1:13" s="1134" customFormat="1" ht="33">
      <c r="A105" s="929">
        <f t="shared" si="8"/>
        <v>84</v>
      </c>
      <c r="B105" s="1130">
        <v>7000028320</v>
      </c>
      <c r="C105" s="1130">
        <v>1320</v>
      </c>
      <c r="D105" s="1130" t="s">
        <v>787</v>
      </c>
      <c r="E105" s="1130">
        <v>1000058306</v>
      </c>
      <c r="F105" s="1130" t="s">
        <v>705</v>
      </c>
      <c r="G105" s="1130" t="s">
        <v>581</v>
      </c>
      <c r="H105" s="1130">
        <v>1</v>
      </c>
      <c r="I105" s="1098"/>
      <c r="J105" s="1099" t="str">
        <f t="shared" si="10"/>
        <v>Included</v>
      </c>
      <c r="K105" s="1133"/>
      <c r="M105" s="1135"/>
    </row>
    <row r="106" spans="1:13" s="1134" customFormat="1" ht="33">
      <c r="A106" s="929">
        <f t="shared" si="8"/>
        <v>85</v>
      </c>
      <c r="B106" s="1130">
        <v>7000028320</v>
      </c>
      <c r="C106" s="1130">
        <v>1330</v>
      </c>
      <c r="D106" s="1130" t="s">
        <v>787</v>
      </c>
      <c r="E106" s="1130">
        <v>1000058313</v>
      </c>
      <c r="F106" s="1130" t="s">
        <v>706</v>
      </c>
      <c r="G106" s="1130" t="s">
        <v>581</v>
      </c>
      <c r="H106" s="1130">
        <v>1</v>
      </c>
      <c r="I106" s="1098"/>
      <c r="J106" s="1099" t="str">
        <f t="shared" si="10"/>
        <v>Included</v>
      </c>
      <c r="K106" s="1133"/>
      <c r="M106" s="1135"/>
    </row>
    <row r="107" spans="1:13" s="1134" customFormat="1" ht="33">
      <c r="A107" s="929">
        <f t="shared" si="8"/>
        <v>86</v>
      </c>
      <c r="B107" s="1130">
        <v>7000028320</v>
      </c>
      <c r="C107" s="1130">
        <v>1340</v>
      </c>
      <c r="D107" s="1130" t="s">
        <v>787</v>
      </c>
      <c r="E107" s="1130">
        <v>1000058309</v>
      </c>
      <c r="F107" s="1130" t="s">
        <v>826</v>
      </c>
      <c r="G107" s="1130" t="s">
        <v>581</v>
      </c>
      <c r="H107" s="1130">
        <v>1</v>
      </c>
      <c r="I107" s="1098"/>
      <c r="J107" s="1099" t="str">
        <f t="shared" si="10"/>
        <v>Included</v>
      </c>
      <c r="K107" s="1133"/>
      <c r="M107" s="1135"/>
    </row>
    <row r="108" spans="1:13" s="1134" customFormat="1" ht="33">
      <c r="A108" s="929">
        <f t="shared" si="8"/>
        <v>87</v>
      </c>
      <c r="B108" s="1130">
        <v>7000028320</v>
      </c>
      <c r="C108" s="1130">
        <v>1350</v>
      </c>
      <c r="D108" s="1130" t="s">
        <v>787</v>
      </c>
      <c r="E108" s="1130">
        <v>1000058307</v>
      </c>
      <c r="F108" s="1130" t="s">
        <v>707</v>
      </c>
      <c r="G108" s="1130" t="s">
        <v>580</v>
      </c>
      <c r="H108" s="1130">
        <v>1</v>
      </c>
      <c r="I108" s="1098"/>
      <c r="J108" s="1099" t="str">
        <f t="shared" si="10"/>
        <v>Included</v>
      </c>
      <c r="K108" s="1133"/>
      <c r="M108" s="1135"/>
    </row>
    <row r="109" spans="1:13" s="1134" customFormat="1" ht="21.75" customHeight="1">
      <c r="A109" s="929">
        <f t="shared" si="8"/>
        <v>88</v>
      </c>
      <c r="B109" s="1130">
        <v>7000028320</v>
      </c>
      <c r="C109" s="1130">
        <v>1360</v>
      </c>
      <c r="D109" s="1130" t="s">
        <v>787</v>
      </c>
      <c r="E109" s="1130">
        <v>1000058315</v>
      </c>
      <c r="F109" s="1130" t="s">
        <v>708</v>
      </c>
      <c r="G109" s="1130" t="s">
        <v>580</v>
      </c>
      <c r="H109" s="1130">
        <v>1</v>
      </c>
      <c r="I109" s="1098"/>
      <c r="J109" s="1099" t="str">
        <f t="shared" si="10"/>
        <v>Included</v>
      </c>
      <c r="K109" s="1133"/>
      <c r="M109" s="1135"/>
    </row>
    <row r="110" spans="1:13" s="1134" customFormat="1" ht="33">
      <c r="A110" s="929">
        <f t="shared" si="8"/>
        <v>89</v>
      </c>
      <c r="B110" s="1130">
        <v>7000028320</v>
      </c>
      <c r="C110" s="1130">
        <v>1370</v>
      </c>
      <c r="D110" s="1130" t="s">
        <v>787</v>
      </c>
      <c r="E110" s="1130">
        <v>1000058311</v>
      </c>
      <c r="F110" s="1130" t="s">
        <v>827</v>
      </c>
      <c r="G110" s="1130" t="s">
        <v>580</v>
      </c>
      <c r="H110" s="1130">
        <v>1</v>
      </c>
      <c r="I110" s="1098"/>
      <c r="J110" s="1099" t="str">
        <f t="shared" si="10"/>
        <v>Included</v>
      </c>
      <c r="K110" s="1133"/>
      <c r="M110" s="1135"/>
    </row>
    <row r="111" spans="1:13" s="1134" customFormat="1" ht="49.5">
      <c r="A111" s="929">
        <f t="shared" si="8"/>
        <v>90</v>
      </c>
      <c r="B111" s="1130">
        <v>7000028320</v>
      </c>
      <c r="C111" s="1130">
        <v>1380</v>
      </c>
      <c r="D111" s="1130" t="s">
        <v>787</v>
      </c>
      <c r="E111" s="1130">
        <v>1000058327</v>
      </c>
      <c r="F111" s="1130" t="s">
        <v>709</v>
      </c>
      <c r="G111" s="1130" t="s">
        <v>580</v>
      </c>
      <c r="H111" s="1130">
        <v>1</v>
      </c>
      <c r="I111" s="1098"/>
      <c r="J111" s="1099" t="str">
        <f>IF(I111=0, "Included",IF(ISERROR(H111*I111), I111, H111*I111))</f>
        <v>Included</v>
      </c>
      <c r="K111" s="1133"/>
      <c r="M111" s="1135"/>
    </row>
    <row r="112" spans="1:13" s="1134" customFormat="1" ht="49.5">
      <c r="A112" s="929">
        <f t="shared" si="8"/>
        <v>91</v>
      </c>
      <c r="B112" s="1130">
        <v>7000028320</v>
      </c>
      <c r="C112" s="1130">
        <v>1390</v>
      </c>
      <c r="D112" s="1130" t="s">
        <v>787</v>
      </c>
      <c r="E112" s="1130">
        <v>1000058326</v>
      </c>
      <c r="F112" s="1130" t="s">
        <v>710</v>
      </c>
      <c r="G112" s="1130" t="s">
        <v>580</v>
      </c>
      <c r="H112" s="1130">
        <v>1</v>
      </c>
      <c r="I112" s="1098"/>
      <c r="J112" s="1099" t="str">
        <f t="shared" ref="J112:J116" si="11">IF(I112=0, "Included",IF(ISERROR(H112*I112), I112, H112*I112))</f>
        <v>Included</v>
      </c>
      <c r="K112" s="1133"/>
      <c r="M112" s="1135"/>
    </row>
    <row r="113" spans="1:13" s="1134" customFormat="1" ht="39" customHeight="1">
      <c r="A113" s="929">
        <f t="shared" si="8"/>
        <v>92</v>
      </c>
      <c r="B113" s="1130">
        <v>7000028320</v>
      </c>
      <c r="C113" s="1130">
        <v>1400</v>
      </c>
      <c r="D113" s="1130" t="s">
        <v>787</v>
      </c>
      <c r="E113" s="1130">
        <v>1000058332</v>
      </c>
      <c r="F113" s="1130" t="s">
        <v>666</v>
      </c>
      <c r="G113" s="1130" t="s">
        <v>580</v>
      </c>
      <c r="H113" s="1130">
        <v>2</v>
      </c>
      <c r="I113" s="1098"/>
      <c r="J113" s="1099" t="str">
        <f t="shared" si="11"/>
        <v>Included</v>
      </c>
      <c r="K113" s="1133"/>
      <c r="M113" s="1135"/>
    </row>
    <row r="114" spans="1:13" s="1134" customFormat="1" ht="33">
      <c r="A114" s="929">
        <f t="shared" si="8"/>
        <v>93</v>
      </c>
      <c r="B114" s="1130">
        <v>7000028320</v>
      </c>
      <c r="C114" s="1130">
        <v>1410</v>
      </c>
      <c r="D114" s="1130" t="s">
        <v>787</v>
      </c>
      <c r="E114" s="1130">
        <v>1000049817</v>
      </c>
      <c r="F114" s="1130" t="s">
        <v>667</v>
      </c>
      <c r="G114" s="1130" t="s">
        <v>581</v>
      </c>
      <c r="H114" s="1130">
        <v>3</v>
      </c>
      <c r="I114" s="1098"/>
      <c r="J114" s="1099" t="str">
        <f t="shared" si="11"/>
        <v>Included</v>
      </c>
      <c r="K114" s="1133"/>
      <c r="M114" s="1135"/>
    </row>
    <row r="115" spans="1:13" s="1134" customFormat="1" ht="33">
      <c r="A115" s="929">
        <f t="shared" si="8"/>
        <v>94</v>
      </c>
      <c r="B115" s="1130">
        <v>7000028320</v>
      </c>
      <c r="C115" s="1130">
        <v>1420</v>
      </c>
      <c r="D115" s="1130" t="s">
        <v>787</v>
      </c>
      <c r="E115" s="1130">
        <v>1000049753</v>
      </c>
      <c r="F115" s="1130" t="s">
        <v>668</v>
      </c>
      <c r="G115" s="1130" t="s">
        <v>581</v>
      </c>
      <c r="H115" s="1130">
        <v>2</v>
      </c>
      <c r="I115" s="1098"/>
      <c r="J115" s="1099" t="str">
        <f t="shared" si="11"/>
        <v>Included</v>
      </c>
      <c r="K115" s="1133"/>
      <c r="M115" s="1135"/>
    </row>
    <row r="116" spans="1:13" s="1134" customFormat="1" ht="33">
      <c r="A116" s="929">
        <f t="shared" si="8"/>
        <v>95</v>
      </c>
      <c r="B116" s="1130">
        <v>7000028320</v>
      </c>
      <c r="C116" s="1130">
        <v>1430</v>
      </c>
      <c r="D116" s="1130" t="s">
        <v>787</v>
      </c>
      <c r="E116" s="1130">
        <v>1000049762</v>
      </c>
      <c r="F116" s="1130" t="s">
        <v>669</v>
      </c>
      <c r="G116" s="1130" t="s">
        <v>581</v>
      </c>
      <c r="H116" s="1130">
        <v>3</v>
      </c>
      <c r="I116" s="1098"/>
      <c r="J116" s="1099" t="str">
        <f t="shared" si="11"/>
        <v>Included</v>
      </c>
      <c r="K116" s="1133"/>
      <c r="M116" s="1135"/>
    </row>
    <row r="117" spans="1:13" s="1134" customFormat="1" ht="33">
      <c r="A117" s="929">
        <f t="shared" si="8"/>
        <v>96</v>
      </c>
      <c r="B117" s="1130">
        <v>7000028320</v>
      </c>
      <c r="C117" s="1130">
        <v>1440</v>
      </c>
      <c r="D117" s="1130" t="s">
        <v>787</v>
      </c>
      <c r="E117" s="1130">
        <v>1000058330</v>
      </c>
      <c r="F117" s="1130" t="s">
        <v>670</v>
      </c>
      <c r="G117" s="1130" t="s">
        <v>581</v>
      </c>
      <c r="H117" s="1130">
        <v>1</v>
      </c>
      <c r="I117" s="1098"/>
      <c r="J117" s="1099" t="str">
        <f>IF(I117=0, "Included",IF(ISERROR(H117*I117), I117, H117*I117))</f>
        <v>Included</v>
      </c>
      <c r="K117" s="1133"/>
      <c r="M117" s="1135"/>
    </row>
    <row r="118" spans="1:13" s="1134" customFormat="1" ht="33">
      <c r="A118" s="929">
        <f t="shared" si="8"/>
        <v>97</v>
      </c>
      <c r="B118" s="1130">
        <v>7000028320</v>
      </c>
      <c r="C118" s="1130">
        <v>1450</v>
      </c>
      <c r="D118" s="1130" t="s">
        <v>787</v>
      </c>
      <c r="E118" s="1130">
        <v>1000049750</v>
      </c>
      <c r="F118" s="1130" t="s">
        <v>671</v>
      </c>
      <c r="G118" s="1130" t="s">
        <v>581</v>
      </c>
      <c r="H118" s="1130">
        <v>3</v>
      </c>
      <c r="I118" s="1098"/>
      <c r="J118" s="1099" t="str">
        <f t="shared" ref="J118:J122" si="12">IF(I118=0, "Included",IF(ISERROR(H118*I118), I118, H118*I118))</f>
        <v>Included</v>
      </c>
      <c r="K118" s="1133"/>
      <c r="M118" s="1135"/>
    </row>
    <row r="119" spans="1:13" s="1134" customFormat="1" ht="33">
      <c r="A119" s="929">
        <f t="shared" si="8"/>
        <v>98</v>
      </c>
      <c r="B119" s="1130">
        <v>7000028320</v>
      </c>
      <c r="C119" s="1130">
        <v>1460</v>
      </c>
      <c r="D119" s="1130" t="s">
        <v>787</v>
      </c>
      <c r="E119" s="1130">
        <v>1000058331</v>
      </c>
      <c r="F119" s="1130" t="s">
        <v>672</v>
      </c>
      <c r="G119" s="1130" t="s">
        <v>593</v>
      </c>
      <c r="H119" s="1130">
        <v>1</v>
      </c>
      <c r="I119" s="1098"/>
      <c r="J119" s="1099" t="str">
        <f t="shared" si="12"/>
        <v>Included</v>
      </c>
      <c r="K119" s="1133"/>
      <c r="M119" s="1135"/>
    </row>
    <row r="120" spans="1:13" s="1134" customFormat="1" ht="49.5">
      <c r="A120" s="929">
        <f t="shared" si="8"/>
        <v>99</v>
      </c>
      <c r="B120" s="1130">
        <v>7000028320</v>
      </c>
      <c r="C120" s="1130">
        <v>1470</v>
      </c>
      <c r="D120" s="1130" t="s">
        <v>787</v>
      </c>
      <c r="E120" s="1130">
        <v>1000049783</v>
      </c>
      <c r="F120" s="1130" t="s">
        <v>673</v>
      </c>
      <c r="G120" s="1130" t="s">
        <v>581</v>
      </c>
      <c r="H120" s="1130">
        <v>3</v>
      </c>
      <c r="I120" s="1098"/>
      <c r="J120" s="1099" t="str">
        <f t="shared" si="12"/>
        <v>Included</v>
      </c>
      <c r="K120" s="1133"/>
      <c r="M120" s="1135"/>
    </row>
    <row r="121" spans="1:13" s="1134" customFormat="1" ht="33">
      <c r="A121" s="929">
        <f t="shared" si="8"/>
        <v>100</v>
      </c>
      <c r="B121" s="1130">
        <v>7000028320</v>
      </c>
      <c r="C121" s="1130">
        <v>1480</v>
      </c>
      <c r="D121" s="1130" t="s">
        <v>787</v>
      </c>
      <c r="E121" s="1130">
        <v>1000049505</v>
      </c>
      <c r="F121" s="1130" t="s">
        <v>674</v>
      </c>
      <c r="G121" s="1130" t="s">
        <v>580</v>
      </c>
      <c r="H121" s="1130">
        <v>5</v>
      </c>
      <c r="I121" s="1098"/>
      <c r="J121" s="1099" t="str">
        <f t="shared" si="12"/>
        <v>Included</v>
      </c>
      <c r="K121" s="1133"/>
      <c r="M121" s="1135"/>
    </row>
    <row r="122" spans="1:13" s="1134" customFormat="1" ht="39.75" customHeight="1">
      <c r="A122" s="929">
        <f t="shared" si="8"/>
        <v>101</v>
      </c>
      <c r="B122" s="1130">
        <v>7000028320</v>
      </c>
      <c r="C122" s="1130">
        <v>1490</v>
      </c>
      <c r="D122" s="1130" t="s">
        <v>787</v>
      </c>
      <c r="E122" s="1130">
        <v>1000058334</v>
      </c>
      <c r="F122" s="1130" t="s">
        <v>675</v>
      </c>
      <c r="G122" s="1130" t="s">
        <v>580</v>
      </c>
      <c r="H122" s="1130">
        <v>5</v>
      </c>
      <c r="I122" s="1098"/>
      <c r="J122" s="1099" t="str">
        <f t="shared" si="12"/>
        <v>Included</v>
      </c>
      <c r="K122" s="1133"/>
      <c r="M122" s="1135"/>
    </row>
    <row r="123" spans="1:13" s="1134" customFormat="1" ht="33.75" customHeight="1">
      <c r="A123" s="929">
        <f t="shared" si="8"/>
        <v>102</v>
      </c>
      <c r="B123" s="1130">
        <v>7000028320</v>
      </c>
      <c r="C123" s="1130">
        <v>1500</v>
      </c>
      <c r="D123" s="1130" t="s">
        <v>787</v>
      </c>
      <c r="E123" s="1130">
        <v>1000058329</v>
      </c>
      <c r="F123" s="1130" t="s">
        <v>676</v>
      </c>
      <c r="G123" s="1130" t="s">
        <v>580</v>
      </c>
      <c r="H123" s="1130">
        <v>5</v>
      </c>
      <c r="I123" s="1098"/>
      <c r="J123" s="1099" t="str">
        <f>IF(I123=0, "Included",IF(ISERROR(H123*I123), I123, H123*I123))</f>
        <v>Included</v>
      </c>
      <c r="K123" s="1133"/>
      <c r="M123" s="1135"/>
    </row>
    <row r="124" spans="1:13" s="1134" customFormat="1" ht="33">
      <c r="A124" s="929">
        <f t="shared" si="8"/>
        <v>103</v>
      </c>
      <c r="B124" s="1130">
        <v>7000028320</v>
      </c>
      <c r="C124" s="1130">
        <v>1510</v>
      </c>
      <c r="D124" s="1130" t="s">
        <v>787</v>
      </c>
      <c r="E124" s="1130">
        <v>1000058333</v>
      </c>
      <c r="F124" s="1130" t="s">
        <v>677</v>
      </c>
      <c r="G124" s="1130" t="s">
        <v>580</v>
      </c>
      <c r="H124" s="1130">
        <v>1</v>
      </c>
      <c r="I124" s="1098"/>
      <c r="J124" s="1099" t="str">
        <f t="shared" ref="J124:J134" si="13">IF(I124=0, "Included",IF(ISERROR(H124*I124), I124, H124*I124))</f>
        <v>Included</v>
      </c>
      <c r="K124" s="1133"/>
      <c r="M124" s="1135"/>
    </row>
    <row r="125" spans="1:13" s="1134" customFormat="1" ht="33">
      <c r="A125" s="929">
        <f t="shared" si="8"/>
        <v>104</v>
      </c>
      <c r="B125" s="1130">
        <v>7000028320</v>
      </c>
      <c r="C125" s="1130">
        <v>1520</v>
      </c>
      <c r="D125" s="1130" t="s">
        <v>787</v>
      </c>
      <c r="E125" s="1130">
        <v>1000032799</v>
      </c>
      <c r="F125" s="1130" t="s">
        <v>828</v>
      </c>
      <c r="G125" s="1130" t="s">
        <v>581</v>
      </c>
      <c r="H125" s="1130">
        <v>1</v>
      </c>
      <c r="I125" s="1098"/>
      <c r="J125" s="1099" t="str">
        <f t="shared" si="13"/>
        <v>Included</v>
      </c>
      <c r="K125" s="1133"/>
      <c r="M125" s="1135"/>
    </row>
    <row r="126" spans="1:13" s="1134" customFormat="1" ht="56.25" customHeight="1">
      <c r="A126" s="929">
        <f t="shared" si="8"/>
        <v>105</v>
      </c>
      <c r="B126" s="1130">
        <v>7000028320</v>
      </c>
      <c r="C126" s="1130">
        <v>1530</v>
      </c>
      <c r="D126" s="1130" t="s">
        <v>787</v>
      </c>
      <c r="E126" s="1130">
        <v>1000049498</v>
      </c>
      <c r="F126" s="1130" t="s">
        <v>678</v>
      </c>
      <c r="G126" s="1130" t="s">
        <v>581</v>
      </c>
      <c r="H126" s="1130">
        <v>2</v>
      </c>
      <c r="I126" s="1098"/>
      <c r="J126" s="1099" t="str">
        <f t="shared" si="13"/>
        <v>Included</v>
      </c>
      <c r="K126" s="1133"/>
      <c r="M126" s="1135"/>
    </row>
    <row r="127" spans="1:13" s="1134" customFormat="1" ht="49.5">
      <c r="A127" s="929">
        <f t="shared" si="8"/>
        <v>106</v>
      </c>
      <c r="B127" s="1130">
        <v>7000028320</v>
      </c>
      <c r="C127" s="1130">
        <v>1540</v>
      </c>
      <c r="D127" s="1130" t="s">
        <v>787</v>
      </c>
      <c r="E127" s="1130">
        <v>1000058317</v>
      </c>
      <c r="F127" s="1130" t="s">
        <v>679</v>
      </c>
      <c r="G127" s="1130" t="s">
        <v>581</v>
      </c>
      <c r="H127" s="1130">
        <v>1</v>
      </c>
      <c r="I127" s="1098"/>
      <c r="J127" s="1099" t="str">
        <f t="shared" si="13"/>
        <v>Included</v>
      </c>
      <c r="K127" s="1133"/>
      <c r="M127" s="1135"/>
    </row>
    <row r="128" spans="1:13" s="1134" customFormat="1" ht="49.5">
      <c r="A128" s="929">
        <f t="shared" si="8"/>
        <v>107</v>
      </c>
      <c r="B128" s="1130">
        <v>7000028320</v>
      </c>
      <c r="C128" s="1130">
        <v>1550</v>
      </c>
      <c r="D128" s="1130" t="s">
        <v>787</v>
      </c>
      <c r="E128" s="1130">
        <v>1000058316</v>
      </c>
      <c r="F128" s="1130" t="s">
        <v>829</v>
      </c>
      <c r="G128" s="1130" t="s">
        <v>581</v>
      </c>
      <c r="H128" s="1130">
        <v>1</v>
      </c>
      <c r="I128" s="1098"/>
      <c r="J128" s="1099" t="str">
        <f t="shared" si="13"/>
        <v>Included</v>
      </c>
      <c r="K128" s="1133"/>
      <c r="M128" s="1135"/>
    </row>
    <row r="129" spans="1:13" s="1134" customFormat="1" ht="33">
      <c r="A129" s="929">
        <f t="shared" si="8"/>
        <v>108</v>
      </c>
      <c r="B129" s="1130">
        <v>7000028320</v>
      </c>
      <c r="C129" s="1130">
        <v>1560</v>
      </c>
      <c r="D129" s="1130" t="s">
        <v>787</v>
      </c>
      <c r="E129" s="1130">
        <v>1000021873</v>
      </c>
      <c r="F129" s="1130" t="s">
        <v>680</v>
      </c>
      <c r="G129" s="1130" t="s">
        <v>581</v>
      </c>
      <c r="H129" s="1130">
        <v>3</v>
      </c>
      <c r="I129" s="1098"/>
      <c r="J129" s="1099" t="str">
        <f t="shared" si="13"/>
        <v>Included</v>
      </c>
      <c r="K129" s="1133"/>
      <c r="M129" s="1135"/>
    </row>
    <row r="130" spans="1:13" s="1134" customFormat="1" ht="33">
      <c r="A130" s="929">
        <f t="shared" si="8"/>
        <v>109</v>
      </c>
      <c r="B130" s="1130">
        <v>7000028320</v>
      </c>
      <c r="C130" s="1130">
        <v>1570</v>
      </c>
      <c r="D130" s="1130" t="s">
        <v>787</v>
      </c>
      <c r="E130" s="1130">
        <v>1000009208</v>
      </c>
      <c r="F130" s="1130" t="s">
        <v>681</v>
      </c>
      <c r="G130" s="1130" t="s">
        <v>581</v>
      </c>
      <c r="H130" s="1130">
        <v>3</v>
      </c>
      <c r="I130" s="1098"/>
      <c r="J130" s="1099" t="str">
        <f t="shared" si="13"/>
        <v>Included</v>
      </c>
      <c r="K130" s="1133"/>
      <c r="M130" s="1135"/>
    </row>
    <row r="131" spans="1:13" s="1134" customFormat="1" ht="33">
      <c r="A131" s="929">
        <f t="shared" si="8"/>
        <v>110</v>
      </c>
      <c r="B131" s="1130">
        <v>7000028320</v>
      </c>
      <c r="C131" s="1130">
        <v>1580</v>
      </c>
      <c r="D131" s="1130" t="s">
        <v>787</v>
      </c>
      <c r="E131" s="1130">
        <v>1000058324</v>
      </c>
      <c r="F131" s="1130" t="s">
        <v>682</v>
      </c>
      <c r="G131" s="1130" t="s">
        <v>581</v>
      </c>
      <c r="H131" s="1130">
        <v>1</v>
      </c>
      <c r="I131" s="1098"/>
      <c r="J131" s="1099" t="str">
        <f t="shared" si="13"/>
        <v>Included</v>
      </c>
      <c r="K131" s="1133"/>
      <c r="M131" s="1135"/>
    </row>
    <row r="132" spans="1:13" s="1134" customFormat="1" ht="33">
      <c r="A132" s="929">
        <f t="shared" si="8"/>
        <v>111</v>
      </c>
      <c r="B132" s="1130">
        <v>7000028320</v>
      </c>
      <c r="C132" s="1130">
        <v>1590</v>
      </c>
      <c r="D132" s="1130" t="s">
        <v>787</v>
      </c>
      <c r="E132" s="1130">
        <v>1000007067</v>
      </c>
      <c r="F132" s="1130" t="s">
        <v>683</v>
      </c>
      <c r="G132" s="1130" t="s">
        <v>581</v>
      </c>
      <c r="H132" s="1130">
        <v>3</v>
      </c>
      <c r="I132" s="1098"/>
      <c r="J132" s="1099" t="str">
        <f t="shared" si="13"/>
        <v>Included</v>
      </c>
      <c r="K132" s="1133"/>
      <c r="M132" s="1135"/>
    </row>
    <row r="133" spans="1:13" s="1134" customFormat="1" ht="21.75" customHeight="1">
      <c r="A133" s="929">
        <f t="shared" si="8"/>
        <v>112</v>
      </c>
      <c r="B133" s="1130">
        <v>7000028320</v>
      </c>
      <c r="C133" s="1130">
        <v>1600</v>
      </c>
      <c r="D133" s="1130" t="s">
        <v>787</v>
      </c>
      <c r="E133" s="1130">
        <v>1000058323</v>
      </c>
      <c r="F133" s="1130" t="s">
        <v>684</v>
      </c>
      <c r="G133" s="1130" t="s">
        <v>580</v>
      </c>
      <c r="H133" s="1130">
        <v>3</v>
      </c>
      <c r="I133" s="1098"/>
      <c r="J133" s="1099" t="str">
        <f t="shared" si="13"/>
        <v>Included</v>
      </c>
      <c r="K133" s="1133"/>
      <c r="M133" s="1135"/>
    </row>
    <row r="134" spans="1:13" s="1134" customFormat="1" ht="33">
      <c r="A134" s="929">
        <f t="shared" si="8"/>
        <v>113</v>
      </c>
      <c r="B134" s="1130">
        <v>7000028320</v>
      </c>
      <c r="C134" s="1130">
        <v>1610</v>
      </c>
      <c r="D134" s="1130" t="s">
        <v>787</v>
      </c>
      <c r="E134" s="1130">
        <v>1000058320</v>
      </c>
      <c r="F134" s="1130" t="s">
        <v>685</v>
      </c>
      <c r="G134" s="1130" t="s">
        <v>581</v>
      </c>
      <c r="H134" s="1130">
        <v>1</v>
      </c>
      <c r="I134" s="1098"/>
      <c r="J134" s="1099" t="str">
        <f t="shared" si="13"/>
        <v>Included</v>
      </c>
      <c r="K134" s="1133"/>
      <c r="M134" s="1135"/>
    </row>
    <row r="135" spans="1:13" s="1134" customFormat="1" ht="33">
      <c r="A135" s="929">
        <f t="shared" si="8"/>
        <v>114</v>
      </c>
      <c r="B135" s="1130">
        <v>7000028320</v>
      </c>
      <c r="C135" s="1130">
        <v>1620</v>
      </c>
      <c r="D135" s="1130" t="s">
        <v>787</v>
      </c>
      <c r="E135" s="1130">
        <v>1000049759</v>
      </c>
      <c r="F135" s="1130" t="s">
        <v>686</v>
      </c>
      <c r="G135" s="1130" t="s">
        <v>581</v>
      </c>
      <c r="H135" s="1130">
        <v>1</v>
      </c>
      <c r="I135" s="1098"/>
      <c r="J135" s="1099" t="str">
        <f>IF(I135=0, "Included",IF(ISERROR(H135*I135), I135, H135*I135))</f>
        <v>Included</v>
      </c>
      <c r="K135" s="1133"/>
      <c r="M135" s="1135"/>
    </row>
    <row r="136" spans="1:13" s="1134" customFormat="1" ht="33">
      <c r="A136" s="929">
        <f t="shared" si="8"/>
        <v>115</v>
      </c>
      <c r="B136" s="1130">
        <v>7000028320</v>
      </c>
      <c r="C136" s="1130">
        <v>1630</v>
      </c>
      <c r="D136" s="1130" t="s">
        <v>787</v>
      </c>
      <c r="E136" s="1130">
        <v>1000058319</v>
      </c>
      <c r="F136" s="1130" t="s">
        <v>687</v>
      </c>
      <c r="G136" s="1130" t="s">
        <v>581</v>
      </c>
      <c r="H136" s="1130">
        <v>1</v>
      </c>
      <c r="I136" s="1098"/>
      <c r="J136" s="1099" t="str">
        <f t="shared" ref="J136:J140" si="14">IF(I136=0, "Included",IF(ISERROR(H136*I136), I136, H136*I136))</f>
        <v>Included</v>
      </c>
      <c r="K136" s="1133"/>
      <c r="M136" s="1135"/>
    </row>
    <row r="137" spans="1:13" s="1134" customFormat="1" ht="39" customHeight="1">
      <c r="A137" s="929">
        <f t="shared" si="8"/>
        <v>116</v>
      </c>
      <c r="B137" s="1130">
        <v>7000028320</v>
      </c>
      <c r="C137" s="1130">
        <v>1640</v>
      </c>
      <c r="D137" s="1130" t="s">
        <v>787</v>
      </c>
      <c r="E137" s="1130">
        <v>1000058322</v>
      </c>
      <c r="F137" s="1130" t="s">
        <v>688</v>
      </c>
      <c r="G137" s="1130" t="s">
        <v>581</v>
      </c>
      <c r="H137" s="1130">
        <v>1</v>
      </c>
      <c r="I137" s="1098"/>
      <c r="J137" s="1099" t="str">
        <f t="shared" si="14"/>
        <v>Included</v>
      </c>
      <c r="K137" s="1133"/>
      <c r="M137" s="1135"/>
    </row>
    <row r="138" spans="1:13" s="1134" customFormat="1" ht="33">
      <c r="A138" s="929">
        <f t="shared" si="8"/>
        <v>117</v>
      </c>
      <c r="B138" s="1130">
        <v>7000028320</v>
      </c>
      <c r="C138" s="1130">
        <v>1650</v>
      </c>
      <c r="D138" s="1130" t="s">
        <v>787</v>
      </c>
      <c r="E138" s="1130">
        <v>1000049835</v>
      </c>
      <c r="F138" s="1130" t="s">
        <v>689</v>
      </c>
      <c r="G138" s="1130" t="s">
        <v>581</v>
      </c>
      <c r="H138" s="1130">
        <v>1</v>
      </c>
      <c r="I138" s="1098"/>
      <c r="J138" s="1099" t="str">
        <f t="shared" si="14"/>
        <v>Included</v>
      </c>
      <c r="K138" s="1133"/>
      <c r="M138" s="1135"/>
    </row>
    <row r="139" spans="1:13" s="1134" customFormat="1" ht="66">
      <c r="A139" s="929">
        <f t="shared" si="8"/>
        <v>118</v>
      </c>
      <c r="B139" s="1130">
        <v>7000028320</v>
      </c>
      <c r="C139" s="1130">
        <v>320</v>
      </c>
      <c r="D139" s="1130" t="s">
        <v>788</v>
      </c>
      <c r="E139" s="1130">
        <v>1000015954</v>
      </c>
      <c r="F139" s="1130" t="s">
        <v>616</v>
      </c>
      <c r="G139" s="1130" t="s">
        <v>579</v>
      </c>
      <c r="H139" s="1130">
        <v>85</v>
      </c>
      <c r="I139" s="1098"/>
      <c r="J139" s="1099" t="str">
        <f t="shared" si="14"/>
        <v>Included</v>
      </c>
      <c r="K139" s="1133"/>
      <c r="M139" s="1135"/>
    </row>
    <row r="140" spans="1:13" s="1134" customFormat="1" ht="66">
      <c r="A140" s="929">
        <f t="shared" si="8"/>
        <v>119</v>
      </c>
      <c r="B140" s="1130">
        <v>7000028320</v>
      </c>
      <c r="C140" s="1130">
        <v>330</v>
      </c>
      <c r="D140" s="1130" t="s">
        <v>788</v>
      </c>
      <c r="E140" s="1130">
        <v>1000015953</v>
      </c>
      <c r="F140" s="1130" t="s">
        <v>830</v>
      </c>
      <c r="G140" s="1130" t="s">
        <v>579</v>
      </c>
      <c r="H140" s="1130">
        <v>24</v>
      </c>
      <c r="I140" s="1098"/>
      <c r="J140" s="1099" t="str">
        <f t="shared" si="14"/>
        <v>Included</v>
      </c>
      <c r="K140" s="1133"/>
      <c r="M140" s="1135"/>
    </row>
    <row r="141" spans="1:13" s="1134" customFormat="1" ht="33">
      <c r="A141" s="929">
        <f t="shared" si="8"/>
        <v>120</v>
      </c>
      <c r="B141" s="1130">
        <v>7000028320</v>
      </c>
      <c r="C141" s="1130">
        <v>340</v>
      </c>
      <c r="D141" s="1130" t="s">
        <v>788</v>
      </c>
      <c r="E141" s="1130">
        <v>1000011713</v>
      </c>
      <c r="F141" s="1130" t="s">
        <v>617</v>
      </c>
      <c r="G141" s="1130" t="s">
        <v>579</v>
      </c>
      <c r="H141" s="1130">
        <v>5</v>
      </c>
      <c r="I141" s="1098"/>
      <c r="J141" s="1099" t="str">
        <f>IF(I141=0, "Included",IF(ISERROR(H141*I141), I141, H141*I141))</f>
        <v>Included</v>
      </c>
      <c r="K141" s="1133"/>
      <c r="M141" s="1135"/>
    </row>
    <row r="142" spans="1:13" s="1134" customFormat="1" ht="33">
      <c r="A142" s="929">
        <f t="shared" si="8"/>
        <v>121</v>
      </c>
      <c r="B142" s="1130">
        <v>7000028320</v>
      </c>
      <c r="C142" s="1130">
        <v>350</v>
      </c>
      <c r="D142" s="1130" t="s">
        <v>788</v>
      </c>
      <c r="E142" s="1130">
        <v>1000012373</v>
      </c>
      <c r="F142" s="1130" t="s">
        <v>618</v>
      </c>
      <c r="G142" s="1130" t="s">
        <v>579</v>
      </c>
      <c r="H142" s="1130">
        <v>7</v>
      </c>
      <c r="I142" s="1098"/>
      <c r="J142" s="1099" t="str">
        <f t="shared" ref="J142:J146" si="15">IF(I142=0, "Included",IF(ISERROR(H142*I142), I142, H142*I142))</f>
        <v>Included</v>
      </c>
      <c r="K142" s="1133"/>
      <c r="M142" s="1135"/>
    </row>
    <row r="143" spans="1:13" s="1134" customFormat="1" ht="33">
      <c r="A143" s="929">
        <f t="shared" si="8"/>
        <v>122</v>
      </c>
      <c r="B143" s="1130">
        <v>7000028320</v>
      </c>
      <c r="C143" s="1130">
        <v>460</v>
      </c>
      <c r="D143" s="1130" t="s">
        <v>789</v>
      </c>
      <c r="E143" s="1130">
        <v>1000017518</v>
      </c>
      <c r="F143" s="1130" t="s">
        <v>831</v>
      </c>
      <c r="G143" s="1130" t="s">
        <v>580</v>
      </c>
      <c r="H143" s="1130">
        <v>1</v>
      </c>
      <c r="I143" s="1098"/>
      <c r="J143" s="1099" t="str">
        <f t="shared" si="15"/>
        <v>Included</v>
      </c>
      <c r="K143" s="1133"/>
      <c r="M143" s="1135"/>
    </row>
    <row r="144" spans="1:13" s="1134" customFormat="1" ht="33">
      <c r="A144" s="929">
        <f t="shared" si="8"/>
        <v>123</v>
      </c>
      <c r="B144" s="1130">
        <v>7000028320</v>
      </c>
      <c r="C144" s="1130">
        <v>470</v>
      </c>
      <c r="D144" s="1130" t="s">
        <v>789</v>
      </c>
      <c r="E144" s="1130">
        <v>1000022512</v>
      </c>
      <c r="F144" s="1130" t="s">
        <v>832</v>
      </c>
      <c r="G144" s="1130" t="s">
        <v>580</v>
      </c>
      <c r="H144" s="1130">
        <v>1</v>
      </c>
      <c r="I144" s="1098"/>
      <c r="J144" s="1099" t="str">
        <f t="shared" si="15"/>
        <v>Included</v>
      </c>
      <c r="K144" s="1133"/>
      <c r="M144" s="1135"/>
    </row>
    <row r="145" spans="1:13" s="1134" customFormat="1" ht="33">
      <c r="A145" s="929">
        <f t="shared" si="8"/>
        <v>124</v>
      </c>
      <c r="B145" s="1130">
        <v>7000028320</v>
      </c>
      <c r="C145" s="1130">
        <v>480</v>
      </c>
      <c r="D145" s="1130" t="s">
        <v>789</v>
      </c>
      <c r="E145" s="1130">
        <v>1000071061</v>
      </c>
      <c r="F145" s="1130" t="s">
        <v>833</v>
      </c>
      <c r="G145" s="1130" t="s">
        <v>580</v>
      </c>
      <c r="H145" s="1130">
        <v>1</v>
      </c>
      <c r="I145" s="1098"/>
      <c r="J145" s="1099" t="str">
        <f t="shared" si="15"/>
        <v>Included</v>
      </c>
      <c r="K145" s="1133"/>
      <c r="M145" s="1135"/>
    </row>
    <row r="146" spans="1:13" s="1134" customFormat="1" ht="39.75" customHeight="1">
      <c r="A146" s="929">
        <f t="shared" si="8"/>
        <v>125</v>
      </c>
      <c r="B146" s="1130">
        <v>7000028320</v>
      </c>
      <c r="C146" s="1130">
        <v>490</v>
      </c>
      <c r="D146" s="1130" t="s">
        <v>789</v>
      </c>
      <c r="E146" s="1130">
        <v>1000071062</v>
      </c>
      <c r="F146" s="1130" t="s">
        <v>834</v>
      </c>
      <c r="G146" s="1130" t="s">
        <v>580</v>
      </c>
      <c r="H146" s="1130">
        <v>1</v>
      </c>
      <c r="I146" s="1098"/>
      <c r="J146" s="1099" t="str">
        <f t="shared" si="15"/>
        <v>Included</v>
      </c>
      <c r="K146" s="1133"/>
      <c r="M146" s="1135"/>
    </row>
    <row r="147" spans="1:13" s="1134" customFormat="1" ht="33.75" customHeight="1">
      <c r="A147" s="929">
        <f t="shared" si="8"/>
        <v>126</v>
      </c>
      <c r="B147" s="1130">
        <v>7000028320</v>
      </c>
      <c r="C147" s="1130">
        <v>500</v>
      </c>
      <c r="D147" s="1130" t="s">
        <v>789</v>
      </c>
      <c r="E147" s="1130">
        <v>1000022487</v>
      </c>
      <c r="F147" s="1130" t="s">
        <v>835</v>
      </c>
      <c r="G147" s="1130" t="s">
        <v>580</v>
      </c>
      <c r="H147" s="1130">
        <v>1</v>
      </c>
      <c r="I147" s="1098"/>
      <c r="J147" s="1099" t="str">
        <f>IF(I147=0, "Included",IF(ISERROR(H147*I147), I147, H147*I147))</f>
        <v>Included</v>
      </c>
      <c r="K147" s="1133"/>
      <c r="M147" s="1135"/>
    </row>
    <row r="148" spans="1:13" s="1134" customFormat="1" ht="33">
      <c r="A148" s="929">
        <f t="shared" si="8"/>
        <v>127</v>
      </c>
      <c r="B148" s="1130">
        <v>7000028320</v>
      </c>
      <c r="C148" s="1130">
        <v>510</v>
      </c>
      <c r="D148" s="1130" t="s">
        <v>789</v>
      </c>
      <c r="E148" s="1130">
        <v>1000030641</v>
      </c>
      <c r="F148" s="1130" t="s">
        <v>836</v>
      </c>
      <c r="G148" s="1130" t="s">
        <v>580</v>
      </c>
      <c r="H148" s="1130">
        <v>2</v>
      </c>
      <c r="I148" s="1098"/>
      <c r="J148" s="1099" t="str">
        <f t="shared" ref="J148:J173" si="16">IF(I148=0, "Included",IF(ISERROR(H148*I148), I148, H148*I148))</f>
        <v>Included</v>
      </c>
      <c r="K148" s="1133"/>
      <c r="M148" s="1135"/>
    </row>
    <row r="149" spans="1:13" s="1134" customFormat="1" ht="82.5">
      <c r="A149" s="929">
        <f t="shared" si="8"/>
        <v>128</v>
      </c>
      <c r="B149" s="1130">
        <v>7000028320</v>
      </c>
      <c r="C149" s="1130">
        <v>530</v>
      </c>
      <c r="D149" s="1130" t="s">
        <v>790</v>
      </c>
      <c r="E149" s="1130">
        <v>1000031367</v>
      </c>
      <c r="F149" s="1130" t="s">
        <v>609</v>
      </c>
      <c r="G149" s="1130" t="s">
        <v>580</v>
      </c>
      <c r="H149" s="1130">
        <v>1</v>
      </c>
      <c r="I149" s="1098"/>
      <c r="J149" s="1099" t="str">
        <f t="shared" si="16"/>
        <v>Included</v>
      </c>
      <c r="K149" s="1133"/>
      <c r="M149" s="1135"/>
    </row>
    <row r="150" spans="1:13" s="1134" customFormat="1" ht="33">
      <c r="A150" s="929">
        <f t="shared" si="8"/>
        <v>129</v>
      </c>
      <c r="B150" s="1130">
        <v>7000028320</v>
      </c>
      <c r="C150" s="1130">
        <v>540</v>
      </c>
      <c r="D150" s="1130" t="s">
        <v>790</v>
      </c>
      <c r="E150" s="1130">
        <v>1000018706</v>
      </c>
      <c r="F150" s="1130" t="s">
        <v>656</v>
      </c>
      <c r="G150" s="1130" t="s">
        <v>580</v>
      </c>
      <c r="H150" s="1130">
        <v>4</v>
      </c>
      <c r="I150" s="1098"/>
      <c r="J150" s="1099" t="str">
        <f t="shared" si="16"/>
        <v>Included</v>
      </c>
      <c r="K150" s="1133"/>
      <c r="M150" s="1135"/>
    </row>
    <row r="151" spans="1:13" s="1134" customFormat="1" ht="33">
      <c r="A151" s="929">
        <f t="shared" si="8"/>
        <v>130</v>
      </c>
      <c r="B151" s="1130">
        <v>7000028320</v>
      </c>
      <c r="C151" s="1130">
        <v>550</v>
      </c>
      <c r="D151" s="1130" t="s">
        <v>790</v>
      </c>
      <c r="E151" s="1130">
        <v>1000031374</v>
      </c>
      <c r="F151" s="1130" t="s">
        <v>610</v>
      </c>
      <c r="G151" s="1130" t="s">
        <v>581</v>
      </c>
      <c r="H151" s="1130">
        <v>2</v>
      </c>
      <c r="I151" s="1098"/>
      <c r="J151" s="1099" t="str">
        <f t="shared" si="16"/>
        <v>Included</v>
      </c>
      <c r="K151" s="1133"/>
      <c r="M151" s="1135"/>
    </row>
    <row r="152" spans="1:13" s="1134" customFormat="1" ht="33">
      <c r="A152" s="929">
        <f t="shared" ref="A152:A171" si="17">A151+1</f>
        <v>131</v>
      </c>
      <c r="B152" s="1130">
        <v>7000028320</v>
      </c>
      <c r="C152" s="1130">
        <v>560</v>
      </c>
      <c r="D152" s="1130" t="s">
        <v>790</v>
      </c>
      <c r="E152" s="1130">
        <v>1000034950</v>
      </c>
      <c r="F152" s="1130" t="s">
        <v>611</v>
      </c>
      <c r="G152" s="1130" t="s">
        <v>580</v>
      </c>
      <c r="H152" s="1130">
        <v>2</v>
      </c>
      <c r="I152" s="1098"/>
      <c r="J152" s="1099" t="str">
        <f t="shared" si="16"/>
        <v>Included</v>
      </c>
      <c r="K152" s="1133"/>
      <c r="M152" s="1135"/>
    </row>
    <row r="153" spans="1:13" s="1134" customFormat="1" ht="38.25" customHeight="1">
      <c r="A153" s="929">
        <f t="shared" si="17"/>
        <v>132</v>
      </c>
      <c r="B153" s="1130">
        <v>7000028320</v>
      </c>
      <c r="C153" s="1130">
        <v>570</v>
      </c>
      <c r="D153" s="1130" t="s">
        <v>790</v>
      </c>
      <c r="E153" s="1130">
        <v>1000031381</v>
      </c>
      <c r="F153" s="1130" t="s">
        <v>612</v>
      </c>
      <c r="G153" s="1130" t="s">
        <v>581</v>
      </c>
      <c r="H153" s="1130">
        <v>1</v>
      </c>
      <c r="I153" s="1098"/>
      <c r="J153" s="1099" t="str">
        <f t="shared" si="16"/>
        <v>Included</v>
      </c>
      <c r="K153" s="1133"/>
      <c r="M153" s="1135"/>
    </row>
    <row r="154" spans="1:13" s="1134" customFormat="1" ht="37.5" customHeight="1">
      <c r="A154" s="929">
        <f t="shared" si="17"/>
        <v>133</v>
      </c>
      <c r="B154" s="1130">
        <v>7000028320</v>
      </c>
      <c r="C154" s="1130">
        <v>580</v>
      </c>
      <c r="D154" s="1130" t="s">
        <v>790</v>
      </c>
      <c r="E154" s="1130">
        <v>1000026228</v>
      </c>
      <c r="F154" s="1130" t="s">
        <v>613</v>
      </c>
      <c r="G154" s="1130" t="s">
        <v>580</v>
      </c>
      <c r="H154" s="1130">
        <v>1</v>
      </c>
      <c r="I154" s="1098"/>
      <c r="J154" s="1099" t="str">
        <f t="shared" si="16"/>
        <v>Included</v>
      </c>
      <c r="K154" s="1133"/>
      <c r="M154" s="1135"/>
    </row>
    <row r="155" spans="1:13" s="1134" customFormat="1" ht="33">
      <c r="A155" s="929">
        <f t="shared" si="17"/>
        <v>134</v>
      </c>
      <c r="B155" s="1130">
        <v>7000028320</v>
      </c>
      <c r="C155" s="1130">
        <v>590</v>
      </c>
      <c r="D155" s="1130" t="s">
        <v>790</v>
      </c>
      <c r="E155" s="1130">
        <v>1000037545</v>
      </c>
      <c r="F155" s="1130" t="s">
        <v>837</v>
      </c>
      <c r="G155" s="1130" t="s">
        <v>582</v>
      </c>
      <c r="H155" s="1130">
        <v>1</v>
      </c>
      <c r="I155" s="1098"/>
      <c r="J155" s="1099" t="str">
        <f t="shared" si="16"/>
        <v>Included</v>
      </c>
      <c r="K155" s="1133"/>
      <c r="M155" s="1135"/>
    </row>
    <row r="156" spans="1:13" s="1134" customFormat="1" ht="33">
      <c r="A156" s="929">
        <f t="shared" si="17"/>
        <v>135</v>
      </c>
      <c r="B156" s="1130">
        <v>7000028320</v>
      </c>
      <c r="C156" s="1130">
        <v>600</v>
      </c>
      <c r="D156" s="1130" t="s">
        <v>790</v>
      </c>
      <c r="E156" s="1130">
        <v>1000066614</v>
      </c>
      <c r="F156" s="1130" t="s">
        <v>838</v>
      </c>
      <c r="G156" s="1130" t="s">
        <v>582</v>
      </c>
      <c r="H156" s="1130">
        <v>1</v>
      </c>
      <c r="I156" s="1098"/>
      <c r="J156" s="1099" t="str">
        <f t="shared" si="16"/>
        <v>Included</v>
      </c>
      <c r="K156" s="1133"/>
      <c r="M156" s="1135"/>
    </row>
    <row r="157" spans="1:13" s="1134" customFormat="1" ht="33">
      <c r="A157" s="929">
        <f t="shared" si="17"/>
        <v>136</v>
      </c>
      <c r="B157" s="1130">
        <v>7000028320</v>
      </c>
      <c r="C157" s="1130">
        <v>610</v>
      </c>
      <c r="D157" s="1130" t="s">
        <v>790</v>
      </c>
      <c r="E157" s="1130">
        <v>1000066612</v>
      </c>
      <c r="F157" s="1130" t="s">
        <v>839</v>
      </c>
      <c r="G157" s="1130" t="s">
        <v>580</v>
      </c>
      <c r="H157" s="1130">
        <v>100</v>
      </c>
      <c r="I157" s="1098"/>
      <c r="J157" s="1099" t="str">
        <f t="shared" si="16"/>
        <v>Included</v>
      </c>
      <c r="K157" s="1133"/>
      <c r="M157" s="1135"/>
    </row>
    <row r="158" spans="1:13" s="1134" customFormat="1" ht="39.75" customHeight="1">
      <c r="A158" s="929">
        <f t="shared" si="17"/>
        <v>137</v>
      </c>
      <c r="B158" s="1130">
        <v>7000028320</v>
      </c>
      <c r="C158" s="1130">
        <v>620</v>
      </c>
      <c r="D158" s="1130" t="s">
        <v>790</v>
      </c>
      <c r="E158" s="1130">
        <v>1000066613</v>
      </c>
      <c r="F158" s="1130" t="s">
        <v>840</v>
      </c>
      <c r="G158" s="1130" t="s">
        <v>580</v>
      </c>
      <c r="H158" s="1130">
        <v>75</v>
      </c>
      <c r="I158" s="1098"/>
      <c r="J158" s="1099" t="str">
        <f t="shared" si="16"/>
        <v>Included</v>
      </c>
      <c r="K158" s="1133"/>
      <c r="M158" s="1135"/>
    </row>
    <row r="159" spans="1:13" s="1134" customFormat="1" ht="33.75" customHeight="1">
      <c r="A159" s="929">
        <f t="shared" si="17"/>
        <v>138</v>
      </c>
      <c r="B159" s="1130">
        <v>7000028320</v>
      </c>
      <c r="C159" s="1130">
        <v>630</v>
      </c>
      <c r="D159" s="1130" t="s">
        <v>790</v>
      </c>
      <c r="E159" s="1130">
        <v>1000023471</v>
      </c>
      <c r="F159" s="1130" t="s">
        <v>583</v>
      </c>
      <c r="G159" s="1130" t="s">
        <v>580</v>
      </c>
      <c r="H159" s="1130">
        <v>2</v>
      </c>
      <c r="I159" s="1098"/>
      <c r="J159" s="1099" t="str">
        <f>IF(I159=0, "Included",IF(ISERROR(H159*I159), I159, H159*I159))</f>
        <v>Included</v>
      </c>
      <c r="K159" s="1133"/>
      <c r="M159" s="1135"/>
    </row>
    <row r="160" spans="1:13" s="1134" customFormat="1" ht="33">
      <c r="A160" s="929">
        <f t="shared" si="17"/>
        <v>139</v>
      </c>
      <c r="B160" s="1130">
        <v>7000028320</v>
      </c>
      <c r="C160" s="1130">
        <v>640</v>
      </c>
      <c r="D160" s="1130" t="s">
        <v>790</v>
      </c>
      <c r="E160" s="1130">
        <v>1000034998</v>
      </c>
      <c r="F160" s="1130" t="s">
        <v>841</v>
      </c>
      <c r="G160" s="1130" t="s">
        <v>580</v>
      </c>
      <c r="H160" s="1130">
        <v>2</v>
      </c>
      <c r="I160" s="1098"/>
      <c r="J160" s="1099" t="str">
        <f t="shared" ref="J160:J169" si="18">IF(I160=0, "Included",IF(ISERROR(H160*I160), I160, H160*I160))</f>
        <v>Included</v>
      </c>
      <c r="K160" s="1133"/>
      <c r="M160" s="1135"/>
    </row>
    <row r="161" spans="1:13" s="1134" customFormat="1" ht="66">
      <c r="A161" s="929">
        <f t="shared" si="17"/>
        <v>140</v>
      </c>
      <c r="B161" s="1130">
        <v>7000028320</v>
      </c>
      <c r="C161" s="1130">
        <v>650</v>
      </c>
      <c r="D161" s="1130" t="s">
        <v>791</v>
      </c>
      <c r="E161" s="1130">
        <v>1000031369</v>
      </c>
      <c r="F161" s="1130" t="s">
        <v>614</v>
      </c>
      <c r="G161" s="1130" t="s">
        <v>581</v>
      </c>
      <c r="H161" s="1130">
        <v>1</v>
      </c>
      <c r="I161" s="1098"/>
      <c r="J161" s="1099" t="str">
        <f t="shared" si="18"/>
        <v>Included</v>
      </c>
      <c r="K161" s="1133"/>
      <c r="M161" s="1135"/>
    </row>
    <row r="162" spans="1:13" s="1134" customFormat="1">
      <c r="A162" s="929">
        <f t="shared" si="17"/>
        <v>141</v>
      </c>
      <c r="B162" s="1130">
        <v>7000028320</v>
      </c>
      <c r="C162" s="1130">
        <v>660</v>
      </c>
      <c r="D162" s="1130" t="s">
        <v>791</v>
      </c>
      <c r="E162" s="1130">
        <v>1000018706</v>
      </c>
      <c r="F162" s="1130" t="s">
        <v>656</v>
      </c>
      <c r="G162" s="1130" t="s">
        <v>580</v>
      </c>
      <c r="H162" s="1130">
        <v>1</v>
      </c>
      <c r="I162" s="1098"/>
      <c r="J162" s="1099" t="str">
        <f t="shared" si="18"/>
        <v>Included</v>
      </c>
      <c r="K162" s="1133"/>
      <c r="M162" s="1135"/>
    </row>
    <row r="163" spans="1:13" s="1134" customFormat="1">
      <c r="A163" s="929">
        <f t="shared" si="17"/>
        <v>142</v>
      </c>
      <c r="B163" s="1130">
        <v>7000028320</v>
      </c>
      <c r="C163" s="1130">
        <v>670</v>
      </c>
      <c r="D163" s="1130" t="s">
        <v>791</v>
      </c>
      <c r="E163" s="1130">
        <v>1000031374</v>
      </c>
      <c r="F163" s="1130" t="s">
        <v>610</v>
      </c>
      <c r="G163" s="1130" t="s">
        <v>581</v>
      </c>
      <c r="H163" s="1130">
        <v>1</v>
      </c>
      <c r="I163" s="1098"/>
      <c r="J163" s="1099" t="str">
        <f t="shared" si="18"/>
        <v>Included</v>
      </c>
      <c r="K163" s="1133"/>
      <c r="M163" s="1135"/>
    </row>
    <row r="164" spans="1:13" s="1134" customFormat="1" ht="33">
      <c r="A164" s="929">
        <f t="shared" si="17"/>
        <v>143</v>
      </c>
      <c r="B164" s="1130">
        <v>7000028320</v>
      </c>
      <c r="C164" s="1130">
        <v>680</v>
      </c>
      <c r="D164" s="1130" t="s">
        <v>791</v>
      </c>
      <c r="E164" s="1130">
        <v>1000034950</v>
      </c>
      <c r="F164" s="1130" t="s">
        <v>611</v>
      </c>
      <c r="G164" s="1130" t="s">
        <v>580</v>
      </c>
      <c r="H164" s="1130">
        <v>1</v>
      </c>
      <c r="I164" s="1098"/>
      <c r="J164" s="1099" t="str">
        <f t="shared" si="18"/>
        <v>Included</v>
      </c>
      <c r="K164" s="1133"/>
      <c r="M164" s="1135"/>
    </row>
    <row r="165" spans="1:13" s="1134" customFormat="1" ht="38.25" customHeight="1">
      <c r="A165" s="929">
        <f t="shared" si="17"/>
        <v>144</v>
      </c>
      <c r="B165" s="1130">
        <v>7000028320</v>
      </c>
      <c r="C165" s="1130">
        <v>690</v>
      </c>
      <c r="D165" s="1130" t="s">
        <v>791</v>
      </c>
      <c r="E165" s="1130">
        <v>1000031381</v>
      </c>
      <c r="F165" s="1130" t="s">
        <v>612</v>
      </c>
      <c r="G165" s="1130" t="s">
        <v>581</v>
      </c>
      <c r="H165" s="1130">
        <v>1</v>
      </c>
      <c r="I165" s="1098"/>
      <c r="J165" s="1099" t="str">
        <f t="shared" si="18"/>
        <v>Included</v>
      </c>
      <c r="K165" s="1133"/>
      <c r="M165" s="1135"/>
    </row>
    <row r="166" spans="1:13" s="1134" customFormat="1">
      <c r="A166" s="929">
        <f t="shared" si="17"/>
        <v>145</v>
      </c>
      <c r="B166" s="1130">
        <v>7000028320</v>
      </c>
      <c r="C166" s="1130">
        <v>700</v>
      </c>
      <c r="D166" s="1130" t="s">
        <v>791</v>
      </c>
      <c r="E166" s="1130">
        <v>1000034998</v>
      </c>
      <c r="F166" s="1130" t="s">
        <v>841</v>
      </c>
      <c r="G166" s="1130" t="s">
        <v>580</v>
      </c>
      <c r="H166" s="1130">
        <v>1</v>
      </c>
      <c r="I166" s="1098"/>
      <c r="J166" s="1099" t="str">
        <f t="shared" ref="J166:J168" si="19">IF(I166=0, "Included",IF(ISERROR(H166*I166), I166, H166*I166))</f>
        <v>Included</v>
      </c>
      <c r="K166" s="1133"/>
      <c r="M166" s="1135"/>
    </row>
    <row r="167" spans="1:13" s="1134" customFormat="1" ht="33">
      <c r="A167" s="929">
        <f t="shared" si="17"/>
        <v>146</v>
      </c>
      <c r="B167" s="1130">
        <v>7000028320</v>
      </c>
      <c r="C167" s="1130">
        <v>710</v>
      </c>
      <c r="D167" s="1130" t="s">
        <v>791</v>
      </c>
      <c r="E167" s="1130">
        <v>1000031398</v>
      </c>
      <c r="F167" s="1130" t="s">
        <v>615</v>
      </c>
      <c r="G167" s="1130" t="s">
        <v>581</v>
      </c>
      <c r="H167" s="1130">
        <v>1</v>
      </c>
      <c r="I167" s="1098"/>
      <c r="J167" s="1099" t="str">
        <f t="shared" si="19"/>
        <v>Included</v>
      </c>
      <c r="K167" s="1133"/>
      <c r="M167" s="1135"/>
    </row>
    <row r="168" spans="1:13" s="1134" customFormat="1">
      <c r="A168" s="929">
        <f t="shared" si="17"/>
        <v>147</v>
      </c>
      <c r="B168" s="1130">
        <v>7000028320</v>
      </c>
      <c r="C168" s="1130">
        <v>720</v>
      </c>
      <c r="D168" s="1130" t="s">
        <v>791</v>
      </c>
      <c r="E168" s="1130">
        <v>1000037545</v>
      </c>
      <c r="F168" s="1130" t="s">
        <v>837</v>
      </c>
      <c r="G168" s="1130" t="s">
        <v>582</v>
      </c>
      <c r="H168" s="1130">
        <v>1</v>
      </c>
      <c r="I168" s="1098"/>
      <c r="J168" s="1099" t="str">
        <f t="shared" si="19"/>
        <v>Included</v>
      </c>
      <c r="K168" s="1133"/>
      <c r="M168" s="1135"/>
    </row>
    <row r="169" spans="1:13" s="1134" customFormat="1" ht="37.5" customHeight="1">
      <c r="A169" s="929">
        <f t="shared" si="17"/>
        <v>148</v>
      </c>
      <c r="B169" s="1130">
        <v>7000028320</v>
      </c>
      <c r="C169" s="1130">
        <v>730</v>
      </c>
      <c r="D169" s="1130" t="s">
        <v>791</v>
      </c>
      <c r="E169" s="1130">
        <v>1000066614</v>
      </c>
      <c r="F169" s="1130" t="s">
        <v>838</v>
      </c>
      <c r="G169" s="1130" t="s">
        <v>582</v>
      </c>
      <c r="H169" s="1130">
        <v>3.5000000000000003E-2</v>
      </c>
      <c r="I169" s="1098"/>
      <c r="J169" s="1099" t="str">
        <f t="shared" si="18"/>
        <v>Included</v>
      </c>
      <c r="K169" s="1133"/>
      <c r="M169" s="1135"/>
    </row>
    <row r="170" spans="1:13" s="1134" customFormat="1" ht="37.5" customHeight="1">
      <c r="A170" s="929">
        <f t="shared" si="17"/>
        <v>149</v>
      </c>
      <c r="B170" s="1130">
        <v>7000028320</v>
      </c>
      <c r="C170" s="1130">
        <v>740</v>
      </c>
      <c r="D170" s="1130" t="s">
        <v>791</v>
      </c>
      <c r="E170" s="1130">
        <v>1000066612</v>
      </c>
      <c r="F170" s="1130" t="s">
        <v>839</v>
      </c>
      <c r="G170" s="1130" t="s">
        <v>580</v>
      </c>
      <c r="H170" s="1130">
        <v>4</v>
      </c>
      <c r="I170" s="1098"/>
      <c r="J170" s="1099" t="str">
        <f t="shared" si="16"/>
        <v>Included</v>
      </c>
      <c r="K170" s="1133"/>
      <c r="M170" s="1135"/>
    </row>
    <row r="171" spans="1:13" s="1134" customFormat="1">
      <c r="A171" s="929">
        <f t="shared" si="17"/>
        <v>150</v>
      </c>
      <c r="B171" s="1130">
        <v>7000028320</v>
      </c>
      <c r="C171" s="1130">
        <v>750</v>
      </c>
      <c r="D171" s="1130" t="s">
        <v>791</v>
      </c>
      <c r="E171" s="1130">
        <v>1000066613</v>
      </c>
      <c r="F171" s="1130" t="s">
        <v>840</v>
      </c>
      <c r="G171" s="1130" t="s">
        <v>580</v>
      </c>
      <c r="H171" s="1130">
        <v>3</v>
      </c>
      <c r="I171" s="1098"/>
      <c r="J171" s="1099" t="str">
        <f t="shared" si="16"/>
        <v>Included</v>
      </c>
      <c r="K171" s="1133"/>
      <c r="M171" s="1135"/>
    </row>
    <row r="172" spans="1:13" s="1024" customFormat="1" ht="27.75" customHeight="1">
      <c r="A172" s="1107"/>
      <c r="B172" s="1116" t="str">
        <f>'Sch-1'!B172</f>
        <v>RANGPO</v>
      </c>
      <c r="C172" s="1117"/>
      <c r="D172" s="1117"/>
      <c r="E172" s="1117"/>
      <c r="F172" s="1118"/>
      <c r="G172" s="927"/>
      <c r="H172" s="927"/>
      <c r="I172" s="927"/>
      <c r="J172" s="1039"/>
      <c r="M172" s="285"/>
    </row>
    <row r="173" spans="1:13" s="1134" customFormat="1" ht="49.5">
      <c r="A173" s="929">
        <v>1</v>
      </c>
      <c r="B173" s="1130">
        <v>7000028321</v>
      </c>
      <c r="C173" s="1130">
        <v>430</v>
      </c>
      <c r="D173" s="1130" t="s">
        <v>842</v>
      </c>
      <c r="E173" s="1130">
        <v>1000037223</v>
      </c>
      <c r="F173" s="1130" t="s">
        <v>860</v>
      </c>
      <c r="G173" s="1130" t="s">
        <v>581</v>
      </c>
      <c r="H173" s="1130">
        <v>2</v>
      </c>
      <c r="I173" s="1098"/>
      <c r="J173" s="1099" t="str">
        <f t="shared" si="16"/>
        <v>Included</v>
      </c>
      <c r="K173" s="1133"/>
      <c r="M173" s="1135"/>
    </row>
    <row r="174" spans="1:13" s="1134" customFormat="1" ht="49.5">
      <c r="A174" s="929">
        <f t="shared" ref="A174:A230" si="20">A173+1</f>
        <v>2</v>
      </c>
      <c r="B174" s="1130">
        <v>7000028321</v>
      </c>
      <c r="C174" s="1130">
        <v>440</v>
      </c>
      <c r="D174" s="1130" t="s">
        <v>842</v>
      </c>
      <c r="E174" s="1130">
        <v>1000000994</v>
      </c>
      <c r="F174" s="1130" t="s">
        <v>861</v>
      </c>
      <c r="G174" s="1130" t="s">
        <v>581</v>
      </c>
      <c r="H174" s="1130">
        <v>2</v>
      </c>
      <c r="I174" s="1098"/>
      <c r="J174" s="1099" t="str">
        <f>IF(I174=0, "Included",IF(ISERROR(H174*I174), I174, H174*I174))</f>
        <v>Included</v>
      </c>
      <c r="K174" s="1133"/>
      <c r="M174" s="1135"/>
    </row>
    <row r="175" spans="1:13" s="1134" customFormat="1" ht="49.5">
      <c r="A175" s="929">
        <f t="shared" si="20"/>
        <v>3</v>
      </c>
      <c r="B175" s="1130">
        <v>7000028321</v>
      </c>
      <c r="C175" s="1130">
        <v>450</v>
      </c>
      <c r="D175" s="1130" t="s">
        <v>842</v>
      </c>
      <c r="E175" s="1130">
        <v>1000032751</v>
      </c>
      <c r="F175" s="1130" t="s">
        <v>716</v>
      </c>
      <c r="G175" s="1130" t="s">
        <v>585</v>
      </c>
      <c r="H175" s="1130">
        <v>200</v>
      </c>
      <c r="I175" s="1098"/>
      <c r="J175" s="1099" t="str">
        <f>IF(I175=0, "Included",IF(ISERROR(H175*I175), I175, H175*I175))</f>
        <v>Included</v>
      </c>
      <c r="K175" s="1133"/>
      <c r="M175" s="1135"/>
    </row>
    <row r="176" spans="1:13" s="1134" customFormat="1" ht="36" customHeight="1">
      <c r="A176" s="929">
        <f t="shared" si="20"/>
        <v>4</v>
      </c>
      <c r="B176" s="1130">
        <v>7000028321</v>
      </c>
      <c r="C176" s="1130">
        <v>460</v>
      </c>
      <c r="D176" s="1130" t="s">
        <v>842</v>
      </c>
      <c r="E176" s="1130">
        <v>1000032373</v>
      </c>
      <c r="F176" s="1130" t="s">
        <v>862</v>
      </c>
      <c r="G176" s="1130" t="s">
        <v>581</v>
      </c>
      <c r="H176" s="1130">
        <v>6</v>
      </c>
      <c r="I176" s="1098"/>
      <c r="J176" s="1099" t="str">
        <f t="shared" ref="J176:J181" si="21">IF(I176=0, "Included",IF(ISERROR(H176*I176), I176, H176*I176))</f>
        <v>Included</v>
      </c>
      <c r="K176" s="1133"/>
      <c r="M176" s="1135"/>
    </row>
    <row r="177" spans="1:13" s="1134" customFormat="1" ht="60.75" customHeight="1">
      <c r="A177" s="929">
        <f t="shared" si="20"/>
        <v>5</v>
      </c>
      <c r="B177" s="1130">
        <v>7000028321</v>
      </c>
      <c r="C177" s="1130">
        <v>10</v>
      </c>
      <c r="D177" s="1130" t="s">
        <v>843</v>
      </c>
      <c r="E177" s="1130">
        <v>1000020416</v>
      </c>
      <c r="F177" s="1130" t="s">
        <v>748</v>
      </c>
      <c r="G177" s="1130" t="s">
        <v>580</v>
      </c>
      <c r="H177" s="1130">
        <v>6</v>
      </c>
      <c r="I177" s="1098"/>
      <c r="J177" s="1099" t="str">
        <f t="shared" si="21"/>
        <v>Included</v>
      </c>
      <c r="K177" s="1133"/>
      <c r="M177" s="1135"/>
    </row>
    <row r="178" spans="1:13" s="1134" customFormat="1" ht="33">
      <c r="A178" s="929">
        <f t="shared" si="20"/>
        <v>6</v>
      </c>
      <c r="B178" s="1130">
        <v>7000028321</v>
      </c>
      <c r="C178" s="1130">
        <v>20</v>
      </c>
      <c r="D178" s="1130" t="s">
        <v>843</v>
      </c>
      <c r="E178" s="1130">
        <v>1000000956</v>
      </c>
      <c r="F178" s="1130" t="s">
        <v>714</v>
      </c>
      <c r="G178" s="1130" t="s">
        <v>580</v>
      </c>
      <c r="H178" s="1130">
        <v>12</v>
      </c>
      <c r="I178" s="1098"/>
      <c r="J178" s="1099" t="str">
        <f t="shared" si="21"/>
        <v>Included</v>
      </c>
      <c r="K178" s="1133"/>
      <c r="M178" s="1135"/>
    </row>
    <row r="179" spans="1:13" s="1134" customFormat="1" ht="68.25" customHeight="1">
      <c r="A179" s="929">
        <f t="shared" si="20"/>
        <v>7</v>
      </c>
      <c r="B179" s="1130">
        <v>7000028321</v>
      </c>
      <c r="C179" s="1130">
        <v>30</v>
      </c>
      <c r="D179" s="1130" t="s">
        <v>843</v>
      </c>
      <c r="E179" s="1130">
        <v>1000000991</v>
      </c>
      <c r="F179" s="1130" t="s">
        <v>863</v>
      </c>
      <c r="G179" s="1130" t="s">
        <v>580</v>
      </c>
      <c r="H179" s="1130">
        <v>6</v>
      </c>
      <c r="I179" s="1098"/>
      <c r="J179" s="1099" t="str">
        <f t="shared" si="21"/>
        <v>Included</v>
      </c>
      <c r="K179" s="1133"/>
      <c r="M179" s="1135"/>
    </row>
    <row r="180" spans="1:13" s="1134" customFormat="1" ht="33">
      <c r="A180" s="929">
        <f t="shared" si="20"/>
        <v>8</v>
      </c>
      <c r="B180" s="1130">
        <v>7000028321</v>
      </c>
      <c r="C180" s="1130">
        <v>40</v>
      </c>
      <c r="D180" s="1130" t="s">
        <v>843</v>
      </c>
      <c r="E180" s="1130">
        <v>1000054118</v>
      </c>
      <c r="F180" s="1130" t="s">
        <v>864</v>
      </c>
      <c r="G180" s="1130" t="s">
        <v>580</v>
      </c>
      <c r="H180" s="1130">
        <v>2</v>
      </c>
      <c r="I180" s="1098"/>
      <c r="J180" s="1099" t="str">
        <f t="shared" si="21"/>
        <v>Included</v>
      </c>
      <c r="K180" s="1133"/>
      <c r="M180" s="1135"/>
    </row>
    <row r="181" spans="1:13" s="1134" customFormat="1" ht="60.75" customHeight="1">
      <c r="A181" s="929">
        <f t="shared" si="20"/>
        <v>9</v>
      </c>
      <c r="B181" s="1130">
        <v>7000028321</v>
      </c>
      <c r="C181" s="1130">
        <v>50</v>
      </c>
      <c r="D181" s="1130" t="s">
        <v>844</v>
      </c>
      <c r="E181" s="1130">
        <v>1000011222</v>
      </c>
      <c r="F181" s="1130" t="s">
        <v>865</v>
      </c>
      <c r="G181" s="1130" t="s">
        <v>581</v>
      </c>
      <c r="H181" s="1130">
        <v>2</v>
      </c>
      <c r="I181" s="1098"/>
      <c r="J181" s="1099" t="str">
        <f t="shared" si="21"/>
        <v>Included</v>
      </c>
      <c r="K181" s="1133"/>
      <c r="M181" s="1135"/>
    </row>
    <row r="182" spans="1:13" s="1134" customFormat="1" ht="71.25" customHeight="1">
      <c r="A182" s="929">
        <f t="shared" si="20"/>
        <v>10</v>
      </c>
      <c r="B182" s="1130">
        <v>7000028321</v>
      </c>
      <c r="C182" s="1130">
        <v>60</v>
      </c>
      <c r="D182" s="1130" t="s">
        <v>845</v>
      </c>
      <c r="E182" s="1130">
        <v>1000000812</v>
      </c>
      <c r="F182" s="1130" t="s">
        <v>866</v>
      </c>
      <c r="G182" s="1130" t="s">
        <v>580</v>
      </c>
      <c r="H182" s="1130">
        <v>2</v>
      </c>
      <c r="I182" s="1098"/>
      <c r="J182" s="1099" t="str">
        <f>IF(I182=0, "Included",IF(ISERROR(H182*I182), I182, H182*I182))</f>
        <v>Included</v>
      </c>
      <c r="K182" s="1133"/>
      <c r="M182" s="1135"/>
    </row>
    <row r="183" spans="1:13" s="1134" customFormat="1" ht="33">
      <c r="A183" s="929">
        <f t="shared" si="20"/>
        <v>11</v>
      </c>
      <c r="B183" s="1130">
        <v>7000028321</v>
      </c>
      <c r="C183" s="1130">
        <v>70</v>
      </c>
      <c r="D183" s="1130" t="s">
        <v>845</v>
      </c>
      <c r="E183" s="1130">
        <v>1000055441</v>
      </c>
      <c r="F183" s="1130" t="s">
        <v>867</v>
      </c>
      <c r="G183" s="1130" t="s">
        <v>580</v>
      </c>
      <c r="H183" s="1130">
        <v>2</v>
      </c>
      <c r="I183" s="1098"/>
      <c r="J183" s="1099" t="str">
        <f t="shared" ref="J183:J193" si="22">IF(I183=0, "Included",IF(ISERROR(H183*I183), I183, H183*I183))</f>
        <v>Included</v>
      </c>
      <c r="K183" s="1133"/>
      <c r="M183" s="1135"/>
    </row>
    <row r="184" spans="1:13" s="1134" customFormat="1" ht="33">
      <c r="A184" s="929">
        <f t="shared" si="20"/>
        <v>12</v>
      </c>
      <c r="B184" s="1130">
        <v>7000028321</v>
      </c>
      <c r="C184" s="1130">
        <v>80</v>
      </c>
      <c r="D184" s="1130" t="s">
        <v>845</v>
      </c>
      <c r="E184" s="1130">
        <v>1000000735</v>
      </c>
      <c r="F184" s="1130" t="s">
        <v>868</v>
      </c>
      <c r="G184" s="1130" t="s">
        <v>581</v>
      </c>
      <c r="H184" s="1130">
        <v>1</v>
      </c>
      <c r="I184" s="1098"/>
      <c r="J184" s="1099" t="str">
        <f t="shared" si="22"/>
        <v>Included</v>
      </c>
      <c r="K184" s="1133"/>
      <c r="M184" s="1135"/>
    </row>
    <row r="185" spans="1:13" s="1134" customFormat="1" ht="36.75" customHeight="1">
      <c r="A185" s="929">
        <f t="shared" si="20"/>
        <v>13</v>
      </c>
      <c r="B185" s="1130">
        <v>7000028321</v>
      </c>
      <c r="C185" s="1130">
        <v>90</v>
      </c>
      <c r="D185" s="1130" t="s">
        <v>846</v>
      </c>
      <c r="E185" s="1130">
        <v>1000000815</v>
      </c>
      <c r="F185" s="1130" t="s">
        <v>869</v>
      </c>
      <c r="G185" s="1130" t="s">
        <v>580</v>
      </c>
      <c r="H185" s="1130">
        <v>2</v>
      </c>
      <c r="I185" s="1098"/>
      <c r="J185" s="1099" t="str">
        <f t="shared" si="22"/>
        <v>Included</v>
      </c>
      <c r="K185" s="1133"/>
      <c r="M185" s="1135"/>
    </row>
    <row r="186" spans="1:13" s="1134" customFormat="1" ht="33">
      <c r="A186" s="929">
        <f t="shared" si="20"/>
        <v>14</v>
      </c>
      <c r="B186" s="1130">
        <v>7000028321</v>
      </c>
      <c r="C186" s="1130">
        <v>100</v>
      </c>
      <c r="D186" s="1130" t="s">
        <v>847</v>
      </c>
      <c r="E186" s="1130">
        <v>1000010014</v>
      </c>
      <c r="F186" s="1130" t="s">
        <v>812</v>
      </c>
      <c r="G186" s="1130" t="s">
        <v>581</v>
      </c>
      <c r="H186" s="1130">
        <v>1</v>
      </c>
      <c r="I186" s="1098"/>
      <c r="J186" s="1099" t="str">
        <f t="shared" si="22"/>
        <v>Included</v>
      </c>
      <c r="K186" s="1133"/>
      <c r="M186" s="1135"/>
    </row>
    <row r="187" spans="1:13" s="1134" customFormat="1" ht="33">
      <c r="A187" s="929">
        <f t="shared" si="20"/>
        <v>15</v>
      </c>
      <c r="B187" s="1130">
        <v>7000028321</v>
      </c>
      <c r="C187" s="1130">
        <v>110</v>
      </c>
      <c r="D187" s="1130" t="s">
        <v>847</v>
      </c>
      <c r="E187" s="1130">
        <v>1000000046</v>
      </c>
      <c r="F187" s="1130" t="s">
        <v>813</v>
      </c>
      <c r="G187" s="1130" t="s">
        <v>580</v>
      </c>
      <c r="H187" s="1130">
        <v>1</v>
      </c>
      <c r="I187" s="1098"/>
      <c r="J187" s="1099" t="str">
        <f t="shared" si="22"/>
        <v>Included</v>
      </c>
      <c r="K187" s="1133"/>
      <c r="M187" s="1135"/>
    </row>
    <row r="188" spans="1:13" s="1134" customFormat="1" ht="33">
      <c r="A188" s="929">
        <f t="shared" si="20"/>
        <v>16</v>
      </c>
      <c r="B188" s="1130">
        <v>7000028321</v>
      </c>
      <c r="C188" s="1130">
        <v>120</v>
      </c>
      <c r="D188" s="1130" t="s">
        <v>847</v>
      </c>
      <c r="E188" s="1130">
        <v>1000017887</v>
      </c>
      <c r="F188" s="1130" t="s">
        <v>814</v>
      </c>
      <c r="G188" s="1130" t="s">
        <v>580</v>
      </c>
      <c r="H188" s="1130">
        <v>1</v>
      </c>
      <c r="I188" s="1098"/>
      <c r="J188" s="1099" t="str">
        <f t="shared" si="22"/>
        <v>Included</v>
      </c>
      <c r="K188" s="1133"/>
      <c r="M188" s="1135"/>
    </row>
    <row r="189" spans="1:13" s="1134" customFormat="1" ht="33">
      <c r="A189" s="929">
        <f t="shared" si="20"/>
        <v>17</v>
      </c>
      <c r="B189" s="1130">
        <v>7000028321</v>
      </c>
      <c r="C189" s="1130">
        <v>130</v>
      </c>
      <c r="D189" s="1130" t="s">
        <v>847</v>
      </c>
      <c r="E189" s="1130">
        <v>1000010638</v>
      </c>
      <c r="F189" s="1130" t="s">
        <v>815</v>
      </c>
      <c r="G189" s="1130" t="s">
        <v>580</v>
      </c>
      <c r="H189" s="1130">
        <v>1</v>
      </c>
      <c r="I189" s="1098"/>
      <c r="J189" s="1099" t="str">
        <f t="shared" si="22"/>
        <v>Included</v>
      </c>
      <c r="K189" s="1133"/>
      <c r="M189" s="1135"/>
    </row>
    <row r="190" spans="1:13" s="1134" customFormat="1" ht="33">
      <c r="A190" s="929">
        <f t="shared" si="20"/>
        <v>18</v>
      </c>
      <c r="B190" s="1130">
        <v>7000028321</v>
      </c>
      <c r="C190" s="1130">
        <v>140</v>
      </c>
      <c r="D190" s="1130" t="s">
        <v>847</v>
      </c>
      <c r="E190" s="1130">
        <v>1000025769</v>
      </c>
      <c r="F190" s="1130" t="s">
        <v>816</v>
      </c>
      <c r="G190" s="1130" t="s">
        <v>581</v>
      </c>
      <c r="H190" s="1130">
        <v>1</v>
      </c>
      <c r="I190" s="1098"/>
      <c r="J190" s="1099" t="str">
        <f t="shared" si="22"/>
        <v>Included</v>
      </c>
      <c r="K190" s="1133"/>
      <c r="M190" s="1135"/>
    </row>
    <row r="191" spans="1:13" s="1134" customFormat="1" ht="33">
      <c r="A191" s="929">
        <f t="shared" si="20"/>
        <v>19</v>
      </c>
      <c r="B191" s="1130">
        <v>7000028321</v>
      </c>
      <c r="C191" s="1130">
        <v>150</v>
      </c>
      <c r="D191" s="1130" t="s">
        <v>847</v>
      </c>
      <c r="E191" s="1130">
        <v>1000036908</v>
      </c>
      <c r="F191" s="1130" t="s">
        <v>817</v>
      </c>
      <c r="G191" s="1130" t="s">
        <v>582</v>
      </c>
      <c r="H191" s="1130">
        <v>0.5</v>
      </c>
      <c r="I191" s="1098"/>
      <c r="J191" s="1099" t="str">
        <f t="shared" si="22"/>
        <v>Included</v>
      </c>
      <c r="K191" s="1133"/>
      <c r="M191" s="1135"/>
    </row>
    <row r="192" spans="1:13" s="1134" customFormat="1" ht="21.75" customHeight="1">
      <c r="A192" s="929">
        <f t="shared" si="20"/>
        <v>20</v>
      </c>
      <c r="B192" s="1130">
        <v>7000028321</v>
      </c>
      <c r="C192" s="1130">
        <v>500</v>
      </c>
      <c r="D192" s="1130" t="s">
        <v>848</v>
      </c>
      <c r="E192" s="1130">
        <v>1000010014</v>
      </c>
      <c r="F192" s="1130" t="s">
        <v>812</v>
      </c>
      <c r="G192" s="1130" t="s">
        <v>581</v>
      </c>
      <c r="H192" s="1130">
        <v>1</v>
      </c>
      <c r="I192" s="1098"/>
      <c r="J192" s="1099" t="str">
        <f t="shared" si="22"/>
        <v>Included</v>
      </c>
      <c r="K192" s="1133"/>
      <c r="M192" s="1135"/>
    </row>
    <row r="193" spans="1:13" s="1134" customFormat="1" ht="33">
      <c r="A193" s="929">
        <f t="shared" si="20"/>
        <v>21</v>
      </c>
      <c r="B193" s="1130">
        <v>7000028321</v>
      </c>
      <c r="C193" s="1130">
        <v>510</v>
      </c>
      <c r="D193" s="1130" t="s">
        <v>848</v>
      </c>
      <c r="E193" s="1130">
        <v>1000000046</v>
      </c>
      <c r="F193" s="1130" t="s">
        <v>813</v>
      </c>
      <c r="G193" s="1130" t="s">
        <v>580</v>
      </c>
      <c r="H193" s="1130">
        <v>1</v>
      </c>
      <c r="I193" s="1098"/>
      <c r="J193" s="1099" t="str">
        <f t="shared" si="22"/>
        <v>Included</v>
      </c>
      <c r="K193" s="1133"/>
      <c r="M193" s="1135"/>
    </row>
    <row r="194" spans="1:13" s="1134" customFormat="1" ht="33">
      <c r="A194" s="929">
        <f t="shared" si="20"/>
        <v>22</v>
      </c>
      <c r="B194" s="1130">
        <v>7000028321</v>
      </c>
      <c r="C194" s="1130">
        <v>520</v>
      </c>
      <c r="D194" s="1130" t="s">
        <v>848</v>
      </c>
      <c r="E194" s="1130">
        <v>1000017887</v>
      </c>
      <c r="F194" s="1130" t="s">
        <v>814</v>
      </c>
      <c r="G194" s="1130" t="s">
        <v>580</v>
      </c>
      <c r="H194" s="1130">
        <v>1</v>
      </c>
      <c r="I194" s="1098"/>
      <c r="J194" s="1099" t="str">
        <f>IF(I194=0, "Included",IF(ISERROR(H194*I194), I194, H194*I194))</f>
        <v>Included</v>
      </c>
      <c r="K194" s="1133"/>
      <c r="M194" s="1135"/>
    </row>
    <row r="195" spans="1:13" s="1134" customFormat="1" ht="33">
      <c r="A195" s="929">
        <f t="shared" si="20"/>
        <v>23</v>
      </c>
      <c r="B195" s="1130">
        <v>7000028321</v>
      </c>
      <c r="C195" s="1130">
        <v>530</v>
      </c>
      <c r="D195" s="1130" t="s">
        <v>848</v>
      </c>
      <c r="E195" s="1130">
        <v>1000010638</v>
      </c>
      <c r="F195" s="1130" t="s">
        <v>815</v>
      </c>
      <c r="G195" s="1130" t="s">
        <v>580</v>
      </c>
      <c r="H195" s="1130">
        <v>1</v>
      </c>
      <c r="I195" s="1098"/>
      <c r="J195" s="1099" t="str">
        <f t="shared" ref="J195:J199" si="23">IF(I195=0, "Included",IF(ISERROR(H195*I195), I195, H195*I195))</f>
        <v>Included</v>
      </c>
      <c r="K195" s="1133"/>
      <c r="M195" s="1135"/>
    </row>
    <row r="196" spans="1:13" s="1134" customFormat="1" ht="39" customHeight="1">
      <c r="A196" s="929">
        <f t="shared" si="20"/>
        <v>24</v>
      </c>
      <c r="B196" s="1130">
        <v>7000028321</v>
      </c>
      <c r="C196" s="1130">
        <v>540</v>
      </c>
      <c r="D196" s="1130" t="s">
        <v>848</v>
      </c>
      <c r="E196" s="1130">
        <v>1000025769</v>
      </c>
      <c r="F196" s="1130" t="s">
        <v>816</v>
      </c>
      <c r="G196" s="1130" t="s">
        <v>581</v>
      </c>
      <c r="H196" s="1130">
        <v>1</v>
      </c>
      <c r="I196" s="1098"/>
      <c r="J196" s="1099" t="str">
        <f t="shared" si="23"/>
        <v>Included</v>
      </c>
      <c r="K196" s="1133"/>
      <c r="M196" s="1135"/>
    </row>
    <row r="197" spans="1:13" s="1134" customFormat="1" ht="33">
      <c r="A197" s="929">
        <f t="shared" si="20"/>
        <v>25</v>
      </c>
      <c r="B197" s="1130">
        <v>7000028321</v>
      </c>
      <c r="C197" s="1130">
        <v>550</v>
      </c>
      <c r="D197" s="1130" t="s">
        <v>848</v>
      </c>
      <c r="E197" s="1130">
        <v>1000036908</v>
      </c>
      <c r="F197" s="1130" t="s">
        <v>817</v>
      </c>
      <c r="G197" s="1130" t="s">
        <v>582</v>
      </c>
      <c r="H197" s="1130">
        <v>0.5</v>
      </c>
      <c r="I197" s="1098"/>
      <c r="J197" s="1099" t="str">
        <f t="shared" si="23"/>
        <v>Included</v>
      </c>
      <c r="K197" s="1133"/>
      <c r="M197" s="1135"/>
    </row>
    <row r="198" spans="1:13" s="1134" customFormat="1" ht="33">
      <c r="A198" s="929">
        <f t="shared" si="20"/>
        <v>26</v>
      </c>
      <c r="B198" s="1130">
        <v>7000028321</v>
      </c>
      <c r="C198" s="1130">
        <v>160</v>
      </c>
      <c r="D198" s="1130" t="s">
        <v>849</v>
      </c>
      <c r="E198" s="1130">
        <v>1000031943</v>
      </c>
      <c r="F198" s="1130" t="s">
        <v>602</v>
      </c>
      <c r="G198" s="1130" t="s">
        <v>582</v>
      </c>
      <c r="H198" s="1130">
        <v>2</v>
      </c>
      <c r="I198" s="1098"/>
      <c r="J198" s="1099" t="str">
        <f t="shared" si="23"/>
        <v>Included</v>
      </c>
      <c r="K198" s="1133"/>
      <c r="M198" s="1135"/>
    </row>
    <row r="199" spans="1:13" s="1134" customFormat="1" ht="33">
      <c r="A199" s="929">
        <f t="shared" si="20"/>
        <v>27</v>
      </c>
      <c r="B199" s="1130">
        <v>7000028321</v>
      </c>
      <c r="C199" s="1130">
        <v>170</v>
      </c>
      <c r="D199" s="1130" t="s">
        <v>849</v>
      </c>
      <c r="E199" s="1130">
        <v>1000031985</v>
      </c>
      <c r="F199" s="1130" t="s">
        <v>601</v>
      </c>
      <c r="G199" s="1130" t="s">
        <v>582</v>
      </c>
      <c r="H199" s="1130">
        <v>2</v>
      </c>
      <c r="I199" s="1098"/>
      <c r="J199" s="1099" t="str">
        <f t="shared" si="23"/>
        <v>Included</v>
      </c>
      <c r="K199" s="1133"/>
      <c r="M199" s="1135"/>
    </row>
    <row r="200" spans="1:13" s="1134" customFormat="1" ht="33">
      <c r="A200" s="929">
        <f t="shared" si="20"/>
        <v>28</v>
      </c>
      <c r="B200" s="1130">
        <v>7000028321</v>
      </c>
      <c r="C200" s="1130">
        <v>180</v>
      </c>
      <c r="D200" s="1130" t="s">
        <v>849</v>
      </c>
      <c r="E200" s="1130">
        <v>1000031976</v>
      </c>
      <c r="F200" s="1130" t="s">
        <v>650</v>
      </c>
      <c r="G200" s="1130" t="s">
        <v>582</v>
      </c>
      <c r="H200" s="1130">
        <v>2</v>
      </c>
      <c r="I200" s="1098"/>
      <c r="J200" s="1099" t="str">
        <f>IF(I200=0, "Included",IF(ISERROR(H200*I200), I200, H200*I200))</f>
        <v>Included</v>
      </c>
      <c r="K200" s="1133"/>
      <c r="M200" s="1135"/>
    </row>
    <row r="201" spans="1:13" s="1134" customFormat="1" ht="33">
      <c r="A201" s="929">
        <f t="shared" si="20"/>
        <v>29</v>
      </c>
      <c r="B201" s="1130">
        <v>7000028321</v>
      </c>
      <c r="C201" s="1130">
        <v>190</v>
      </c>
      <c r="D201" s="1130" t="s">
        <v>849</v>
      </c>
      <c r="E201" s="1130">
        <v>1000031953</v>
      </c>
      <c r="F201" s="1130" t="s">
        <v>600</v>
      </c>
      <c r="G201" s="1130" t="s">
        <v>582</v>
      </c>
      <c r="H201" s="1130">
        <v>2</v>
      </c>
      <c r="I201" s="1098"/>
      <c r="J201" s="1099" t="str">
        <f t="shared" ref="J201:J205" si="24">IF(I201=0, "Included",IF(ISERROR(H201*I201), I201, H201*I201))</f>
        <v>Included</v>
      </c>
      <c r="K201" s="1133"/>
      <c r="M201" s="1135"/>
    </row>
    <row r="202" spans="1:13" s="1134" customFormat="1" ht="33">
      <c r="A202" s="929">
        <f t="shared" si="20"/>
        <v>30</v>
      </c>
      <c r="B202" s="1130">
        <v>7000028321</v>
      </c>
      <c r="C202" s="1130">
        <v>200</v>
      </c>
      <c r="D202" s="1130" t="s">
        <v>849</v>
      </c>
      <c r="E202" s="1130">
        <v>1000031964</v>
      </c>
      <c r="F202" s="1130" t="s">
        <v>603</v>
      </c>
      <c r="G202" s="1130" t="s">
        <v>582</v>
      </c>
      <c r="H202" s="1130">
        <v>5</v>
      </c>
      <c r="I202" s="1098"/>
      <c r="J202" s="1099" t="str">
        <f t="shared" si="24"/>
        <v>Included</v>
      </c>
      <c r="K202" s="1133"/>
      <c r="M202" s="1135"/>
    </row>
    <row r="203" spans="1:13" s="1134" customFormat="1" ht="33">
      <c r="A203" s="929">
        <f t="shared" si="20"/>
        <v>31</v>
      </c>
      <c r="B203" s="1130">
        <v>7000028321</v>
      </c>
      <c r="C203" s="1130">
        <v>210</v>
      </c>
      <c r="D203" s="1130" t="s">
        <v>849</v>
      </c>
      <c r="E203" s="1130">
        <v>1000031987</v>
      </c>
      <c r="F203" s="1130" t="s">
        <v>604</v>
      </c>
      <c r="G203" s="1130" t="s">
        <v>582</v>
      </c>
      <c r="H203" s="1130">
        <v>5</v>
      </c>
      <c r="I203" s="1098"/>
      <c r="J203" s="1099" t="str">
        <f t="shared" si="24"/>
        <v>Included</v>
      </c>
      <c r="K203" s="1133"/>
      <c r="M203" s="1135"/>
    </row>
    <row r="204" spans="1:13" s="1134" customFormat="1" ht="33">
      <c r="A204" s="929">
        <f t="shared" si="20"/>
        <v>32</v>
      </c>
      <c r="B204" s="1130">
        <v>7000028321</v>
      </c>
      <c r="C204" s="1130">
        <v>220</v>
      </c>
      <c r="D204" s="1130" t="s">
        <v>849</v>
      </c>
      <c r="E204" s="1130">
        <v>1000031887</v>
      </c>
      <c r="F204" s="1130" t="s">
        <v>605</v>
      </c>
      <c r="G204" s="1130" t="s">
        <v>582</v>
      </c>
      <c r="H204" s="1130">
        <v>5</v>
      </c>
      <c r="I204" s="1098"/>
      <c r="J204" s="1099" t="str">
        <f t="shared" si="24"/>
        <v>Included</v>
      </c>
      <c r="K204" s="1133"/>
      <c r="M204" s="1135"/>
    </row>
    <row r="205" spans="1:13" s="1134" customFormat="1" ht="39.75" customHeight="1">
      <c r="A205" s="929">
        <f t="shared" si="20"/>
        <v>33</v>
      </c>
      <c r="B205" s="1130">
        <v>7000028321</v>
      </c>
      <c r="C205" s="1130">
        <v>230</v>
      </c>
      <c r="D205" s="1130" t="s">
        <v>849</v>
      </c>
      <c r="E205" s="1130">
        <v>1000056264</v>
      </c>
      <c r="F205" s="1130" t="s">
        <v>606</v>
      </c>
      <c r="G205" s="1130" t="s">
        <v>582</v>
      </c>
      <c r="H205" s="1130">
        <v>4</v>
      </c>
      <c r="I205" s="1098"/>
      <c r="J205" s="1099" t="str">
        <f t="shared" si="24"/>
        <v>Included</v>
      </c>
      <c r="K205" s="1133"/>
      <c r="M205" s="1135"/>
    </row>
    <row r="206" spans="1:13" s="1134" customFormat="1" ht="33.75" customHeight="1">
      <c r="A206" s="929">
        <f t="shared" si="20"/>
        <v>34</v>
      </c>
      <c r="B206" s="1130">
        <v>7000028321</v>
      </c>
      <c r="C206" s="1130">
        <v>240</v>
      </c>
      <c r="D206" s="1130" t="s">
        <v>849</v>
      </c>
      <c r="E206" s="1130">
        <v>1000056265</v>
      </c>
      <c r="F206" s="1130" t="s">
        <v>607</v>
      </c>
      <c r="G206" s="1130" t="s">
        <v>582</v>
      </c>
      <c r="H206" s="1130">
        <v>2</v>
      </c>
      <c r="I206" s="1098"/>
      <c r="J206" s="1099" t="str">
        <f>IF(I206=0, "Included",IF(ISERROR(H206*I206), I206, H206*I206))</f>
        <v>Included</v>
      </c>
      <c r="K206" s="1133"/>
      <c r="M206" s="1135"/>
    </row>
    <row r="207" spans="1:13" s="1134" customFormat="1" ht="33">
      <c r="A207" s="929">
        <f t="shared" si="20"/>
        <v>35</v>
      </c>
      <c r="B207" s="1130">
        <v>7000028321</v>
      </c>
      <c r="C207" s="1130">
        <v>250</v>
      </c>
      <c r="D207" s="1130" t="s">
        <v>850</v>
      </c>
      <c r="E207" s="1130">
        <v>1000014547</v>
      </c>
      <c r="F207" s="1130" t="s">
        <v>594</v>
      </c>
      <c r="G207" s="1130" t="s">
        <v>580</v>
      </c>
      <c r="H207" s="1130">
        <v>2</v>
      </c>
      <c r="I207" s="1098"/>
      <c r="J207" s="1099" t="str">
        <f t="shared" ref="J207:J217" si="25">IF(I207=0, "Included",IF(ISERROR(H207*I207), I207, H207*I207))</f>
        <v>Included</v>
      </c>
      <c r="K207" s="1133"/>
      <c r="M207" s="1135"/>
    </row>
    <row r="208" spans="1:13" s="1134" customFormat="1" ht="33">
      <c r="A208" s="929">
        <f t="shared" si="20"/>
        <v>36</v>
      </c>
      <c r="B208" s="1130">
        <v>7000028321</v>
      </c>
      <c r="C208" s="1130">
        <v>260</v>
      </c>
      <c r="D208" s="1130" t="s">
        <v>850</v>
      </c>
      <c r="E208" s="1130">
        <v>1000004952</v>
      </c>
      <c r="F208" s="1130" t="s">
        <v>811</v>
      </c>
      <c r="G208" s="1130" t="s">
        <v>580</v>
      </c>
      <c r="H208" s="1130">
        <v>1</v>
      </c>
      <c r="I208" s="1098"/>
      <c r="J208" s="1099" t="str">
        <f t="shared" si="25"/>
        <v>Included</v>
      </c>
      <c r="K208" s="1133"/>
      <c r="M208" s="1135"/>
    </row>
    <row r="209" spans="1:13" s="1134" customFormat="1" ht="56.25" customHeight="1">
      <c r="A209" s="929">
        <f t="shared" si="20"/>
        <v>37</v>
      </c>
      <c r="B209" s="1130">
        <v>7000028321</v>
      </c>
      <c r="C209" s="1130">
        <v>270</v>
      </c>
      <c r="D209" s="1130" t="s">
        <v>850</v>
      </c>
      <c r="E209" s="1130">
        <v>1000038387</v>
      </c>
      <c r="F209" s="1130" t="s">
        <v>596</v>
      </c>
      <c r="G209" s="1130" t="s">
        <v>580</v>
      </c>
      <c r="H209" s="1130">
        <v>5</v>
      </c>
      <c r="I209" s="1098"/>
      <c r="J209" s="1099" t="str">
        <f t="shared" si="25"/>
        <v>Included</v>
      </c>
      <c r="K209" s="1133"/>
      <c r="M209" s="1135"/>
    </row>
    <row r="210" spans="1:13" s="1134" customFormat="1" ht="33">
      <c r="A210" s="929">
        <f t="shared" si="20"/>
        <v>38</v>
      </c>
      <c r="B210" s="1130">
        <v>7000028321</v>
      </c>
      <c r="C210" s="1130">
        <v>280</v>
      </c>
      <c r="D210" s="1130" t="s">
        <v>850</v>
      </c>
      <c r="E210" s="1130">
        <v>1000038325</v>
      </c>
      <c r="F210" s="1130" t="s">
        <v>595</v>
      </c>
      <c r="G210" s="1130" t="s">
        <v>580</v>
      </c>
      <c r="H210" s="1130">
        <v>5</v>
      </c>
      <c r="I210" s="1098"/>
      <c r="J210" s="1099" t="str">
        <f t="shared" si="25"/>
        <v>Included</v>
      </c>
      <c r="K210" s="1133"/>
      <c r="M210" s="1135"/>
    </row>
    <row r="211" spans="1:13" s="1134" customFormat="1" ht="33">
      <c r="A211" s="929">
        <f t="shared" si="20"/>
        <v>39</v>
      </c>
      <c r="B211" s="1130">
        <v>7000028321</v>
      </c>
      <c r="C211" s="1130">
        <v>290</v>
      </c>
      <c r="D211" s="1130" t="s">
        <v>850</v>
      </c>
      <c r="E211" s="1130">
        <v>1000049467</v>
      </c>
      <c r="F211" s="1130" t="s">
        <v>870</v>
      </c>
      <c r="G211" s="1130" t="s">
        <v>581</v>
      </c>
      <c r="H211" s="1130">
        <v>1</v>
      </c>
      <c r="I211" s="1098"/>
      <c r="J211" s="1099" t="str">
        <f t="shared" si="25"/>
        <v>Included</v>
      </c>
      <c r="K211" s="1133"/>
      <c r="M211" s="1135"/>
    </row>
    <row r="212" spans="1:13" s="1134" customFormat="1" ht="33">
      <c r="A212" s="929">
        <f t="shared" si="20"/>
        <v>40</v>
      </c>
      <c r="B212" s="1130">
        <v>7000028321</v>
      </c>
      <c r="C212" s="1130">
        <v>300</v>
      </c>
      <c r="D212" s="1130" t="s">
        <v>850</v>
      </c>
      <c r="E212" s="1130">
        <v>1000014546</v>
      </c>
      <c r="F212" s="1130" t="s">
        <v>807</v>
      </c>
      <c r="G212" s="1130" t="s">
        <v>580</v>
      </c>
      <c r="H212" s="1130">
        <v>2</v>
      </c>
      <c r="I212" s="1098"/>
      <c r="J212" s="1099" t="str">
        <f t="shared" si="25"/>
        <v>Included</v>
      </c>
      <c r="K212" s="1133"/>
      <c r="M212" s="1135"/>
    </row>
    <row r="213" spans="1:13" s="1134" customFormat="1" ht="33">
      <c r="A213" s="929">
        <f t="shared" si="20"/>
        <v>41</v>
      </c>
      <c r="B213" s="1130">
        <v>7000028321</v>
      </c>
      <c r="C213" s="1130">
        <v>310</v>
      </c>
      <c r="D213" s="1130" t="s">
        <v>851</v>
      </c>
      <c r="E213" s="1130">
        <v>1000028572</v>
      </c>
      <c r="F213" s="1130" t="s">
        <v>871</v>
      </c>
      <c r="G213" s="1130" t="s">
        <v>593</v>
      </c>
      <c r="H213" s="1130">
        <v>1</v>
      </c>
      <c r="I213" s="1098"/>
      <c r="J213" s="1099" t="str">
        <f t="shared" si="25"/>
        <v>Included</v>
      </c>
      <c r="K213" s="1133"/>
      <c r="M213" s="1135"/>
    </row>
    <row r="214" spans="1:13" s="1134" customFormat="1" ht="33">
      <c r="A214" s="929">
        <f t="shared" si="20"/>
        <v>42</v>
      </c>
      <c r="B214" s="1130">
        <v>7000028321</v>
      </c>
      <c r="C214" s="1130">
        <v>320</v>
      </c>
      <c r="D214" s="1130" t="s">
        <v>851</v>
      </c>
      <c r="E214" s="1130">
        <v>1000026087</v>
      </c>
      <c r="F214" s="1130" t="s">
        <v>720</v>
      </c>
      <c r="G214" s="1130" t="s">
        <v>587</v>
      </c>
      <c r="H214" s="1130">
        <v>1</v>
      </c>
      <c r="I214" s="1098"/>
      <c r="J214" s="1099" t="str">
        <f t="shared" si="25"/>
        <v>Included</v>
      </c>
      <c r="K214" s="1133"/>
      <c r="M214" s="1135"/>
    </row>
    <row r="215" spans="1:13" s="1134" customFormat="1" ht="33">
      <c r="A215" s="929">
        <f t="shared" si="20"/>
        <v>43</v>
      </c>
      <c r="B215" s="1130">
        <v>7000028321</v>
      </c>
      <c r="C215" s="1130">
        <v>330</v>
      </c>
      <c r="D215" s="1130" t="s">
        <v>851</v>
      </c>
      <c r="E215" s="1130">
        <v>1000054421</v>
      </c>
      <c r="F215" s="1130" t="s">
        <v>872</v>
      </c>
      <c r="G215" s="1130" t="s">
        <v>581</v>
      </c>
      <c r="H215" s="1130">
        <v>1</v>
      </c>
      <c r="I215" s="1098"/>
      <c r="J215" s="1099" t="str">
        <f t="shared" si="25"/>
        <v>Included</v>
      </c>
      <c r="K215" s="1133"/>
      <c r="M215" s="1135"/>
    </row>
    <row r="216" spans="1:13" s="1134" customFormat="1" ht="21.75" customHeight="1">
      <c r="A216" s="929">
        <f t="shared" si="20"/>
        <v>44</v>
      </c>
      <c r="B216" s="1130">
        <v>7000028321</v>
      </c>
      <c r="C216" s="1130">
        <v>340</v>
      </c>
      <c r="D216" s="1130" t="s">
        <v>852</v>
      </c>
      <c r="E216" s="1130">
        <v>1000019912</v>
      </c>
      <c r="F216" s="1130" t="s">
        <v>608</v>
      </c>
      <c r="G216" s="1130" t="s">
        <v>587</v>
      </c>
      <c r="H216" s="1130">
        <v>1</v>
      </c>
      <c r="I216" s="1098"/>
      <c r="J216" s="1099" t="str">
        <f t="shared" si="25"/>
        <v>Included</v>
      </c>
      <c r="K216" s="1133"/>
      <c r="M216" s="1135"/>
    </row>
    <row r="217" spans="1:13" s="1134" customFormat="1">
      <c r="A217" s="929">
        <f t="shared" si="20"/>
        <v>45</v>
      </c>
      <c r="B217" s="1130">
        <v>7000028321</v>
      </c>
      <c r="C217" s="1130">
        <v>350</v>
      </c>
      <c r="D217" s="1130" t="s">
        <v>852</v>
      </c>
      <c r="E217" s="1130">
        <v>1000019927</v>
      </c>
      <c r="F217" s="1130" t="s">
        <v>652</v>
      </c>
      <c r="G217" s="1130" t="s">
        <v>587</v>
      </c>
      <c r="H217" s="1130">
        <v>1</v>
      </c>
      <c r="I217" s="1098"/>
      <c r="J217" s="1099" t="str">
        <f t="shared" si="25"/>
        <v>Included</v>
      </c>
      <c r="K217" s="1133"/>
      <c r="M217" s="1135"/>
    </row>
    <row r="218" spans="1:13" s="1134" customFormat="1">
      <c r="A218" s="929">
        <f t="shared" si="20"/>
        <v>46</v>
      </c>
      <c r="B218" s="1130">
        <v>7000028321</v>
      </c>
      <c r="C218" s="1130">
        <v>360</v>
      </c>
      <c r="D218" s="1130" t="s">
        <v>852</v>
      </c>
      <c r="E218" s="1130">
        <v>1000053851</v>
      </c>
      <c r="F218" s="1130" t="s">
        <v>821</v>
      </c>
      <c r="G218" s="1130" t="s">
        <v>593</v>
      </c>
      <c r="H218" s="1130">
        <v>1</v>
      </c>
      <c r="I218" s="1098"/>
      <c r="J218" s="1099" t="str">
        <f>IF(I218=0, "Included",IF(ISERROR(H218*I218), I218, H218*I218))</f>
        <v>Included</v>
      </c>
      <c r="K218" s="1133"/>
      <c r="M218" s="1135"/>
    </row>
    <row r="219" spans="1:13" s="1134" customFormat="1">
      <c r="A219" s="929">
        <f t="shared" si="20"/>
        <v>47</v>
      </c>
      <c r="B219" s="1130">
        <v>7000028321</v>
      </c>
      <c r="C219" s="1130">
        <v>370</v>
      </c>
      <c r="D219" s="1130" t="s">
        <v>852</v>
      </c>
      <c r="E219" s="1130">
        <v>1000025980</v>
      </c>
      <c r="F219" s="1130" t="s">
        <v>873</v>
      </c>
      <c r="G219" s="1130" t="s">
        <v>587</v>
      </c>
      <c r="H219" s="1130">
        <v>1</v>
      </c>
      <c r="I219" s="1098"/>
      <c r="J219" s="1099" t="str">
        <f t="shared" ref="J219:J223" si="26">IF(I219=0, "Included",IF(ISERROR(H219*I219), I219, H219*I219))</f>
        <v>Included</v>
      </c>
      <c r="K219" s="1133"/>
      <c r="M219" s="1135"/>
    </row>
    <row r="220" spans="1:13" s="1134" customFormat="1" ht="39" customHeight="1">
      <c r="A220" s="929">
        <f t="shared" si="20"/>
        <v>48</v>
      </c>
      <c r="B220" s="1130">
        <v>7000028321</v>
      </c>
      <c r="C220" s="1130">
        <v>380</v>
      </c>
      <c r="D220" s="1130" t="s">
        <v>852</v>
      </c>
      <c r="E220" s="1130">
        <v>1000025950</v>
      </c>
      <c r="F220" s="1130" t="s">
        <v>874</v>
      </c>
      <c r="G220" s="1130" t="s">
        <v>581</v>
      </c>
      <c r="H220" s="1130">
        <v>1</v>
      </c>
      <c r="I220" s="1098"/>
      <c r="J220" s="1099" t="str">
        <f t="shared" si="26"/>
        <v>Included</v>
      </c>
      <c r="K220" s="1133"/>
      <c r="M220" s="1135"/>
    </row>
    <row r="221" spans="1:13" s="1134" customFormat="1">
      <c r="A221" s="929">
        <f t="shared" si="20"/>
        <v>49</v>
      </c>
      <c r="B221" s="1130">
        <v>7000028321</v>
      </c>
      <c r="C221" s="1130">
        <v>390</v>
      </c>
      <c r="D221" s="1130" t="s">
        <v>852</v>
      </c>
      <c r="E221" s="1130">
        <v>1000019925</v>
      </c>
      <c r="F221" s="1130" t="s">
        <v>712</v>
      </c>
      <c r="G221" s="1130" t="s">
        <v>587</v>
      </c>
      <c r="H221" s="1130">
        <v>1</v>
      </c>
      <c r="I221" s="1098"/>
      <c r="J221" s="1099" t="str">
        <f t="shared" si="26"/>
        <v>Included</v>
      </c>
      <c r="K221" s="1133"/>
      <c r="M221" s="1135"/>
    </row>
    <row r="222" spans="1:13" s="1134" customFormat="1" ht="49.5">
      <c r="A222" s="929">
        <f t="shared" si="20"/>
        <v>50</v>
      </c>
      <c r="B222" s="1130">
        <v>7000028321</v>
      </c>
      <c r="C222" s="1130">
        <v>400</v>
      </c>
      <c r="D222" s="1130" t="s">
        <v>853</v>
      </c>
      <c r="E222" s="1130">
        <v>1000055853</v>
      </c>
      <c r="F222" s="1130" t="s">
        <v>717</v>
      </c>
      <c r="G222" s="1130" t="s">
        <v>580</v>
      </c>
      <c r="H222" s="1130">
        <v>6</v>
      </c>
      <c r="I222" s="1098"/>
      <c r="J222" s="1099" t="str">
        <f t="shared" si="26"/>
        <v>Included</v>
      </c>
      <c r="K222" s="1133"/>
      <c r="M222" s="1135"/>
    </row>
    <row r="223" spans="1:13" s="1134" customFormat="1" ht="49.5">
      <c r="A223" s="929">
        <f t="shared" si="20"/>
        <v>51</v>
      </c>
      <c r="B223" s="1130">
        <v>7000028321</v>
      </c>
      <c r="C223" s="1130">
        <v>410</v>
      </c>
      <c r="D223" s="1130" t="s">
        <v>853</v>
      </c>
      <c r="E223" s="1130">
        <v>1000055855</v>
      </c>
      <c r="F223" s="1130" t="s">
        <v>718</v>
      </c>
      <c r="G223" s="1130" t="s">
        <v>580</v>
      </c>
      <c r="H223" s="1130">
        <v>12</v>
      </c>
      <c r="I223" s="1098"/>
      <c r="J223" s="1099" t="str">
        <f t="shared" si="26"/>
        <v>Included</v>
      </c>
      <c r="K223" s="1133"/>
      <c r="M223" s="1135"/>
    </row>
    <row r="224" spans="1:13" s="1134" customFormat="1" ht="49.5">
      <c r="A224" s="929">
        <f t="shared" si="20"/>
        <v>52</v>
      </c>
      <c r="B224" s="1130">
        <v>7000028321</v>
      </c>
      <c r="C224" s="1130">
        <v>420</v>
      </c>
      <c r="D224" s="1130" t="s">
        <v>853</v>
      </c>
      <c r="E224" s="1130">
        <v>1000055857</v>
      </c>
      <c r="F224" s="1130" t="s">
        <v>719</v>
      </c>
      <c r="G224" s="1130" t="s">
        <v>580</v>
      </c>
      <c r="H224" s="1130">
        <v>12</v>
      </c>
      <c r="I224" s="1098"/>
      <c r="J224" s="1099" t="str">
        <f>IF(I224=0, "Included",IF(ISERROR(H224*I224), I224, H224*I224))</f>
        <v>Included</v>
      </c>
      <c r="K224" s="1133"/>
      <c r="M224" s="1135"/>
    </row>
    <row r="225" spans="1:13" s="1134" customFormat="1">
      <c r="A225" s="929">
        <f t="shared" si="20"/>
        <v>53</v>
      </c>
      <c r="B225" s="1130">
        <v>7000028321</v>
      </c>
      <c r="C225" s="1130">
        <v>470</v>
      </c>
      <c r="D225" s="1130" t="s">
        <v>854</v>
      </c>
      <c r="E225" s="1130">
        <v>1000032822</v>
      </c>
      <c r="F225" s="1130" t="s">
        <v>875</v>
      </c>
      <c r="G225" s="1130" t="s">
        <v>581</v>
      </c>
      <c r="H225" s="1130">
        <v>1</v>
      </c>
      <c r="I225" s="1098"/>
      <c r="J225" s="1099" t="str">
        <f t="shared" ref="J225:J229" si="27">IF(I225=0, "Included",IF(ISERROR(H225*I225), I225, H225*I225))</f>
        <v>Included</v>
      </c>
      <c r="K225" s="1133"/>
      <c r="M225" s="1135"/>
    </row>
    <row r="226" spans="1:13" s="1134" customFormat="1" ht="99">
      <c r="A226" s="929">
        <f t="shared" si="20"/>
        <v>54</v>
      </c>
      <c r="B226" s="1130">
        <v>7000028321</v>
      </c>
      <c r="C226" s="1130">
        <v>480</v>
      </c>
      <c r="D226" s="1130" t="s">
        <v>645</v>
      </c>
      <c r="E226" s="1130">
        <v>1000030433</v>
      </c>
      <c r="F226" s="1130" t="s">
        <v>653</v>
      </c>
      <c r="G226" s="1130" t="s">
        <v>581</v>
      </c>
      <c r="H226" s="1130">
        <v>1</v>
      </c>
      <c r="I226" s="1098"/>
      <c r="J226" s="1099" t="str">
        <f t="shared" si="27"/>
        <v>Included</v>
      </c>
      <c r="K226" s="1133"/>
      <c r="M226" s="1135"/>
    </row>
    <row r="227" spans="1:13" s="1134" customFormat="1">
      <c r="A227" s="929">
        <f t="shared" si="20"/>
        <v>55</v>
      </c>
      <c r="B227" s="1130">
        <v>7000028321</v>
      </c>
      <c r="C227" s="1130">
        <v>490</v>
      </c>
      <c r="D227" s="1130" t="s">
        <v>855</v>
      </c>
      <c r="E227" s="1130">
        <v>1000013502</v>
      </c>
      <c r="F227" s="1130" t="s">
        <v>876</v>
      </c>
      <c r="G227" s="1130" t="s">
        <v>580</v>
      </c>
      <c r="H227" s="1130">
        <v>4</v>
      </c>
      <c r="I227" s="1098"/>
      <c r="J227" s="1099" t="str">
        <f t="shared" si="27"/>
        <v>Included</v>
      </c>
      <c r="K227" s="1133"/>
      <c r="M227" s="1135"/>
    </row>
    <row r="228" spans="1:13" s="1134" customFormat="1" ht="66">
      <c r="A228" s="929">
        <f t="shared" si="20"/>
        <v>56</v>
      </c>
      <c r="B228" s="1130">
        <v>7000028321</v>
      </c>
      <c r="C228" s="1130">
        <v>690</v>
      </c>
      <c r="D228" s="1130" t="s">
        <v>856</v>
      </c>
      <c r="E228" s="1130">
        <v>1000015954</v>
      </c>
      <c r="F228" s="1130" t="s">
        <v>616</v>
      </c>
      <c r="G228" s="1130" t="s">
        <v>579</v>
      </c>
      <c r="H228" s="1130">
        <v>20</v>
      </c>
      <c r="I228" s="1098"/>
      <c r="J228" s="1099" t="str">
        <f t="shared" si="27"/>
        <v>Included</v>
      </c>
      <c r="K228" s="1133"/>
      <c r="M228" s="1135"/>
    </row>
    <row r="229" spans="1:13" s="1134" customFormat="1" ht="39.75" customHeight="1">
      <c r="A229" s="929">
        <f t="shared" si="20"/>
        <v>57</v>
      </c>
      <c r="B229" s="1130">
        <v>7000028321</v>
      </c>
      <c r="C229" s="1130">
        <v>700</v>
      </c>
      <c r="D229" s="1130" t="s">
        <v>856</v>
      </c>
      <c r="E229" s="1130">
        <v>1000011713</v>
      </c>
      <c r="F229" s="1130" t="s">
        <v>617</v>
      </c>
      <c r="G229" s="1130" t="s">
        <v>579</v>
      </c>
      <c r="H229" s="1130">
        <v>2</v>
      </c>
      <c r="I229" s="1098"/>
      <c r="J229" s="1099" t="str">
        <f t="shared" si="27"/>
        <v>Included</v>
      </c>
      <c r="K229" s="1133"/>
      <c r="M229" s="1135"/>
    </row>
    <row r="230" spans="1:13" s="1134" customFormat="1" ht="33.75" customHeight="1">
      <c r="A230" s="929">
        <f t="shared" si="20"/>
        <v>58</v>
      </c>
      <c r="B230" s="1130">
        <v>7000028321</v>
      </c>
      <c r="C230" s="1130">
        <v>710</v>
      </c>
      <c r="D230" s="1130" t="s">
        <v>856</v>
      </c>
      <c r="E230" s="1130">
        <v>1000012373</v>
      </c>
      <c r="F230" s="1130" t="s">
        <v>618</v>
      </c>
      <c r="G230" s="1130" t="s">
        <v>579</v>
      </c>
      <c r="H230" s="1130">
        <v>3</v>
      </c>
      <c r="I230" s="1098"/>
      <c r="J230" s="1099" t="str">
        <f>IF(I230=0, "Included",IF(ISERROR(H230*I230), I230, H230*I230))</f>
        <v>Included</v>
      </c>
      <c r="K230" s="1133"/>
      <c r="M230" s="1135"/>
    </row>
    <row r="231" spans="1:13" s="1134" customFormat="1">
      <c r="A231" s="929">
        <f t="shared" ref="A231:A302" si="28">A230+1</f>
        <v>59</v>
      </c>
      <c r="B231" s="1130">
        <v>7000028321</v>
      </c>
      <c r="C231" s="1130">
        <v>740</v>
      </c>
      <c r="D231" s="1130" t="s">
        <v>857</v>
      </c>
      <c r="E231" s="1130">
        <v>1000058267</v>
      </c>
      <c r="F231" s="1130" t="s">
        <v>721</v>
      </c>
      <c r="G231" s="1130" t="s">
        <v>580</v>
      </c>
      <c r="H231" s="1130">
        <v>1</v>
      </c>
      <c r="I231" s="1098"/>
      <c r="J231" s="1099" t="str">
        <f t="shared" ref="J231:J241" si="29">IF(I231=0, "Included",IF(ISERROR(H231*I231), I231, H231*I231))</f>
        <v>Included</v>
      </c>
      <c r="K231" s="1133"/>
      <c r="M231" s="1135"/>
    </row>
    <row r="232" spans="1:13" s="1134" customFormat="1" ht="33">
      <c r="A232" s="929">
        <f t="shared" si="28"/>
        <v>60</v>
      </c>
      <c r="B232" s="1130">
        <v>7000028321</v>
      </c>
      <c r="C232" s="1130">
        <v>750</v>
      </c>
      <c r="D232" s="1130" t="s">
        <v>857</v>
      </c>
      <c r="E232" s="1130">
        <v>1000050242</v>
      </c>
      <c r="F232" s="1130" t="s">
        <v>722</v>
      </c>
      <c r="G232" s="1130" t="s">
        <v>581</v>
      </c>
      <c r="H232" s="1130">
        <v>2</v>
      </c>
      <c r="I232" s="1098"/>
      <c r="J232" s="1099" t="str">
        <f t="shared" si="29"/>
        <v>Included</v>
      </c>
      <c r="K232" s="1133"/>
      <c r="M232" s="1135"/>
    </row>
    <row r="233" spans="1:13" s="1134" customFormat="1" ht="33">
      <c r="A233" s="929">
        <f t="shared" si="28"/>
        <v>61</v>
      </c>
      <c r="B233" s="1130">
        <v>7000028321</v>
      </c>
      <c r="C233" s="1130">
        <v>760</v>
      </c>
      <c r="D233" s="1130" t="s">
        <v>857</v>
      </c>
      <c r="E233" s="1130">
        <v>1000050214</v>
      </c>
      <c r="F233" s="1130" t="s">
        <v>877</v>
      </c>
      <c r="G233" s="1130" t="s">
        <v>581</v>
      </c>
      <c r="H233" s="1130">
        <v>1</v>
      </c>
      <c r="I233" s="1098"/>
      <c r="J233" s="1099" t="str">
        <f t="shared" si="29"/>
        <v>Included</v>
      </c>
      <c r="K233" s="1133"/>
      <c r="M233" s="1135"/>
    </row>
    <row r="234" spans="1:13" s="1134" customFormat="1" ht="33">
      <c r="A234" s="929">
        <f t="shared" si="28"/>
        <v>62</v>
      </c>
      <c r="B234" s="1130">
        <v>7000028321</v>
      </c>
      <c r="C234" s="1130">
        <v>770</v>
      </c>
      <c r="D234" s="1130" t="s">
        <v>857</v>
      </c>
      <c r="E234" s="1130">
        <v>1000050226</v>
      </c>
      <c r="F234" s="1130" t="s">
        <v>723</v>
      </c>
      <c r="G234" s="1130" t="s">
        <v>581</v>
      </c>
      <c r="H234" s="1130">
        <v>2</v>
      </c>
      <c r="I234" s="1098"/>
      <c r="J234" s="1099" t="str">
        <f t="shared" si="29"/>
        <v>Included</v>
      </c>
      <c r="K234" s="1133"/>
      <c r="M234" s="1135"/>
    </row>
    <row r="235" spans="1:13" s="1134" customFormat="1" ht="33">
      <c r="A235" s="929">
        <f t="shared" si="28"/>
        <v>63</v>
      </c>
      <c r="B235" s="1130">
        <v>7000028321</v>
      </c>
      <c r="C235" s="1130">
        <v>780</v>
      </c>
      <c r="D235" s="1130" t="s">
        <v>857</v>
      </c>
      <c r="E235" s="1130">
        <v>1000058265</v>
      </c>
      <c r="F235" s="1130" t="s">
        <v>724</v>
      </c>
      <c r="G235" s="1130" t="s">
        <v>581</v>
      </c>
      <c r="H235" s="1130">
        <v>1</v>
      </c>
      <c r="I235" s="1098"/>
      <c r="J235" s="1099" t="str">
        <f t="shared" si="29"/>
        <v>Included</v>
      </c>
      <c r="K235" s="1133"/>
      <c r="M235" s="1135"/>
    </row>
    <row r="236" spans="1:13" s="1134" customFormat="1" ht="38.25" customHeight="1">
      <c r="A236" s="929">
        <f t="shared" si="28"/>
        <v>64</v>
      </c>
      <c r="B236" s="1130">
        <v>7000028321</v>
      </c>
      <c r="C236" s="1130">
        <v>790</v>
      </c>
      <c r="D236" s="1130" t="s">
        <v>857</v>
      </c>
      <c r="E236" s="1130">
        <v>1000050213</v>
      </c>
      <c r="F236" s="1130" t="s">
        <v>725</v>
      </c>
      <c r="G236" s="1130" t="s">
        <v>581</v>
      </c>
      <c r="H236" s="1130">
        <v>2</v>
      </c>
      <c r="I236" s="1098"/>
      <c r="J236" s="1099" t="str">
        <f t="shared" si="29"/>
        <v>Included</v>
      </c>
      <c r="K236" s="1133"/>
      <c r="M236" s="1135"/>
    </row>
    <row r="237" spans="1:13" s="1134" customFormat="1" ht="37.5" customHeight="1">
      <c r="A237" s="929">
        <f t="shared" si="28"/>
        <v>65</v>
      </c>
      <c r="B237" s="1130">
        <v>7000028321</v>
      </c>
      <c r="C237" s="1130">
        <v>800</v>
      </c>
      <c r="D237" s="1130" t="s">
        <v>857</v>
      </c>
      <c r="E237" s="1130">
        <v>1000058266</v>
      </c>
      <c r="F237" s="1130" t="s">
        <v>878</v>
      </c>
      <c r="G237" s="1130" t="s">
        <v>593</v>
      </c>
      <c r="H237" s="1130">
        <v>1</v>
      </c>
      <c r="I237" s="1098"/>
      <c r="J237" s="1099" t="str">
        <f t="shared" si="29"/>
        <v>Included</v>
      </c>
      <c r="K237" s="1133"/>
      <c r="M237" s="1135"/>
    </row>
    <row r="238" spans="1:13" s="1134" customFormat="1" ht="37.5" customHeight="1">
      <c r="A238" s="929">
        <f t="shared" si="28"/>
        <v>66</v>
      </c>
      <c r="B238" s="1130">
        <v>7000028321</v>
      </c>
      <c r="C238" s="1130">
        <v>810</v>
      </c>
      <c r="D238" s="1130" t="s">
        <v>857</v>
      </c>
      <c r="E238" s="1130">
        <v>1000050229</v>
      </c>
      <c r="F238" s="1130" t="s">
        <v>879</v>
      </c>
      <c r="G238" s="1130" t="s">
        <v>581</v>
      </c>
      <c r="H238" s="1130">
        <v>2</v>
      </c>
      <c r="I238" s="1098"/>
      <c r="J238" s="1099" t="str">
        <f t="shared" si="29"/>
        <v>Included</v>
      </c>
      <c r="K238" s="1133"/>
      <c r="M238" s="1135"/>
    </row>
    <row r="239" spans="1:13" s="1134" customFormat="1" ht="33">
      <c r="A239" s="929">
        <f t="shared" si="28"/>
        <v>67</v>
      </c>
      <c r="B239" s="1130">
        <v>7000028321</v>
      </c>
      <c r="C239" s="1130">
        <v>820</v>
      </c>
      <c r="D239" s="1130" t="s">
        <v>857</v>
      </c>
      <c r="E239" s="1130">
        <v>1000050256</v>
      </c>
      <c r="F239" s="1130" t="s">
        <v>880</v>
      </c>
      <c r="G239" s="1130" t="s">
        <v>580</v>
      </c>
      <c r="H239" s="1130">
        <v>3</v>
      </c>
      <c r="I239" s="1098"/>
      <c r="J239" s="1099" t="str">
        <f t="shared" si="29"/>
        <v>Included</v>
      </c>
      <c r="K239" s="1133"/>
      <c r="M239" s="1135"/>
    </row>
    <row r="240" spans="1:13" s="1134" customFormat="1" ht="21.75" customHeight="1">
      <c r="A240" s="929">
        <f t="shared" si="28"/>
        <v>68</v>
      </c>
      <c r="B240" s="1130">
        <v>7000028321</v>
      </c>
      <c r="C240" s="1130">
        <v>830</v>
      </c>
      <c r="D240" s="1130" t="s">
        <v>857</v>
      </c>
      <c r="E240" s="1130">
        <v>1000058269</v>
      </c>
      <c r="F240" s="1130" t="s">
        <v>727</v>
      </c>
      <c r="G240" s="1130" t="s">
        <v>580</v>
      </c>
      <c r="H240" s="1130">
        <v>3</v>
      </c>
      <c r="I240" s="1098"/>
      <c r="J240" s="1099" t="str">
        <f t="shared" si="29"/>
        <v>Included</v>
      </c>
      <c r="K240" s="1133"/>
      <c r="M240" s="1135"/>
    </row>
    <row r="241" spans="1:13" s="1134" customFormat="1" ht="33">
      <c r="A241" s="929">
        <f t="shared" si="28"/>
        <v>69</v>
      </c>
      <c r="B241" s="1130">
        <v>7000028321</v>
      </c>
      <c r="C241" s="1130">
        <v>840</v>
      </c>
      <c r="D241" s="1130" t="s">
        <v>857</v>
      </c>
      <c r="E241" s="1130">
        <v>1000058264</v>
      </c>
      <c r="F241" s="1130" t="s">
        <v>726</v>
      </c>
      <c r="G241" s="1130" t="s">
        <v>580</v>
      </c>
      <c r="H241" s="1130">
        <v>3</v>
      </c>
      <c r="I241" s="1098"/>
      <c r="J241" s="1099" t="str">
        <f t="shared" si="29"/>
        <v>Included</v>
      </c>
      <c r="K241" s="1133"/>
      <c r="M241" s="1135"/>
    </row>
    <row r="242" spans="1:13" s="1134" customFormat="1">
      <c r="A242" s="929">
        <f t="shared" si="28"/>
        <v>70</v>
      </c>
      <c r="B242" s="1130">
        <v>7000028321</v>
      </c>
      <c r="C242" s="1130">
        <v>850</v>
      </c>
      <c r="D242" s="1130" t="s">
        <v>857</v>
      </c>
      <c r="E242" s="1130">
        <v>1000058268</v>
      </c>
      <c r="F242" s="1130" t="s">
        <v>715</v>
      </c>
      <c r="G242" s="1130" t="s">
        <v>580</v>
      </c>
      <c r="H242" s="1130">
        <v>1</v>
      </c>
      <c r="I242" s="1098"/>
      <c r="J242" s="1099" t="str">
        <f>IF(I242=0, "Included",IF(ISERROR(H242*I242), I242, H242*I242))</f>
        <v>Included</v>
      </c>
      <c r="K242" s="1133"/>
      <c r="M242" s="1135"/>
    </row>
    <row r="243" spans="1:13" s="1134" customFormat="1" ht="49.5">
      <c r="A243" s="929">
        <f t="shared" si="28"/>
        <v>71</v>
      </c>
      <c r="B243" s="1130">
        <v>7000028321</v>
      </c>
      <c r="C243" s="1130">
        <v>860</v>
      </c>
      <c r="D243" s="1130" t="s">
        <v>857</v>
      </c>
      <c r="E243" s="1130">
        <v>1000050249</v>
      </c>
      <c r="F243" s="1130" t="s">
        <v>881</v>
      </c>
      <c r="G243" s="1130" t="s">
        <v>581</v>
      </c>
      <c r="H243" s="1130">
        <v>1</v>
      </c>
      <c r="I243" s="1098"/>
      <c r="J243" s="1099" t="str">
        <f t="shared" ref="J243:J362" si="30">IF(I243=0, "Included",IF(ISERROR(H243*I243), I243, H243*I243))</f>
        <v>Included</v>
      </c>
      <c r="K243" s="1133"/>
      <c r="M243" s="1135"/>
    </row>
    <row r="244" spans="1:13" s="1134" customFormat="1" ht="56.25" customHeight="1">
      <c r="A244" s="929">
        <f t="shared" si="28"/>
        <v>72</v>
      </c>
      <c r="B244" s="1130">
        <v>7000028321</v>
      </c>
      <c r="C244" s="1130">
        <v>870</v>
      </c>
      <c r="D244" s="1130" t="s">
        <v>857</v>
      </c>
      <c r="E244" s="1130">
        <v>1000058241</v>
      </c>
      <c r="F244" s="1130" t="s">
        <v>882</v>
      </c>
      <c r="G244" s="1130" t="s">
        <v>581</v>
      </c>
      <c r="H244" s="1130">
        <v>1</v>
      </c>
      <c r="I244" s="1098"/>
      <c r="J244" s="1099" t="str">
        <f t="shared" si="30"/>
        <v>Included</v>
      </c>
      <c r="K244" s="1133"/>
      <c r="M244" s="1135"/>
    </row>
    <row r="245" spans="1:13" s="1134" customFormat="1">
      <c r="A245" s="929">
        <f t="shared" si="28"/>
        <v>73</v>
      </c>
      <c r="B245" s="1130">
        <v>7000028321</v>
      </c>
      <c r="C245" s="1130">
        <v>880</v>
      </c>
      <c r="D245" s="1130" t="s">
        <v>857</v>
      </c>
      <c r="E245" s="1130">
        <v>1000021870</v>
      </c>
      <c r="F245" s="1130" t="s">
        <v>728</v>
      </c>
      <c r="G245" s="1130" t="s">
        <v>581</v>
      </c>
      <c r="H245" s="1130">
        <v>3</v>
      </c>
      <c r="I245" s="1098"/>
      <c r="J245" s="1099" t="str">
        <f t="shared" si="30"/>
        <v>Included</v>
      </c>
      <c r="K245" s="1133"/>
      <c r="M245" s="1135"/>
    </row>
    <row r="246" spans="1:13" s="1134" customFormat="1">
      <c r="A246" s="929">
        <f t="shared" si="28"/>
        <v>74</v>
      </c>
      <c r="B246" s="1130">
        <v>7000028321</v>
      </c>
      <c r="C246" s="1130">
        <v>890</v>
      </c>
      <c r="D246" s="1130" t="s">
        <v>857</v>
      </c>
      <c r="E246" s="1130">
        <v>1000009184</v>
      </c>
      <c r="F246" s="1130" t="s">
        <v>729</v>
      </c>
      <c r="G246" s="1130" t="s">
        <v>581</v>
      </c>
      <c r="H246" s="1130">
        <v>3</v>
      </c>
      <c r="I246" s="1098"/>
      <c r="J246" s="1099" t="str">
        <f t="shared" si="30"/>
        <v>Included</v>
      </c>
      <c r="K246" s="1133"/>
      <c r="M246" s="1135"/>
    </row>
    <row r="247" spans="1:13" s="1134" customFormat="1" ht="33">
      <c r="A247" s="929">
        <f t="shared" si="28"/>
        <v>75</v>
      </c>
      <c r="B247" s="1130">
        <v>7000028321</v>
      </c>
      <c r="C247" s="1130">
        <v>900</v>
      </c>
      <c r="D247" s="1130" t="s">
        <v>857</v>
      </c>
      <c r="E247" s="1130">
        <v>1000058257</v>
      </c>
      <c r="F247" s="1130" t="s">
        <v>730</v>
      </c>
      <c r="G247" s="1130" t="s">
        <v>581</v>
      </c>
      <c r="H247" s="1130">
        <v>1</v>
      </c>
      <c r="I247" s="1098"/>
      <c r="J247" s="1099" t="str">
        <f t="shared" si="30"/>
        <v>Included</v>
      </c>
      <c r="K247" s="1133"/>
      <c r="M247" s="1135"/>
    </row>
    <row r="248" spans="1:13" s="1134" customFormat="1" ht="33">
      <c r="A248" s="929">
        <f t="shared" si="28"/>
        <v>76</v>
      </c>
      <c r="B248" s="1130">
        <v>7000028321</v>
      </c>
      <c r="C248" s="1130">
        <v>910</v>
      </c>
      <c r="D248" s="1130" t="s">
        <v>857</v>
      </c>
      <c r="E248" s="1130">
        <v>1000058244</v>
      </c>
      <c r="F248" s="1130" t="s">
        <v>883</v>
      </c>
      <c r="G248" s="1130" t="s">
        <v>581</v>
      </c>
      <c r="H248" s="1130">
        <v>1</v>
      </c>
      <c r="I248" s="1098"/>
      <c r="J248" s="1099" t="str">
        <f t="shared" si="30"/>
        <v>Included</v>
      </c>
      <c r="K248" s="1133"/>
      <c r="M248" s="1135"/>
    </row>
    <row r="249" spans="1:13" s="1134" customFormat="1">
      <c r="A249" s="929">
        <f t="shared" si="28"/>
        <v>77</v>
      </c>
      <c r="B249" s="1130">
        <v>7000028321</v>
      </c>
      <c r="C249" s="1130">
        <v>920</v>
      </c>
      <c r="D249" s="1130" t="s">
        <v>857</v>
      </c>
      <c r="E249" s="1130">
        <v>1000058251</v>
      </c>
      <c r="F249" s="1130" t="s">
        <v>884</v>
      </c>
      <c r="G249" s="1130" t="s">
        <v>580</v>
      </c>
      <c r="H249" s="1130">
        <v>1</v>
      </c>
      <c r="I249" s="1098"/>
      <c r="J249" s="1099" t="str">
        <f t="shared" si="30"/>
        <v>Included</v>
      </c>
      <c r="K249" s="1133"/>
      <c r="M249" s="1135"/>
    </row>
    <row r="250" spans="1:13" s="1134" customFormat="1" ht="49.5">
      <c r="A250" s="929">
        <f t="shared" si="28"/>
        <v>78</v>
      </c>
      <c r="B250" s="1130">
        <v>7000028321</v>
      </c>
      <c r="C250" s="1130">
        <v>930</v>
      </c>
      <c r="D250" s="1130" t="s">
        <v>857</v>
      </c>
      <c r="E250" s="1130">
        <v>1000058258</v>
      </c>
      <c r="F250" s="1130" t="s">
        <v>885</v>
      </c>
      <c r="G250" s="1130" t="s">
        <v>581</v>
      </c>
      <c r="H250" s="1130">
        <v>1</v>
      </c>
      <c r="I250" s="1098"/>
      <c r="J250" s="1099" t="str">
        <f t="shared" si="30"/>
        <v>Included</v>
      </c>
      <c r="K250" s="1133"/>
      <c r="M250" s="1135"/>
    </row>
    <row r="251" spans="1:13" s="1134" customFormat="1" ht="21.75" customHeight="1">
      <c r="A251" s="929">
        <f t="shared" si="28"/>
        <v>79</v>
      </c>
      <c r="B251" s="1130">
        <v>7000028321</v>
      </c>
      <c r="C251" s="1130">
        <v>940</v>
      </c>
      <c r="D251" s="1130" t="s">
        <v>857</v>
      </c>
      <c r="E251" s="1130">
        <v>1000058369</v>
      </c>
      <c r="F251" s="1130" t="s">
        <v>886</v>
      </c>
      <c r="G251" s="1130" t="s">
        <v>580</v>
      </c>
      <c r="H251" s="1130">
        <v>2</v>
      </c>
      <c r="I251" s="1098"/>
      <c r="J251" s="1099" t="str">
        <f t="shared" si="30"/>
        <v>Included</v>
      </c>
      <c r="K251" s="1133"/>
      <c r="M251" s="1135"/>
    </row>
    <row r="252" spans="1:13" s="1134" customFormat="1" ht="214.5">
      <c r="A252" s="929">
        <f t="shared" si="28"/>
        <v>80</v>
      </c>
      <c r="B252" s="1130">
        <v>7000028321</v>
      </c>
      <c r="C252" s="1130">
        <v>950</v>
      </c>
      <c r="D252" s="1130" t="s">
        <v>857</v>
      </c>
      <c r="E252" s="1130">
        <v>1000058239</v>
      </c>
      <c r="F252" s="1130" t="s">
        <v>731</v>
      </c>
      <c r="G252" s="1130" t="s">
        <v>580</v>
      </c>
      <c r="H252" s="1130">
        <v>1</v>
      </c>
      <c r="I252" s="1098"/>
      <c r="J252" s="1099" t="str">
        <f t="shared" si="30"/>
        <v>Included</v>
      </c>
      <c r="K252" s="1133"/>
      <c r="M252" s="1135"/>
    </row>
    <row r="253" spans="1:13" s="1134" customFormat="1" ht="214.5">
      <c r="A253" s="929">
        <f t="shared" si="28"/>
        <v>81</v>
      </c>
      <c r="B253" s="1130">
        <v>7000028321</v>
      </c>
      <c r="C253" s="1130">
        <v>960</v>
      </c>
      <c r="D253" s="1130" t="s">
        <v>857</v>
      </c>
      <c r="E253" s="1130">
        <v>1000058234</v>
      </c>
      <c r="F253" s="1130" t="s">
        <v>887</v>
      </c>
      <c r="G253" s="1130" t="s">
        <v>580</v>
      </c>
      <c r="H253" s="1130">
        <v>1</v>
      </c>
      <c r="I253" s="1098"/>
      <c r="J253" s="1099" t="str">
        <f>IF(I253=0, "Included",IF(ISERROR(H253*I253), I253, H253*I253))</f>
        <v>Included</v>
      </c>
      <c r="K253" s="1133"/>
      <c r="M253" s="1135"/>
    </row>
    <row r="254" spans="1:13" s="1134" customFormat="1" ht="82.5">
      <c r="A254" s="929">
        <f t="shared" si="28"/>
        <v>82</v>
      </c>
      <c r="B254" s="1130">
        <v>7000028321</v>
      </c>
      <c r="C254" s="1130">
        <v>970</v>
      </c>
      <c r="D254" s="1130" t="s">
        <v>857</v>
      </c>
      <c r="E254" s="1130">
        <v>1000058048</v>
      </c>
      <c r="F254" s="1130" t="s">
        <v>732</v>
      </c>
      <c r="G254" s="1130" t="s">
        <v>581</v>
      </c>
      <c r="H254" s="1130">
        <v>1</v>
      </c>
      <c r="I254" s="1098"/>
      <c r="J254" s="1099" t="str">
        <f t="shared" ref="J254:J258" si="31">IF(I254=0, "Included",IF(ISERROR(H254*I254), I254, H254*I254))</f>
        <v>Included</v>
      </c>
      <c r="K254" s="1133"/>
      <c r="M254" s="1135"/>
    </row>
    <row r="255" spans="1:13" s="1134" customFormat="1" ht="39" customHeight="1">
      <c r="A255" s="929">
        <f t="shared" si="28"/>
        <v>83</v>
      </c>
      <c r="B255" s="1130">
        <v>7000028321</v>
      </c>
      <c r="C255" s="1130">
        <v>980</v>
      </c>
      <c r="D255" s="1130" t="s">
        <v>857</v>
      </c>
      <c r="E255" s="1130">
        <v>1000058236</v>
      </c>
      <c r="F255" s="1130" t="s">
        <v>733</v>
      </c>
      <c r="G255" s="1130" t="s">
        <v>581</v>
      </c>
      <c r="H255" s="1130">
        <v>1</v>
      </c>
      <c r="I255" s="1098"/>
      <c r="J255" s="1099" t="str">
        <f t="shared" si="31"/>
        <v>Included</v>
      </c>
      <c r="K255" s="1133"/>
      <c r="M255" s="1135"/>
    </row>
    <row r="256" spans="1:13" s="1134" customFormat="1" ht="82.5">
      <c r="A256" s="929">
        <f t="shared" si="28"/>
        <v>84</v>
      </c>
      <c r="B256" s="1130">
        <v>7000028321</v>
      </c>
      <c r="C256" s="1130">
        <v>990</v>
      </c>
      <c r="D256" s="1130" t="s">
        <v>857</v>
      </c>
      <c r="E256" s="1130">
        <v>1000058231</v>
      </c>
      <c r="F256" s="1130" t="s">
        <v>888</v>
      </c>
      <c r="G256" s="1130" t="s">
        <v>581</v>
      </c>
      <c r="H256" s="1130">
        <v>1</v>
      </c>
      <c r="I256" s="1098"/>
      <c r="J256" s="1099" t="str">
        <f t="shared" si="31"/>
        <v>Included</v>
      </c>
      <c r="K256" s="1133"/>
      <c r="M256" s="1135"/>
    </row>
    <row r="257" spans="1:13" s="1134" customFormat="1" ht="33">
      <c r="A257" s="929">
        <f t="shared" si="28"/>
        <v>85</v>
      </c>
      <c r="B257" s="1130">
        <v>7000028321</v>
      </c>
      <c r="C257" s="1130">
        <v>1000</v>
      </c>
      <c r="D257" s="1130" t="s">
        <v>857</v>
      </c>
      <c r="E257" s="1130">
        <v>1000058260</v>
      </c>
      <c r="F257" s="1130" t="s">
        <v>889</v>
      </c>
      <c r="G257" s="1130" t="s">
        <v>581</v>
      </c>
      <c r="H257" s="1130">
        <v>1</v>
      </c>
      <c r="I257" s="1098"/>
      <c r="J257" s="1099" t="str">
        <f t="shared" si="31"/>
        <v>Included</v>
      </c>
      <c r="K257" s="1133"/>
      <c r="M257" s="1135"/>
    </row>
    <row r="258" spans="1:13" s="1134" customFormat="1" ht="33">
      <c r="A258" s="929">
        <f t="shared" si="28"/>
        <v>86</v>
      </c>
      <c r="B258" s="1130">
        <v>7000028321</v>
      </c>
      <c r="C258" s="1130">
        <v>1010</v>
      </c>
      <c r="D258" s="1130" t="s">
        <v>857</v>
      </c>
      <c r="E258" s="1130">
        <v>1000058238</v>
      </c>
      <c r="F258" s="1130" t="s">
        <v>890</v>
      </c>
      <c r="G258" s="1130" t="s">
        <v>581</v>
      </c>
      <c r="H258" s="1130">
        <v>1</v>
      </c>
      <c r="I258" s="1098"/>
      <c r="J258" s="1099" t="str">
        <f t="shared" si="31"/>
        <v>Included</v>
      </c>
      <c r="K258" s="1133"/>
      <c r="M258" s="1135"/>
    </row>
    <row r="259" spans="1:13" s="1134" customFormat="1" ht="33">
      <c r="A259" s="929">
        <f t="shared" si="28"/>
        <v>87</v>
      </c>
      <c r="B259" s="1130">
        <v>7000028321</v>
      </c>
      <c r="C259" s="1130">
        <v>1020</v>
      </c>
      <c r="D259" s="1130" t="s">
        <v>857</v>
      </c>
      <c r="E259" s="1130">
        <v>1000058233</v>
      </c>
      <c r="F259" s="1130" t="s">
        <v>891</v>
      </c>
      <c r="G259" s="1130" t="s">
        <v>581</v>
      </c>
      <c r="H259" s="1130">
        <v>1</v>
      </c>
      <c r="I259" s="1098"/>
      <c r="J259" s="1099" t="str">
        <f>IF(I259=0, "Included",IF(ISERROR(H259*I259), I259, H259*I259))</f>
        <v>Included</v>
      </c>
      <c r="K259" s="1133"/>
      <c r="M259" s="1135"/>
    </row>
    <row r="260" spans="1:13" s="1134" customFormat="1">
      <c r="A260" s="929">
        <f t="shared" si="28"/>
        <v>88</v>
      </c>
      <c r="B260" s="1130">
        <v>7000028321</v>
      </c>
      <c r="C260" s="1130">
        <v>1030</v>
      </c>
      <c r="D260" s="1130" t="s">
        <v>857</v>
      </c>
      <c r="E260" s="1130">
        <v>1000058049</v>
      </c>
      <c r="F260" s="1130" t="s">
        <v>735</v>
      </c>
      <c r="G260" s="1130" t="s">
        <v>581</v>
      </c>
      <c r="H260" s="1130">
        <v>1</v>
      </c>
      <c r="I260" s="1098"/>
      <c r="J260" s="1099" t="str">
        <f t="shared" ref="J260:J264" si="32">IF(I260=0, "Included",IF(ISERROR(H260*I260), I260, H260*I260))</f>
        <v>Included</v>
      </c>
      <c r="K260" s="1133"/>
      <c r="M260" s="1135"/>
    </row>
    <row r="261" spans="1:13" s="1134" customFormat="1">
      <c r="A261" s="929">
        <f t="shared" si="28"/>
        <v>89</v>
      </c>
      <c r="B261" s="1130">
        <v>7000028321</v>
      </c>
      <c r="C261" s="1130">
        <v>1040</v>
      </c>
      <c r="D261" s="1130" t="s">
        <v>857</v>
      </c>
      <c r="E261" s="1130">
        <v>1000058237</v>
      </c>
      <c r="F261" s="1130" t="s">
        <v>734</v>
      </c>
      <c r="G261" s="1130" t="s">
        <v>581</v>
      </c>
      <c r="H261" s="1130">
        <v>1</v>
      </c>
      <c r="I261" s="1098"/>
      <c r="J261" s="1099" t="str">
        <f t="shared" si="32"/>
        <v>Included</v>
      </c>
      <c r="K261" s="1133"/>
      <c r="M261" s="1135"/>
    </row>
    <row r="262" spans="1:13" s="1134" customFormat="1">
      <c r="A262" s="929">
        <f t="shared" si="28"/>
        <v>90</v>
      </c>
      <c r="B262" s="1130">
        <v>7000028321</v>
      </c>
      <c r="C262" s="1130">
        <v>1050</v>
      </c>
      <c r="D262" s="1130" t="s">
        <v>857</v>
      </c>
      <c r="E262" s="1130">
        <v>1000058232</v>
      </c>
      <c r="F262" s="1130" t="s">
        <v>892</v>
      </c>
      <c r="G262" s="1130" t="s">
        <v>581</v>
      </c>
      <c r="H262" s="1130">
        <v>1</v>
      </c>
      <c r="I262" s="1098"/>
      <c r="J262" s="1099" t="str">
        <f t="shared" si="32"/>
        <v>Included</v>
      </c>
      <c r="K262" s="1133"/>
      <c r="M262" s="1135"/>
    </row>
    <row r="263" spans="1:13" s="1134" customFormat="1">
      <c r="A263" s="929">
        <f t="shared" si="28"/>
        <v>91</v>
      </c>
      <c r="B263" s="1130">
        <v>7000028321</v>
      </c>
      <c r="C263" s="1130">
        <v>1060</v>
      </c>
      <c r="D263" s="1130" t="s">
        <v>857</v>
      </c>
      <c r="E263" s="1130">
        <v>1000058230</v>
      </c>
      <c r="F263" s="1130" t="s">
        <v>893</v>
      </c>
      <c r="G263" s="1130" t="s">
        <v>580</v>
      </c>
      <c r="H263" s="1130">
        <v>1</v>
      </c>
      <c r="I263" s="1098"/>
      <c r="J263" s="1099" t="str">
        <f t="shared" si="32"/>
        <v>Included</v>
      </c>
      <c r="K263" s="1133"/>
      <c r="M263" s="1135"/>
    </row>
    <row r="264" spans="1:13" s="1134" customFormat="1" ht="39.75" customHeight="1">
      <c r="A264" s="929">
        <f t="shared" si="28"/>
        <v>92</v>
      </c>
      <c r="B264" s="1130">
        <v>7000028321</v>
      </c>
      <c r="C264" s="1130">
        <v>1070</v>
      </c>
      <c r="D264" s="1130" t="s">
        <v>857</v>
      </c>
      <c r="E264" s="1130">
        <v>1000058240</v>
      </c>
      <c r="F264" s="1130" t="s">
        <v>894</v>
      </c>
      <c r="G264" s="1130" t="s">
        <v>580</v>
      </c>
      <c r="H264" s="1130">
        <v>1</v>
      </c>
      <c r="I264" s="1098"/>
      <c r="J264" s="1099" t="str">
        <f t="shared" si="32"/>
        <v>Included</v>
      </c>
      <c r="K264" s="1133"/>
      <c r="M264" s="1135"/>
    </row>
    <row r="265" spans="1:13" s="1134" customFormat="1" ht="33.75" customHeight="1">
      <c r="A265" s="929">
        <f t="shared" si="28"/>
        <v>93</v>
      </c>
      <c r="B265" s="1130">
        <v>7000028321</v>
      </c>
      <c r="C265" s="1130">
        <v>1080</v>
      </c>
      <c r="D265" s="1130" t="s">
        <v>857</v>
      </c>
      <c r="E265" s="1130">
        <v>1000058235</v>
      </c>
      <c r="F265" s="1130" t="s">
        <v>895</v>
      </c>
      <c r="G265" s="1130" t="s">
        <v>580</v>
      </c>
      <c r="H265" s="1130">
        <v>1</v>
      </c>
      <c r="I265" s="1098"/>
      <c r="J265" s="1099" t="str">
        <f>IF(I265=0, "Included",IF(ISERROR(H265*I265), I265, H265*I265))</f>
        <v>Included</v>
      </c>
      <c r="K265" s="1133"/>
      <c r="M265" s="1135"/>
    </row>
    <row r="266" spans="1:13" s="1134" customFormat="1" ht="33">
      <c r="A266" s="929">
        <f t="shared" si="28"/>
        <v>94</v>
      </c>
      <c r="B266" s="1130">
        <v>7000028321</v>
      </c>
      <c r="C266" s="1130">
        <v>1090</v>
      </c>
      <c r="D266" s="1130" t="s">
        <v>857</v>
      </c>
      <c r="E266" s="1130">
        <v>1000058261</v>
      </c>
      <c r="F266" s="1130" t="s">
        <v>896</v>
      </c>
      <c r="G266" s="1130" t="s">
        <v>580</v>
      </c>
      <c r="H266" s="1130">
        <v>1</v>
      </c>
      <c r="I266" s="1098"/>
      <c r="J266" s="1099" t="str">
        <f t="shared" ref="J266:J276" si="33">IF(I266=0, "Included",IF(ISERROR(H266*I266), I266, H266*I266))</f>
        <v>Included</v>
      </c>
      <c r="K266" s="1133"/>
      <c r="M266" s="1135"/>
    </row>
    <row r="267" spans="1:13" s="1134" customFormat="1">
      <c r="A267" s="929">
        <f t="shared" si="28"/>
        <v>95</v>
      </c>
      <c r="B267" s="1130">
        <v>7000028321</v>
      </c>
      <c r="C267" s="1130">
        <v>1100</v>
      </c>
      <c r="D267" s="1130" t="s">
        <v>858</v>
      </c>
      <c r="E267" s="1130">
        <v>1000004304</v>
      </c>
      <c r="F267" s="1130" t="s">
        <v>654</v>
      </c>
      <c r="G267" s="1130" t="s">
        <v>581</v>
      </c>
      <c r="H267" s="1130">
        <v>1</v>
      </c>
      <c r="I267" s="1098"/>
      <c r="J267" s="1099" t="str">
        <f t="shared" si="33"/>
        <v>Included</v>
      </c>
      <c r="K267" s="1133"/>
      <c r="M267" s="1135"/>
    </row>
    <row r="268" spans="1:13" s="1134" customFormat="1" ht="82.5">
      <c r="A268" s="929">
        <f t="shared" si="28"/>
        <v>96</v>
      </c>
      <c r="B268" s="1130">
        <v>7000028321</v>
      </c>
      <c r="C268" s="1130">
        <v>1120</v>
      </c>
      <c r="D268" s="1130" t="s">
        <v>790</v>
      </c>
      <c r="E268" s="1130">
        <v>1000031367</v>
      </c>
      <c r="F268" s="1130" t="s">
        <v>609</v>
      </c>
      <c r="G268" s="1130" t="s">
        <v>580</v>
      </c>
      <c r="H268" s="1130">
        <v>1</v>
      </c>
      <c r="I268" s="1098"/>
      <c r="J268" s="1099" t="str">
        <f t="shared" si="33"/>
        <v>Included</v>
      </c>
      <c r="K268" s="1133"/>
      <c r="M268" s="1135"/>
    </row>
    <row r="269" spans="1:13" s="1134" customFormat="1" ht="33">
      <c r="A269" s="929">
        <f t="shared" si="28"/>
        <v>97</v>
      </c>
      <c r="B269" s="1130">
        <v>7000028321</v>
      </c>
      <c r="C269" s="1130">
        <v>1130</v>
      </c>
      <c r="D269" s="1130" t="s">
        <v>790</v>
      </c>
      <c r="E269" s="1130">
        <v>1000018706</v>
      </c>
      <c r="F269" s="1130" t="s">
        <v>656</v>
      </c>
      <c r="G269" s="1130" t="s">
        <v>580</v>
      </c>
      <c r="H269" s="1130">
        <v>4</v>
      </c>
      <c r="I269" s="1098"/>
      <c r="J269" s="1099" t="str">
        <f t="shared" si="33"/>
        <v>Included</v>
      </c>
      <c r="K269" s="1133"/>
      <c r="M269" s="1135"/>
    </row>
    <row r="270" spans="1:13" s="1134" customFormat="1" ht="33">
      <c r="A270" s="929">
        <f t="shared" si="28"/>
        <v>98</v>
      </c>
      <c r="B270" s="1130">
        <v>7000028321</v>
      </c>
      <c r="C270" s="1130">
        <v>1140</v>
      </c>
      <c r="D270" s="1130" t="s">
        <v>790</v>
      </c>
      <c r="E270" s="1130">
        <v>1000031374</v>
      </c>
      <c r="F270" s="1130" t="s">
        <v>610</v>
      </c>
      <c r="G270" s="1130" t="s">
        <v>581</v>
      </c>
      <c r="H270" s="1130">
        <v>2</v>
      </c>
      <c r="I270" s="1098"/>
      <c r="J270" s="1099" t="str">
        <f t="shared" si="33"/>
        <v>Included</v>
      </c>
      <c r="K270" s="1133"/>
      <c r="M270" s="1135"/>
    </row>
    <row r="271" spans="1:13" s="1134" customFormat="1" ht="38.25" customHeight="1">
      <c r="A271" s="929">
        <f t="shared" si="28"/>
        <v>99</v>
      </c>
      <c r="B271" s="1130">
        <v>7000028321</v>
      </c>
      <c r="C271" s="1130">
        <v>1150</v>
      </c>
      <c r="D271" s="1130" t="s">
        <v>790</v>
      </c>
      <c r="E271" s="1130">
        <v>1000034950</v>
      </c>
      <c r="F271" s="1130" t="s">
        <v>611</v>
      </c>
      <c r="G271" s="1130" t="s">
        <v>580</v>
      </c>
      <c r="H271" s="1130">
        <v>2</v>
      </c>
      <c r="I271" s="1098"/>
      <c r="J271" s="1099" t="str">
        <f t="shared" si="33"/>
        <v>Included</v>
      </c>
      <c r="K271" s="1133"/>
      <c r="M271" s="1135"/>
    </row>
    <row r="272" spans="1:13" s="1134" customFormat="1" ht="37.5" customHeight="1">
      <c r="A272" s="929">
        <f t="shared" si="28"/>
        <v>100</v>
      </c>
      <c r="B272" s="1130">
        <v>7000028321</v>
      </c>
      <c r="C272" s="1130">
        <v>1160</v>
      </c>
      <c r="D272" s="1130" t="s">
        <v>790</v>
      </c>
      <c r="E272" s="1130">
        <v>1000031381</v>
      </c>
      <c r="F272" s="1130" t="s">
        <v>612</v>
      </c>
      <c r="G272" s="1130" t="s">
        <v>581</v>
      </c>
      <c r="H272" s="1130">
        <v>1</v>
      </c>
      <c r="I272" s="1098"/>
      <c r="J272" s="1099" t="str">
        <f t="shared" si="33"/>
        <v>Included</v>
      </c>
      <c r="K272" s="1133"/>
      <c r="M272" s="1135"/>
    </row>
    <row r="273" spans="1:13" s="1134" customFormat="1" ht="37.5" customHeight="1">
      <c r="A273" s="929">
        <f t="shared" si="28"/>
        <v>101</v>
      </c>
      <c r="B273" s="1130">
        <v>7000028321</v>
      </c>
      <c r="C273" s="1130">
        <v>1170</v>
      </c>
      <c r="D273" s="1130" t="s">
        <v>790</v>
      </c>
      <c r="E273" s="1130">
        <v>1000026228</v>
      </c>
      <c r="F273" s="1130" t="s">
        <v>613</v>
      </c>
      <c r="G273" s="1130" t="s">
        <v>580</v>
      </c>
      <c r="H273" s="1130">
        <v>1</v>
      </c>
      <c r="I273" s="1098"/>
      <c r="J273" s="1099" t="str">
        <f t="shared" si="33"/>
        <v>Included</v>
      </c>
      <c r="K273" s="1133"/>
      <c r="M273" s="1135"/>
    </row>
    <row r="274" spans="1:13" s="1134" customFormat="1" ht="33">
      <c r="A274" s="929">
        <f t="shared" si="28"/>
        <v>102</v>
      </c>
      <c r="B274" s="1130">
        <v>7000028321</v>
      </c>
      <c r="C274" s="1130">
        <v>1180</v>
      </c>
      <c r="D274" s="1130" t="s">
        <v>790</v>
      </c>
      <c r="E274" s="1130">
        <v>1000037545</v>
      </c>
      <c r="F274" s="1130" t="s">
        <v>837</v>
      </c>
      <c r="G274" s="1130" t="s">
        <v>582</v>
      </c>
      <c r="H274" s="1130">
        <v>1</v>
      </c>
      <c r="I274" s="1098"/>
      <c r="J274" s="1099" t="str">
        <f t="shared" si="33"/>
        <v>Included</v>
      </c>
      <c r="K274" s="1133"/>
      <c r="M274" s="1135"/>
    </row>
    <row r="275" spans="1:13" s="1134" customFormat="1" ht="21.75" customHeight="1">
      <c r="A275" s="929">
        <f t="shared" si="28"/>
        <v>103</v>
      </c>
      <c r="B275" s="1130">
        <v>7000028321</v>
      </c>
      <c r="C275" s="1130">
        <v>1190</v>
      </c>
      <c r="D275" s="1130" t="s">
        <v>790</v>
      </c>
      <c r="E275" s="1130">
        <v>1000066614</v>
      </c>
      <c r="F275" s="1130" t="s">
        <v>838</v>
      </c>
      <c r="G275" s="1130" t="s">
        <v>582</v>
      </c>
      <c r="H275" s="1130">
        <v>1</v>
      </c>
      <c r="I275" s="1098"/>
      <c r="J275" s="1099" t="str">
        <f t="shared" si="33"/>
        <v>Included</v>
      </c>
      <c r="K275" s="1133"/>
      <c r="M275" s="1135"/>
    </row>
    <row r="276" spans="1:13" s="1134" customFormat="1" ht="33">
      <c r="A276" s="929">
        <f t="shared" si="28"/>
        <v>104</v>
      </c>
      <c r="B276" s="1130">
        <v>7000028321</v>
      </c>
      <c r="C276" s="1130">
        <v>1200</v>
      </c>
      <c r="D276" s="1130" t="s">
        <v>790</v>
      </c>
      <c r="E276" s="1130">
        <v>1000066612</v>
      </c>
      <c r="F276" s="1130" t="s">
        <v>839</v>
      </c>
      <c r="G276" s="1130" t="s">
        <v>580</v>
      </c>
      <c r="H276" s="1130">
        <v>100</v>
      </c>
      <c r="I276" s="1098"/>
      <c r="J276" s="1099" t="str">
        <f t="shared" si="33"/>
        <v>Included</v>
      </c>
      <c r="K276" s="1133"/>
      <c r="M276" s="1135"/>
    </row>
    <row r="277" spans="1:13" s="1134" customFormat="1" ht="33">
      <c r="A277" s="929">
        <f t="shared" si="28"/>
        <v>105</v>
      </c>
      <c r="B277" s="1130">
        <v>7000028321</v>
      </c>
      <c r="C277" s="1130">
        <v>1210</v>
      </c>
      <c r="D277" s="1130" t="s">
        <v>790</v>
      </c>
      <c r="E277" s="1130">
        <v>1000066613</v>
      </c>
      <c r="F277" s="1130" t="s">
        <v>840</v>
      </c>
      <c r="G277" s="1130" t="s">
        <v>580</v>
      </c>
      <c r="H277" s="1130">
        <v>75</v>
      </c>
      <c r="I277" s="1098"/>
      <c r="J277" s="1099" t="str">
        <f>IF(I277=0, "Included",IF(ISERROR(H277*I277), I277, H277*I277))</f>
        <v>Included</v>
      </c>
      <c r="K277" s="1133"/>
      <c r="M277" s="1135"/>
    </row>
    <row r="278" spans="1:13" s="1134" customFormat="1" ht="33">
      <c r="A278" s="929">
        <f t="shared" si="28"/>
        <v>106</v>
      </c>
      <c r="B278" s="1130">
        <v>7000028321</v>
      </c>
      <c r="C278" s="1130">
        <v>1220</v>
      </c>
      <c r="D278" s="1130" t="s">
        <v>790</v>
      </c>
      <c r="E278" s="1130">
        <v>1000034998</v>
      </c>
      <c r="F278" s="1130" t="s">
        <v>841</v>
      </c>
      <c r="G278" s="1130" t="s">
        <v>580</v>
      </c>
      <c r="H278" s="1130">
        <v>2</v>
      </c>
      <c r="I278" s="1098"/>
      <c r="J278" s="1099" t="str">
        <f>IF(I278=0, "Included",IF(ISERROR(H278*I278), I278, H278*I278))</f>
        <v>Included</v>
      </c>
      <c r="K278" s="1133"/>
      <c r="M278" s="1135"/>
    </row>
    <row r="279" spans="1:13" s="1134" customFormat="1" ht="36" customHeight="1">
      <c r="A279" s="929">
        <f t="shared" si="28"/>
        <v>107</v>
      </c>
      <c r="B279" s="1130">
        <v>7000028321</v>
      </c>
      <c r="C279" s="1130">
        <v>1230</v>
      </c>
      <c r="D279" s="1130" t="s">
        <v>790</v>
      </c>
      <c r="E279" s="1130">
        <v>1000023471</v>
      </c>
      <c r="F279" s="1130" t="s">
        <v>583</v>
      </c>
      <c r="G279" s="1130" t="s">
        <v>580</v>
      </c>
      <c r="H279" s="1130">
        <v>2</v>
      </c>
      <c r="I279" s="1098"/>
      <c r="J279" s="1099" t="str">
        <f t="shared" ref="J279:J286" si="34">IF(I279=0, "Included",IF(ISERROR(H279*I279), I279, H279*I279))</f>
        <v>Included</v>
      </c>
      <c r="K279" s="1133"/>
      <c r="M279" s="1135"/>
    </row>
    <row r="280" spans="1:13" s="1134" customFormat="1" ht="60.75" customHeight="1">
      <c r="A280" s="929">
        <f t="shared" si="28"/>
        <v>108</v>
      </c>
      <c r="B280" s="1130">
        <v>7000028321</v>
      </c>
      <c r="C280" s="1130">
        <v>1240</v>
      </c>
      <c r="D280" s="1130" t="s">
        <v>791</v>
      </c>
      <c r="E280" s="1130">
        <v>1000031369</v>
      </c>
      <c r="F280" s="1130" t="s">
        <v>614</v>
      </c>
      <c r="G280" s="1130" t="s">
        <v>581</v>
      </c>
      <c r="H280" s="1130">
        <v>1</v>
      </c>
      <c r="I280" s="1098"/>
      <c r="J280" s="1099" t="str">
        <f t="shared" si="34"/>
        <v>Included</v>
      </c>
      <c r="K280" s="1133"/>
      <c r="M280" s="1135"/>
    </row>
    <row r="281" spans="1:13" s="1134" customFormat="1">
      <c r="A281" s="929">
        <f t="shared" si="28"/>
        <v>109</v>
      </c>
      <c r="B281" s="1130">
        <v>7000028321</v>
      </c>
      <c r="C281" s="1130">
        <v>1250</v>
      </c>
      <c r="D281" s="1130" t="s">
        <v>791</v>
      </c>
      <c r="E281" s="1130">
        <v>1000018706</v>
      </c>
      <c r="F281" s="1130" t="s">
        <v>656</v>
      </c>
      <c r="G281" s="1130" t="s">
        <v>580</v>
      </c>
      <c r="H281" s="1130">
        <v>1</v>
      </c>
      <c r="I281" s="1098"/>
      <c r="J281" s="1099" t="str">
        <f t="shared" si="34"/>
        <v>Included</v>
      </c>
      <c r="K281" s="1133"/>
      <c r="M281" s="1135"/>
    </row>
    <row r="282" spans="1:13" s="1134" customFormat="1" ht="68.25" customHeight="1">
      <c r="A282" s="929">
        <f t="shared" si="28"/>
        <v>110</v>
      </c>
      <c r="B282" s="1130">
        <v>7000028321</v>
      </c>
      <c r="C282" s="1130">
        <v>1260</v>
      </c>
      <c r="D282" s="1130" t="s">
        <v>791</v>
      </c>
      <c r="E282" s="1130">
        <v>1000031374</v>
      </c>
      <c r="F282" s="1130" t="s">
        <v>610</v>
      </c>
      <c r="G282" s="1130" t="s">
        <v>581</v>
      </c>
      <c r="H282" s="1130">
        <v>1</v>
      </c>
      <c r="I282" s="1098"/>
      <c r="J282" s="1099" t="str">
        <f t="shared" si="34"/>
        <v>Included</v>
      </c>
      <c r="K282" s="1133"/>
      <c r="M282" s="1135"/>
    </row>
    <row r="283" spans="1:13" s="1134" customFormat="1" ht="33">
      <c r="A283" s="929">
        <f t="shared" si="28"/>
        <v>111</v>
      </c>
      <c r="B283" s="1130">
        <v>7000028321</v>
      </c>
      <c r="C283" s="1130">
        <v>1270</v>
      </c>
      <c r="D283" s="1130" t="s">
        <v>791</v>
      </c>
      <c r="E283" s="1130">
        <v>1000034950</v>
      </c>
      <c r="F283" s="1130" t="s">
        <v>611</v>
      </c>
      <c r="G283" s="1130" t="s">
        <v>580</v>
      </c>
      <c r="H283" s="1130">
        <v>1</v>
      </c>
      <c r="I283" s="1098"/>
      <c r="J283" s="1099" t="str">
        <f t="shared" si="34"/>
        <v>Included</v>
      </c>
      <c r="K283" s="1133"/>
      <c r="M283" s="1135"/>
    </row>
    <row r="284" spans="1:13" s="1134" customFormat="1" ht="60.75" customHeight="1">
      <c r="A284" s="929">
        <f t="shared" si="28"/>
        <v>112</v>
      </c>
      <c r="B284" s="1130">
        <v>7000028321</v>
      </c>
      <c r="C284" s="1130">
        <v>1280</v>
      </c>
      <c r="D284" s="1130" t="s">
        <v>791</v>
      </c>
      <c r="E284" s="1130">
        <v>1000031381</v>
      </c>
      <c r="F284" s="1130" t="s">
        <v>612</v>
      </c>
      <c r="G284" s="1130" t="s">
        <v>581</v>
      </c>
      <c r="H284" s="1130">
        <v>1</v>
      </c>
      <c r="I284" s="1098"/>
      <c r="J284" s="1099" t="str">
        <f t="shared" si="34"/>
        <v>Included</v>
      </c>
      <c r="K284" s="1133"/>
      <c r="M284" s="1135"/>
    </row>
    <row r="285" spans="1:13" s="1134" customFormat="1" ht="21.75" customHeight="1">
      <c r="A285" s="929">
        <f t="shared" si="28"/>
        <v>113</v>
      </c>
      <c r="B285" s="1130">
        <v>7000028321</v>
      </c>
      <c r="C285" s="1130">
        <v>1290</v>
      </c>
      <c r="D285" s="1130" t="s">
        <v>791</v>
      </c>
      <c r="E285" s="1130">
        <v>1000034998</v>
      </c>
      <c r="F285" s="1130" t="s">
        <v>841</v>
      </c>
      <c r="G285" s="1130" t="s">
        <v>580</v>
      </c>
      <c r="H285" s="1130">
        <v>1</v>
      </c>
      <c r="I285" s="1098"/>
      <c r="J285" s="1099" t="str">
        <f t="shared" si="34"/>
        <v>Included</v>
      </c>
      <c r="K285" s="1133"/>
      <c r="M285" s="1135"/>
    </row>
    <row r="286" spans="1:13" s="1134" customFormat="1" ht="33">
      <c r="A286" s="929">
        <f t="shared" si="28"/>
        <v>114</v>
      </c>
      <c r="B286" s="1130">
        <v>7000028321</v>
      </c>
      <c r="C286" s="1130">
        <v>1300</v>
      </c>
      <c r="D286" s="1130" t="s">
        <v>791</v>
      </c>
      <c r="E286" s="1130">
        <v>1000031398</v>
      </c>
      <c r="F286" s="1130" t="s">
        <v>615</v>
      </c>
      <c r="G286" s="1130" t="s">
        <v>581</v>
      </c>
      <c r="H286" s="1130">
        <v>1</v>
      </c>
      <c r="I286" s="1098"/>
      <c r="J286" s="1099" t="str">
        <f t="shared" si="34"/>
        <v>Included</v>
      </c>
      <c r="K286" s="1133"/>
      <c r="M286" s="1135"/>
    </row>
    <row r="287" spans="1:13" s="1134" customFormat="1">
      <c r="A287" s="929">
        <f t="shared" si="28"/>
        <v>115</v>
      </c>
      <c r="B287" s="1130">
        <v>7000028321</v>
      </c>
      <c r="C287" s="1130">
        <v>1310</v>
      </c>
      <c r="D287" s="1130" t="s">
        <v>791</v>
      </c>
      <c r="E287" s="1130">
        <v>1000037545</v>
      </c>
      <c r="F287" s="1130" t="s">
        <v>837</v>
      </c>
      <c r="G287" s="1130" t="s">
        <v>582</v>
      </c>
      <c r="H287" s="1130">
        <v>1</v>
      </c>
      <c r="I287" s="1098"/>
      <c r="J287" s="1099" t="str">
        <f>IF(I287=0, "Included",IF(ISERROR(H287*I287), I287, H287*I287))</f>
        <v>Included</v>
      </c>
      <c r="K287" s="1133"/>
      <c r="M287" s="1135"/>
    </row>
    <row r="288" spans="1:13" s="1134" customFormat="1">
      <c r="A288" s="929">
        <f t="shared" si="28"/>
        <v>116</v>
      </c>
      <c r="B288" s="1130">
        <v>7000028321</v>
      </c>
      <c r="C288" s="1130">
        <v>1320</v>
      </c>
      <c r="D288" s="1130" t="s">
        <v>791</v>
      </c>
      <c r="E288" s="1130">
        <v>1000066614</v>
      </c>
      <c r="F288" s="1130" t="s">
        <v>838</v>
      </c>
      <c r="G288" s="1130" t="s">
        <v>582</v>
      </c>
      <c r="H288" s="1130">
        <v>3.5000000000000003E-2</v>
      </c>
      <c r="I288" s="1098"/>
      <c r="J288" s="1099" t="str">
        <f>IF(I288=0, "Included",IF(ISERROR(H288*I288), I288, H288*I288))</f>
        <v>Included</v>
      </c>
      <c r="K288" s="1133"/>
      <c r="M288" s="1135"/>
    </row>
    <row r="289" spans="1:13" s="1134" customFormat="1" ht="36" customHeight="1">
      <c r="A289" s="929">
        <f t="shared" si="28"/>
        <v>117</v>
      </c>
      <c r="B289" s="1130">
        <v>7000028321</v>
      </c>
      <c r="C289" s="1130">
        <v>1330</v>
      </c>
      <c r="D289" s="1130" t="s">
        <v>791</v>
      </c>
      <c r="E289" s="1130">
        <v>1000066612</v>
      </c>
      <c r="F289" s="1130" t="s">
        <v>839</v>
      </c>
      <c r="G289" s="1130" t="s">
        <v>580</v>
      </c>
      <c r="H289" s="1130">
        <v>4</v>
      </c>
      <c r="I289" s="1098"/>
      <c r="J289" s="1099" t="str">
        <f t="shared" ref="J289:J292" si="35">IF(I289=0, "Included",IF(ISERROR(H289*I289), I289, H289*I289))</f>
        <v>Included</v>
      </c>
      <c r="K289" s="1133"/>
      <c r="M289" s="1135"/>
    </row>
    <row r="290" spans="1:13" s="1134" customFormat="1" ht="60.75" customHeight="1">
      <c r="A290" s="929">
        <f t="shared" si="28"/>
        <v>118</v>
      </c>
      <c r="B290" s="1130">
        <v>7000028321</v>
      </c>
      <c r="C290" s="1130">
        <v>1340</v>
      </c>
      <c r="D290" s="1130" t="s">
        <v>791</v>
      </c>
      <c r="E290" s="1130">
        <v>1000066613</v>
      </c>
      <c r="F290" s="1130" t="s">
        <v>840</v>
      </c>
      <c r="G290" s="1130" t="s">
        <v>580</v>
      </c>
      <c r="H290" s="1130">
        <v>3</v>
      </c>
      <c r="I290" s="1098"/>
      <c r="J290" s="1099" t="str">
        <f t="shared" si="35"/>
        <v>Included</v>
      </c>
      <c r="K290" s="1133"/>
      <c r="M290" s="1135"/>
    </row>
    <row r="291" spans="1:13" s="1134" customFormat="1" ht="33">
      <c r="A291" s="929">
        <f t="shared" si="28"/>
        <v>119</v>
      </c>
      <c r="B291" s="1130">
        <v>7000028321</v>
      </c>
      <c r="C291" s="1130">
        <v>1360</v>
      </c>
      <c r="D291" s="1130" t="s">
        <v>859</v>
      </c>
      <c r="E291" s="1130">
        <v>1000012008</v>
      </c>
      <c r="F291" s="1130" t="s">
        <v>897</v>
      </c>
      <c r="G291" s="1130" t="s">
        <v>581</v>
      </c>
      <c r="H291" s="1130">
        <v>1</v>
      </c>
      <c r="I291" s="1098"/>
      <c r="J291" s="1099" t="str">
        <f t="shared" si="35"/>
        <v>Included</v>
      </c>
      <c r="K291" s="1133"/>
      <c r="M291" s="1135"/>
    </row>
    <row r="292" spans="1:13" s="1134" customFormat="1" ht="68.25" customHeight="1">
      <c r="A292" s="929">
        <f t="shared" si="28"/>
        <v>120</v>
      </c>
      <c r="B292" s="1130">
        <v>7000028321</v>
      </c>
      <c r="C292" s="1130">
        <v>1370</v>
      </c>
      <c r="D292" s="1130" t="s">
        <v>859</v>
      </c>
      <c r="E292" s="1130">
        <v>1000038141</v>
      </c>
      <c r="F292" s="1130" t="s">
        <v>898</v>
      </c>
      <c r="G292" s="1130" t="s">
        <v>581</v>
      </c>
      <c r="H292" s="1130">
        <v>1</v>
      </c>
      <c r="I292" s="1098"/>
      <c r="J292" s="1099" t="str">
        <f t="shared" si="35"/>
        <v>Included</v>
      </c>
      <c r="K292" s="1133"/>
      <c r="M292" s="1135"/>
    </row>
    <row r="293" spans="1:13" s="1024" customFormat="1" ht="27.75" customHeight="1">
      <c r="A293" s="1107"/>
      <c r="B293" s="1116" t="str">
        <f>'Sch-1'!B293</f>
        <v xml:space="preserve">MISA SS NERES-XXVIII          </v>
      </c>
      <c r="C293" s="1117"/>
      <c r="D293" s="1117"/>
      <c r="E293" s="1117"/>
      <c r="F293" s="1118"/>
      <c r="G293" s="927"/>
      <c r="H293" s="927"/>
      <c r="I293" s="927"/>
      <c r="J293" s="1039"/>
      <c r="M293" s="285"/>
    </row>
    <row r="294" spans="1:13" s="1134" customFormat="1" ht="33">
      <c r="A294" s="929">
        <v>1</v>
      </c>
      <c r="B294" s="1130">
        <v>7000028322</v>
      </c>
      <c r="C294" s="1130">
        <v>10</v>
      </c>
      <c r="D294" s="1130" t="s">
        <v>899</v>
      </c>
      <c r="E294" s="1130">
        <v>1000032796</v>
      </c>
      <c r="F294" s="1130" t="s">
        <v>658</v>
      </c>
      <c r="G294" s="1130" t="s">
        <v>581</v>
      </c>
      <c r="H294" s="1130">
        <v>3</v>
      </c>
      <c r="I294" s="1098"/>
      <c r="J294" s="1099" t="str">
        <f t="shared" ref="J294:J304" si="36">IF(I294=0, "Included",IF(ISERROR(H294*I294), I294, H294*I294))</f>
        <v>Included</v>
      </c>
      <c r="K294" s="1133"/>
      <c r="M294" s="1135"/>
    </row>
    <row r="295" spans="1:13" s="1134" customFormat="1" ht="49.5">
      <c r="A295" s="929">
        <f t="shared" si="28"/>
        <v>2</v>
      </c>
      <c r="B295" s="1130">
        <v>7000028322</v>
      </c>
      <c r="C295" s="1130">
        <v>20</v>
      </c>
      <c r="D295" s="1130" t="s">
        <v>899</v>
      </c>
      <c r="E295" s="1130">
        <v>1000059207</v>
      </c>
      <c r="F295" s="1130" t="s">
        <v>659</v>
      </c>
      <c r="G295" s="1130" t="s">
        <v>585</v>
      </c>
      <c r="H295" s="1130">
        <v>450</v>
      </c>
      <c r="I295" s="1098"/>
      <c r="J295" s="1099" t="str">
        <f t="shared" si="36"/>
        <v>Included</v>
      </c>
      <c r="K295" s="1133"/>
      <c r="M295" s="1135"/>
    </row>
    <row r="296" spans="1:13" s="1134" customFormat="1" ht="36.75" customHeight="1">
      <c r="A296" s="929">
        <f t="shared" si="28"/>
        <v>3</v>
      </c>
      <c r="B296" s="1130">
        <v>7000028322</v>
      </c>
      <c r="C296" s="1130">
        <v>30</v>
      </c>
      <c r="D296" s="1130" t="s">
        <v>899</v>
      </c>
      <c r="E296" s="1130">
        <v>1000032802</v>
      </c>
      <c r="F296" s="1130" t="s">
        <v>657</v>
      </c>
      <c r="G296" s="1130" t="s">
        <v>581</v>
      </c>
      <c r="H296" s="1130">
        <v>2</v>
      </c>
      <c r="I296" s="1098"/>
      <c r="J296" s="1099" t="str">
        <f t="shared" si="36"/>
        <v>Included</v>
      </c>
      <c r="K296" s="1133"/>
      <c r="M296" s="1135"/>
    </row>
    <row r="297" spans="1:13" s="1134" customFormat="1" ht="33">
      <c r="A297" s="929">
        <f t="shared" si="28"/>
        <v>4</v>
      </c>
      <c r="B297" s="1130">
        <v>7000028322</v>
      </c>
      <c r="C297" s="1130">
        <v>40</v>
      </c>
      <c r="D297" s="1130" t="s">
        <v>899</v>
      </c>
      <c r="E297" s="1130">
        <v>1000009713</v>
      </c>
      <c r="F297" s="1130" t="s">
        <v>663</v>
      </c>
      <c r="G297" s="1130" t="s">
        <v>580</v>
      </c>
      <c r="H297" s="1130">
        <v>2</v>
      </c>
      <c r="I297" s="1098"/>
      <c r="J297" s="1099" t="str">
        <f t="shared" si="36"/>
        <v>Included</v>
      </c>
      <c r="K297" s="1133"/>
      <c r="M297" s="1135"/>
    </row>
    <row r="298" spans="1:13" s="1134" customFormat="1" ht="33">
      <c r="A298" s="929">
        <f t="shared" si="28"/>
        <v>5</v>
      </c>
      <c r="B298" s="1130">
        <v>7000028322</v>
      </c>
      <c r="C298" s="1130">
        <v>50</v>
      </c>
      <c r="D298" s="1130" t="s">
        <v>899</v>
      </c>
      <c r="E298" s="1130">
        <v>1000004632</v>
      </c>
      <c r="F298" s="1130" t="s">
        <v>916</v>
      </c>
      <c r="G298" s="1130" t="s">
        <v>581</v>
      </c>
      <c r="H298" s="1130">
        <v>1</v>
      </c>
      <c r="I298" s="1098"/>
      <c r="J298" s="1099" t="str">
        <f t="shared" si="36"/>
        <v>Included</v>
      </c>
      <c r="K298" s="1133"/>
      <c r="M298" s="1135"/>
    </row>
    <row r="299" spans="1:13" s="1134" customFormat="1" ht="33">
      <c r="A299" s="929">
        <f t="shared" si="28"/>
        <v>6</v>
      </c>
      <c r="B299" s="1130">
        <v>7000028322</v>
      </c>
      <c r="C299" s="1130">
        <v>60</v>
      </c>
      <c r="D299" s="1130" t="s">
        <v>899</v>
      </c>
      <c r="E299" s="1130">
        <v>1000004505</v>
      </c>
      <c r="F299" s="1130" t="s">
        <v>799</v>
      </c>
      <c r="G299" s="1130" t="s">
        <v>581</v>
      </c>
      <c r="H299" s="1130">
        <v>1</v>
      </c>
      <c r="I299" s="1098"/>
      <c r="J299" s="1099" t="str">
        <f t="shared" si="36"/>
        <v>Included</v>
      </c>
      <c r="K299" s="1133"/>
      <c r="M299" s="1135"/>
    </row>
    <row r="300" spans="1:13" s="1134" customFormat="1">
      <c r="A300" s="929">
        <f t="shared" si="28"/>
        <v>7</v>
      </c>
      <c r="B300" s="1130">
        <v>7000028322</v>
      </c>
      <c r="C300" s="1130">
        <v>70</v>
      </c>
      <c r="D300" s="1130" t="s">
        <v>900</v>
      </c>
      <c r="E300" s="1130">
        <v>1000020419</v>
      </c>
      <c r="F300" s="1130" t="s">
        <v>661</v>
      </c>
      <c r="G300" s="1130" t="s">
        <v>580</v>
      </c>
      <c r="H300" s="1130">
        <v>3</v>
      </c>
      <c r="I300" s="1098"/>
      <c r="J300" s="1099" t="str">
        <f t="shared" si="36"/>
        <v>Included</v>
      </c>
      <c r="K300" s="1133"/>
      <c r="M300" s="1135"/>
    </row>
    <row r="301" spans="1:13" s="1134" customFormat="1">
      <c r="A301" s="929">
        <f t="shared" si="28"/>
        <v>8</v>
      </c>
      <c r="B301" s="1130">
        <v>7000028322</v>
      </c>
      <c r="C301" s="1130">
        <v>80</v>
      </c>
      <c r="D301" s="1130" t="s">
        <v>900</v>
      </c>
      <c r="E301" s="1130">
        <v>1000004401</v>
      </c>
      <c r="F301" s="1130" t="s">
        <v>662</v>
      </c>
      <c r="G301" s="1130" t="s">
        <v>580</v>
      </c>
      <c r="H301" s="1130">
        <v>6</v>
      </c>
      <c r="I301" s="1098"/>
      <c r="J301" s="1099" t="str">
        <f t="shared" si="36"/>
        <v>Included</v>
      </c>
      <c r="K301" s="1133"/>
      <c r="M301" s="1135"/>
    </row>
    <row r="302" spans="1:13" s="1134" customFormat="1" ht="49.5">
      <c r="A302" s="929">
        <f t="shared" si="28"/>
        <v>9</v>
      </c>
      <c r="B302" s="1130">
        <v>7000028322</v>
      </c>
      <c r="C302" s="1130">
        <v>90</v>
      </c>
      <c r="D302" s="1130" t="s">
        <v>901</v>
      </c>
      <c r="E302" s="1130">
        <v>1000055446</v>
      </c>
      <c r="F302" s="1130" t="s">
        <v>800</v>
      </c>
      <c r="G302" s="1130" t="s">
        <v>580</v>
      </c>
      <c r="H302" s="1130">
        <v>2</v>
      </c>
      <c r="I302" s="1098"/>
      <c r="J302" s="1099" t="str">
        <f t="shared" si="36"/>
        <v>Included</v>
      </c>
      <c r="K302" s="1133"/>
      <c r="M302" s="1135"/>
    </row>
    <row r="303" spans="1:13" s="1134" customFormat="1" ht="21.75" customHeight="1">
      <c r="A303" s="929">
        <f t="shared" ref="A303:A366" si="37">A302+1</f>
        <v>10</v>
      </c>
      <c r="B303" s="1130">
        <v>7000028322</v>
      </c>
      <c r="C303" s="1130">
        <v>100</v>
      </c>
      <c r="D303" s="1130" t="s">
        <v>901</v>
      </c>
      <c r="E303" s="1130">
        <v>1000002146</v>
      </c>
      <c r="F303" s="1130" t="s">
        <v>801</v>
      </c>
      <c r="G303" s="1130" t="s">
        <v>581</v>
      </c>
      <c r="H303" s="1130">
        <v>1</v>
      </c>
      <c r="I303" s="1098"/>
      <c r="J303" s="1099" t="str">
        <f t="shared" si="36"/>
        <v>Included</v>
      </c>
      <c r="K303" s="1133"/>
      <c r="M303" s="1135"/>
    </row>
    <row r="304" spans="1:13" s="1134" customFormat="1" ht="49.5">
      <c r="A304" s="929">
        <f t="shared" si="37"/>
        <v>11</v>
      </c>
      <c r="B304" s="1130">
        <v>7000028322</v>
      </c>
      <c r="C304" s="1130">
        <v>110</v>
      </c>
      <c r="D304" s="1130" t="s">
        <v>901</v>
      </c>
      <c r="E304" s="1130">
        <v>1000003407</v>
      </c>
      <c r="F304" s="1130" t="s">
        <v>917</v>
      </c>
      <c r="G304" s="1130" t="s">
        <v>580</v>
      </c>
      <c r="H304" s="1130">
        <v>1</v>
      </c>
      <c r="I304" s="1098"/>
      <c r="J304" s="1099" t="str">
        <f t="shared" si="36"/>
        <v>Included</v>
      </c>
      <c r="K304" s="1133"/>
      <c r="M304" s="1135"/>
    </row>
    <row r="305" spans="1:13" s="1134" customFormat="1" ht="33">
      <c r="A305" s="929">
        <f t="shared" si="37"/>
        <v>12</v>
      </c>
      <c r="B305" s="1130">
        <v>7000028322</v>
      </c>
      <c r="C305" s="1130">
        <v>120</v>
      </c>
      <c r="D305" s="1130" t="s">
        <v>902</v>
      </c>
      <c r="E305" s="1130">
        <v>1000003409</v>
      </c>
      <c r="F305" s="1130" t="s">
        <v>664</v>
      </c>
      <c r="G305" s="1130" t="s">
        <v>580</v>
      </c>
      <c r="H305" s="1130">
        <v>1</v>
      </c>
      <c r="I305" s="1098"/>
      <c r="J305" s="1099" t="str">
        <f>IF(I305=0, "Included",IF(ISERROR(H305*I305), I305, H305*I305))</f>
        <v>Included</v>
      </c>
      <c r="K305" s="1133"/>
      <c r="M305" s="1135"/>
    </row>
    <row r="306" spans="1:13" s="1134" customFormat="1" ht="33">
      <c r="A306" s="929">
        <f t="shared" si="37"/>
        <v>13</v>
      </c>
      <c r="B306" s="1130">
        <v>7000028322</v>
      </c>
      <c r="C306" s="1130">
        <v>130</v>
      </c>
      <c r="D306" s="1130" t="s">
        <v>902</v>
      </c>
      <c r="E306" s="1130">
        <v>1000003411</v>
      </c>
      <c r="F306" s="1130" t="s">
        <v>803</v>
      </c>
      <c r="G306" s="1130" t="s">
        <v>580</v>
      </c>
      <c r="H306" s="1130">
        <v>1</v>
      </c>
      <c r="I306" s="1098"/>
      <c r="J306" s="1099" t="str">
        <f t="shared" ref="J306:J310" si="38">IF(I306=0, "Included",IF(ISERROR(H306*I306), I306, H306*I306))</f>
        <v>Included</v>
      </c>
      <c r="K306" s="1133"/>
      <c r="M306" s="1135"/>
    </row>
    <row r="307" spans="1:13" s="1134" customFormat="1" ht="39" customHeight="1">
      <c r="A307" s="929">
        <f t="shared" si="37"/>
        <v>14</v>
      </c>
      <c r="B307" s="1130">
        <v>7000028322</v>
      </c>
      <c r="C307" s="1130">
        <v>140</v>
      </c>
      <c r="D307" s="1130" t="s">
        <v>903</v>
      </c>
      <c r="E307" s="1130">
        <v>1000011329</v>
      </c>
      <c r="F307" s="1130" t="s">
        <v>918</v>
      </c>
      <c r="G307" s="1130" t="s">
        <v>581</v>
      </c>
      <c r="H307" s="1130">
        <v>1</v>
      </c>
      <c r="I307" s="1098"/>
      <c r="J307" s="1099" t="str">
        <f t="shared" si="38"/>
        <v>Included</v>
      </c>
      <c r="K307" s="1133"/>
      <c r="M307" s="1135"/>
    </row>
    <row r="308" spans="1:13" s="1134" customFormat="1">
      <c r="A308" s="929">
        <f t="shared" si="37"/>
        <v>15</v>
      </c>
      <c r="B308" s="1130">
        <v>7000028322</v>
      </c>
      <c r="C308" s="1130">
        <v>150</v>
      </c>
      <c r="D308" s="1130" t="s">
        <v>904</v>
      </c>
      <c r="E308" s="1130">
        <v>1000022409</v>
      </c>
      <c r="F308" s="1130" t="s">
        <v>919</v>
      </c>
      <c r="G308" s="1130" t="s">
        <v>581</v>
      </c>
      <c r="H308" s="1130">
        <v>1</v>
      </c>
      <c r="I308" s="1098"/>
      <c r="J308" s="1099" t="str">
        <f t="shared" si="38"/>
        <v>Included</v>
      </c>
      <c r="K308" s="1133"/>
      <c r="M308" s="1135"/>
    </row>
    <row r="309" spans="1:13" s="1134" customFormat="1" ht="33">
      <c r="A309" s="929">
        <f t="shared" si="37"/>
        <v>16</v>
      </c>
      <c r="B309" s="1130">
        <v>7000028322</v>
      </c>
      <c r="C309" s="1130">
        <v>160</v>
      </c>
      <c r="D309" s="1130" t="s">
        <v>905</v>
      </c>
      <c r="E309" s="1130">
        <v>1000031964</v>
      </c>
      <c r="F309" s="1130" t="s">
        <v>603</v>
      </c>
      <c r="G309" s="1130" t="s">
        <v>582</v>
      </c>
      <c r="H309" s="1130">
        <v>2</v>
      </c>
      <c r="I309" s="1098"/>
      <c r="J309" s="1099" t="str">
        <f t="shared" si="38"/>
        <v>Included</v>
      </c>
      <c r="K309" s="1133"/>
      <c r="M309" s="1135"/>
    </row>
    <row r="310" spans="1:13" s="1134" customFormat="1" ht="33">
      <c r="A310" s="929">
        <f t="shared" si="37"/>
        <v>17</v>
      </c>
      <c r="B310" s="1130">
        <v>7000028322</v>
      </c>
      <c r="C310" s="1130">
        <v>170</v>
      </c>
      <c r="D310" s="1130" t="s">
        <v>905</v>
      </c>
      <c r="E310" s="1130">
        <v>1000031987</v>
      </c>
      <c r="F310" s="1130" t="s">
        <v>604</v>
      </c>
      <c r="G310" s="1130" t="s">
        <v>582</v>
      </c>
      <c r="H310" s="1130">
        <v>3</v>
      </c>
      <c r="I310" s="1098"/>
      <c r="J310" s="1099" t="str">
        <f t="shared" si="38"/>
        <v>Included</v>
      </c>
      <c r="K310" s="1133"/>
      <c r="M310" s="1135"/>
    </row>
    <row r="311" spans="1:13" s="1134" customFormat="1" ht="33">
      <c r="A311" s="929">
        <f t="shared" si="37"/>
        <v>18</v>
      </c>
      <c r="B311" s="1130">
        <v>7000028322</v>
      </c>
      <c r="C311" s="1130">
        <v>180</v>
      </c>
      <c r="D311" s="1130" t="s">
        <v>905</v>
      </c>
      <c r="E311" s="1130">
        <v>1000031887</v>
      </c>
      <c r="F311" s="1130" t="s">
        <v>605</v>
      </c>
      <c r="G311" s="1130" t="s">
        <v>582</v>
      </c>
      <c r="H311" s="1130">
        <v>3</v>
      </c>
      <c r="I311" s="1098"/>
      <c r="J311" s="1099" t="str">
        <f>IF(I311=0, "Included",IF(ISERROR(H311*I311), I311, H311*I311))</f>
        <v>Included</v>
      </c>
      <c r="K311" s="1133"/>
      <c r="M311" s="1135"/>
    </row>
    <row r="312" spans="1:13" s="1134" customFormat="1" ht="33">
      <c r="A312" s="929">
        <f t="shared" si="37"/>
        <v>19</v>
      </c>
      <c r="B312" s="1130">
        <v>7000028322</v>
      </c>
      <c r="C312" s="1130">
        <v>190</v>
      </c>
      <c r="D312" s="1130" t="s">
        <v>905</v>
      </c>
      <c r="E312" s="1130">
        <v>1000056264</v>
      </c>
      <c r="F312" s="1130" t="s">
        <v>606</v>
      </c>
      <c r="G312" s="1130" t="s">
        <v>582</v>
      </c>
      <c r="H312" s="1130">
        <v>2</v>
      </c>
      <c r="I312" s="1098"/>
      <c r="J312" s="1099" t="str">
        <f t="shared" ref="J312:J316" si="39">IF(I312=0, "Included",IF(ISERROR(H312*I312), I312, H312*I312))</f>
        <v>Included</v>
      </c>
      <c r="K312" s="1133"/>
      <c r="M312" s="1135"/>
    </row>
    <row r="313" spans="1:13" s="1134" customFormat="1" ht="33">
      <c r="A313" s="929">
        <f t="shared" si="37"/>
        <v>20</v>
      </c>
      <c r="B313" s="1130">
        <v>7000028322</v>
      </c>
      <c r="C313" s="1130">
        <v>200</v>
      </c>
      <c r="D313" s="1130" t="s">
        <v>905</v>
      </c>
      <c r="E313" s="1130">
        <v>1000056265</v>
      </c>
      <c r="F313" s="1130" t="s">
        <v>607</v>
      </c>
      <c r="G313" s="1130" t="s">
        <v>582</v>
      </c>
      <c r="H313" s="1130">
        <v>1</v>
      </c>
      <c r="I313" s="1098"/>
      <c r="J313" s="1099" t="str">
        <f t="shared" si="39"/>
        <v>Included</v>
      </c>
      <c r="K313" s="1133"/>
      <c r="M313" s="1135"/>
    </row>
    <row r="314" spans="1:13" s="1134" customFormat="1" ht="33">
      <c r="A314" s="929">
        <f t="shared" si="37"/>
        <v>21</v>
      </c>
      <c r="B314" s="1130">
        <v>7000028322</v>
      </c>
      <c r="C314" s="1130">
        <v>210</v>
      </c>
      <c r="D314" s="1130" t="s">
        <v>905</v>
      </c>
      <c r="E314" s="1130">
        <v>1000032049</v>
      </c>
      <c r="F314" s="1130" t="s">
        <v>651</v>
      </c>
      <c r="G314" s="1130" t="s">
        <v>582</v>
      </c>
      <c r="H314" s="1130">
        <v>2</v>
      </c>
      <c r="I314" s="1098"/>
      <c r="J314" s="1099" t="str">
        <f t="shared" si="39"/>
        <v>Included</v>
      </c>
      <c r="K314" s="1133"/>
      <c r="M314" s="1135"/>
    </row>
    <row r="315" spans="1:13" s="1134" customFormat="1" ht="33">
      <c r="A315" s="929">
        <f t="shared" si="37"/>
        <v>22</v>
      </c>
      <c r="B315" s="1130">
        <v>7000028322</v>
      </c>
      <c r="C315" s="1130">
        <v>220</v>
      </c>
      <c r="D315" s="1130" t="s">
        <v>905</v>
      </c>
      <c r="E315" s="1130">
        <v>1000031957</v>
      </c>
      <c r="F315" s="1130" t="s">
        <v>599</v>
      </c>
      <c r="G315" s="1130" t="s">
        <v>582</v>
      </c>
      <c r="H315" s="1130">
        <v>1.5</v>
      </c>
      <c r="I315" s="1098"/>
      <c r="J315" s="1099" t="str">
        <f t="shared" si="39"/>
        <v>Included</v>
      </c>
      <c r="K315" s="1133"/>
      <c r="M315" s="1135"/>
    </row>
    <row r="316" spans="1:13" s="1134" customFormat="1" ht="39.75" customHeight="1">
      <c r="A316" s="929">
        <f t="shared" si="37"/>
        <v>23</v>
      </c>
      <c r="B316" s="1130">
        <v>7000028322</v>
      </c>
      <c r="C316" s="1130">
        <v>230</v>
      </c>
      <c r="D316" s="1130" t="s">
        <v>905</v>
      </c>
      <c r="E316" s="1130">
        <v>1000031953</v>
      </c>
      <c r="F316" s="1130" t="s">
        <v>600</v>
      </c>
      <c r="G316" s="1130" t="s">
        <v>582</v>
      </c>
      <c r="H316" s="1130">
        <v>1</v>
      </c>
      <c r="I316" s="1098"/>
      <c r="J316" s="1099" t="str">
        <f t="shared" si="39"/>
        <v>Included</v>
      </c>
      <c r="K316" s="1133"/>
      <c r="M316" s="1135"/>
    </row>
    <row r="317" spans="1:13" s="1134" customFormat="1" ht="33.75" customHeight="1">
      <c r="A317" s="929">
        <f t="shared" si="37"/>
        <v>24</v>
      </c>
      <c r="B317" s="1130">
        <v>7000028322</v>
      </c>
      <c r="C317" s="1130">
        <v>240</v>
      </c>
      <c r="D317" s="1130" t="s">
        <v>905</v>
      </c>
      <c r="E317" s="1130">
        <v>1000031976</v>
      </c>
      <c r="F317" s="1130" t="s">
        <v>650</v>
      </c>
      <c r="G317" s="1130" t="s">
        <v>582</v>
      </c>
      <c r="H317" s="1130">
        <v>3</v>
      </c>
      <c r="I317" s="1098"/>
      <c r="J317" s="1099" t="str">
        <f>IF(I317=0, "Included",IF(ISERROR(H317*I317), I317, H317*I317))</f>
        <v>Included</v>
      </c>
      <c r="K317" s="1133"/>
      <c r="M317" s="1135"/>
    </row>
    <row r="318" spans="1:13" s="1134" customFormat="1" ht="33">
      <c r="A318" s="929">
        <f t="shared" si="37"/>
        <v>25</v>
      </c>
      <c r="B318" s="1130">
        <v>7000028322</v>
      </c>
      <c r="C318" s="1130">
        <v>250</v>
      </c>
      <c r="D318" s="1130" t="s">
        <v>905</v>
      </c>
      <c r="E318" s="1130">
        <v>1000031943</v>
      </c>
      <c r="F318" s="1130" t="s">
        <v>602</v>
      </c>
      <c r="G318" s="1130" t="s">
        <v>582</v>
      </c>
      <c r="H318" s="1130">
        <v>1</v>
      </c>
      <c r="I318" s="1098"/>
      <c r="J318" s="1099" t="str">
        <f t="shared" ref="J318:J328" si="40">IF(I318=0, "Included",IF(ISERROR(H318*I318), I318, H318*I318))</f>
        <v>Included</v>
      </c>
      <c r="K318" s="1133"/>
      <c r="M318" s="1135"/>
    </row>
    <row r="319" spans="1:13" s="1134" customFormat="1" ht="33">
      <c r="A319" s="929">
        <f t="shared" si="37"/>
        <v>26</v>
      </c>
      <c r="B319" s="1130">
        <v>7000028322</v>
      </c>
      <c r="C319" s="1130">
        <v>260</v>
      </c>
      <c r="D319" s="1130" t="s">
        <v>905</v>
      </c>
      <c r="E319" s="1130">
        <v>1000031985</v>
      </c>
      <c r="F319" s="1130" t="s">
        <v>601</v>
      </c>
      <c r="G319" s="1130" t="s">
        <v>582</v>
      </c>
      <c r="H319" s="1130">
        <v>1</v>
      </c>
      <c r="I319" s="1098"/>
      <c r="J319" s="1099" t="str">
        <f t="shared" si="40"/>
        <v>Included</v>
      </c>
      <c r="K319" s="1133"/>
      <c r="M319" s="1135"/>
    </row>
    <row r="320" spans="1:13" s="1134" customFormat="1" ht="56.25" customHeight="1">
      <c r="A320" s="929">
        <f t="shared" si="37"/>
        <v>27</v>
      </c>
      <c r="B320" s="1130">
        <v>7000028322</v>
      </c>
      <c r="C320" s="1130">
        <v>270</v>
      </c>
      <c r="D320" s="1130" t="s">
        <v>905</v>
      </c>
      <c r="E320" s="1130">
        <v>1000031951</v>
      </c>
      <c r="F320" s="1130" t="s">
        <v>598</v>
      </c>
      <c r="G320" s="1130" t="s">
        <v>582</v>
      </c>
      <c r="H320" s="1130">
        <v>0.3</v>
      </c>
      <c r="I320" s="1098"/>
      <c r="J320" s="1099" t="str">
        <f t="shared" si="40"/>
        <v>Included</v>
      </c>
      <c r="K320" s="1133"/>
      <c r="M320" s="1135"/>
    </row>
    <row r="321" spans="1:13" s="1134" customFormat="1" ht="33">
      <c r="A321" s="929">
        <f t="shared" si="37"/>
        <v>28</v>
      </c>
      <c r="B321" s="1130">
        <v>7000028322</v>
      </c>
      <c r="C321" s="1130">
        <v>280</v>
      </c>
      <c r="D321" s="1130" t="s">
        <v>906</v>
      </c>
      <c r="E321" s="1130">
        <v>1000049467</v>
      </c>
      <c r="F321" s="1130" t="s">
        <v>870</v>
      </c>
      <c r="G321" s="1130" t="s">
        <v>581</v>
      </c>
      <c r="H321" s="1130">
        <v>1</v>
      </c>
      <c r="I321" s="1098"/>
      <c r="J321" s="1099" t="str">
        <f t="shared" si="40"/>
        <v>Included</v>
      </c>
      <c r="K321" s="1133"/>
      <c r="M321" s="1135"/>
    </row>
    <row r="322" spans="1:13" s="1134" customFormat="1">
      <c r="A322" s="929">
        <f t="shared" si="37"/>
        <v>29</v>
      </c>
      <c r="B322" s="1130">
        <v>7000028322</v>
      </c>
      <c r="C322" s="1130">
        <v>290</v>
      </c>
      <c r="D322" s="1130" t="s">
        <v>907</v>
      </c>
      <c r="E322" s="1130">
        <v>1000014547</v>
      </c>
      <c r="F322" s="1130" t="s">
        <v>594</v>
      </c>
      <c r="G322" s="1130" t="s">
        <v>580</v>
      </c>
      <c r="H322" s="1130">
        <v>1</v>
      </c>
      <c r="I322" s="1098"/>
      <c r="J322" s="1099" t="str">
        <f t="shared" si="40"/>
        <v>Included</v>
      </c>
      <c r="K322" s="1133"/>
      <c r="M322" s="1135"/>
    </row>
    <row r="323" spans="1:13" s="1134" customFormat="1" ht="33">
      <c r="A323" s="929">
        <f t="shared" si="37"/>
        <v>30</v>
      </c>
      <c r="B323" s="1130">
        <v>7000028322</v>
      </c>
      <c r="C323" s="1130">
        <v>300</v>
      </c>
      <c r="D323" s="1130" t="s">
        <v>907</v>
      </c>
      <c r="E323" s="1130">
        <v>1000038325</v>
      </c>
      <c r="F323" s="1130" t="s">
        <v>595</v>
      </c>
      <c r="G323" s="1130" t="s">
        <v>580</v>
      </c>
      <c r="H323" s="1130">
        <v>10</v>
      </c>
      <c r="I323" s="1098"/>
      <c r="J323" s="1099" t="str">
        <f t="shared" si="40"/>
        <v>Included</v>
      </c>
      <c r="K323" s="1133"/>
      <c r="M323" s="1135"/>
    </row>
    <row r="324" spans="1:13" s="1134" customFormat="1" ht="33">
      <c r="A324" s="929">
        <f t="shared" si="37"/>
        <v>31</v>
      </c>
      <c r="B324" s="1130">
        <v>7000028322</v>
      </c>
      <c r="C324" s="1130">
        <v>310</v>
      </c>
      <c r="D324" s="1130" t="s">
        <v>907</v>
      </c>
      <c r="E324" s="1130">
        <v>1000038039</v>
      </c>
      <c r="F324" s="1130" t="s">
        <v>810</v>
      </c>
      <c r="G324" s="1130" t="s">
        <v>580</v>
      </c>
      <c r="H324" s="1130">
        <v>10</v>
      </c>
      <c r="I324" s="1098"/>
      <c r="J324" s="1099" t="str">
        <f t="shared" si="40"/>
        <v>Included</v>
      </c>
      <c r="K324" s="1133"/>
      <c r="M324" s="1135"/>
    </row>
    <row r="325" spans="1:13" s="1134" customFormat="1" ht="33">
      <c r="A325" s="929">
        <f t="shared" si="37"/>
        <v>32</v>
      </c>
      <c r="B325" s="1130">
        <v>7000028322</v>
      </c>
      <c r="C325" s="1130">
        <v>320</v>
      </c>
      <c r="D325" s="1130" t="s">
        <v>907</v>
      </c>
      <c r="E325" s="1130">
        <v>1000004952</v>
      </c>
      <c r="F325" s="1130" t="s">
        <v>811</v>
      </c>
      <c r="G325" s="1130" t="s">
        <v>580</v>
      </c>
      <c r="H325" s="1130">
        <v>1</v>
      </c>
      <c r="I325" s="1098"/>
      <c r="J325" s="1099" t="str">
        <f t="shared" si="40"/>
        <v>Included</v>
      </c>
      <c r="K325" s="1133"/>
      <c r="M325" s="1135"/>
    </row>
    <row r="326" spans="1:13" s="1134" customFormat="1">
      <c r="A326" s="929">
        <f t="shared" si="37"/>
        <v>33</v>
      </c>
      <c r="B326" s="1130">
        <v>7000028322</v>
      </c>
      <c r="C326" s="1130">
        <v>330</v>
      </c>
      <c r="D326" s="1130" t="s">
        <v>907</v>
      </c>
      <c r="E326" s="1130">
        <v>1000001894</v>
      </c>
      <c r="F326" s="1130" t="s">
        <v>597</v>
      </c>
      <c r="G326" s="1130" t="s">
        <v>580</v>
      </c>
      <c r="H326" s="1130">
        <v>1</v>
      </c>
      <c r="I326" s="1098"/>
      <c r="J326" s="1099" t="str">
        <f t="shared" si="40"/>
        <v>Included</v>
      </c>
      <c r="K326" s="1133"/>
      <c r="M326" s="1135"/>
    </row>
    <row r="327" spans="1:13" s="1134" customFormat="1" ht="21.75" customHeight="1">
      <c r="A327" s="929">
        <f t="shared" si="37"/>
        <v>34</v>
      </c>
      <c r="B327" s="1130">
        <v>7000028322</v>
      </c>
      <c r="C327" s="1130">
        <v>340</v>
      </c>
      <c r="D327" s="1130" t="s">
        <v>907</v>
      </c>
      <c r="E327" s="1130">
        <v>1000038385</v>
      </c>
      <c r="F327" s="1130" t="s">
        <v>920</v>
      </c>
      <c r="G327" s="1130" t="s">
        <v>580</v>
      </c>
      <c r="H327" s="1130">
        <v>4</v>
      </c>
      <c r="I327" s="1098"/>
      <c r="J327" s="1099" t="str">
        <f t="shared" si="40"/>
        <v>Included</v>
      </c>
      <c r="K327" s="1133"/>
      <c r="M327" s="1135"/>
    </row>
    <row r="328" spans="1:13" s="1134" customFormat="1">
      <c r="A328" s="929">
        <f t="shared" si="37"/>
        <v>35</v>
      </c>
      <c r="B328" s="1130">
        <v>7000028322</v>
      </c>
      <c r="C328" s="1130">
        <v>350</v>
      </c>
      <c r="D328" s="1130" t="s">
        <v>908</v>
      </c>
      <c r="E328" s="1130">
        <v>1000004304</v>
      </c>
      <c r="F328" s="1130" t="s">
        <v>654</v>
      </c>
      <c r="G328" s="1130" t="s">
        <v>581</v>
      </c>
      <c r="H328" s="1130">
        <v>1</v>
      </c>
      <c r="I328" s="1098"/>
      <c r="J328" s="1099" t="str">
        <f t="shared" si="40"/>
        <v>Included</v>
      </c>
      <c r="K328" s="1133"/>
      <c r="M328" s="1135"/>
    </row>
    <row r="329" spans="1:13" s="1134" customFormat="1">
      <c r="A329" s="929">
        <f t="shared" si="37"/>
        <v>36</v>
      </c>
      <c r="B329" s="1130">
        <v>7000028322</v>
      </c>
      <c r="C329" s="1130">
        <v>360</v>
      </c>
      <c r="D329" s="1130" t="s">
        <v>908</v>
      </c>
      <c r="E329" s="1130">
        <v>1000001145</v>
      </c>
      <c r="F329" s="1130" t="s">
        <v>655</v>
      </c>
      <c r="G329" s="1130" t="s">
        <v>581</v>
      </c>
      <c r="H329" s="1130">
        <v>1</v>
      </c>
      <c r="I329" s="1098"/>
      <c r="J329" s="1099" t="str">
        <f>IF(I329=0, "Included",IF(ISERROR(H329*I329), I329, H329*I329))</f>
        <v>Included</v>
      </c>
      <c r="K329" s="1133"/>
      <c r="M329" s="1135"/>
    </row>
    <row r="330" spans="1:13" s="1134" customFormat="1">
      <c r="A330" s="929">
        <f t="shared" si="37"/>
        <v>37</v>
      </c>
      <c r="B330" s="1130">
        <v>7000028322</v>
      </c>
      <c r="C330" s="1130">
        <v>370</v>
      </c>
      <c r="D330" s="1130" t="s">
        <v>908</v>
      </c>
      <c r="E330" s="1130">
        <v>1000004309</v>
      </c>
      <c r="F330" s="1130" t="s">
        <v>921</v>
      </c>
      <c r="G330" s="1130" t="s">
        <v>581</v>
      </c>
      <c r="H330" s="1130">
        <v>1</v>
      </c>
      <c r="I330" s="1098"/>
      <c r="J330" s="1099" t="str">
        <f t="shared" ref="J330:J334" si="41">IF(I330=0, "Included",IF(ISERROR(H330*I330), I330, H330*I330))</f>
        <v>Included</v>
      </c>
      <c r="K330" s="1133"/>
      <c r="M330" s="1135"/>
    </row>
    <row r="331" spans="1:13" s="1134" customFormat="1" ht="39" customHeight="1">
      <c r="A331" s="929">
        <f t="shared" si="37"/>
        <v>38</v>
      </c>
      <c r="B331" s="1130">
        <v>7000028322</v>
      </c>
      <c r="C331" s="1130">
        <v>380</v>
      </c>
      <c r="D331" s="1130" t="s">
        <v>909</v>
      </c>
      <c r="E331" s="1130">
        <v>1000012022</v>
      </c>
      <c r="F331" s="1130" t="s">
        <v>592</v>
      </c>
      <c r="G331" s="1130" t="s">
        <v>580</v>
      </c>
      <c r="H331" s="1130">
        <v>2</v>
      </c>
      <c r="I331" s="1098"/>
      <c r="J331" s="1099" t="str">
        <f t="shared" si="41"/>
        <v>Included</v>
      </c>
      <c r="K331" s="1133"/>
      <c r="M331" s="1135"/>
    </row>
    <row r="332" spans="1:13" s="1134" customFormat="1" ht="33">
      <c r="A332" s="929">
        <f t="shared" si="37"/>
        <v>39</v>
      </c>
      <c r="B332" s="1130">
        <v>7000028322</v>
      </c>
      <c r="C332" s="1130">
        <v>390</v>
      </c>
      <c r="D332" s="1130" t="s">
        <v>909</v>
      </c>
      <c r="E332" s="1130">
        <v>1000012026</v>
      </c>
      <c r="F332" s="1130" t="s">
        <v>922</v>
      </c>
      <c r="G332" s="1130" t="s">
        <v>580</v>
      </c>
      <c r="H332" s="1130">
        <v>2</v>
      </c>
      <c r="I332" s="1098"/>
      <c r="J332" s="1099" t="str">
        <f t="shared" si="41"/>
        <v>Included</v>
      </c>
      <c r="K332" s="1133"/>
      <c r="M332" s="1135"/>
    </row>
    <row r="333" spans="1:13" s="1134" customFormat="1" ht="49.5">
      <c r="A333" s="929">
        <f t="shared" si="37"/>
        <v>40</v>
      </c>
      <c r="B333" s="1130">
        <v>7000028322</v>
      </c>
      <c r="C333" s="1130">
        <v>400</v>
      </c>
      <c r="D333" s="1130" t="s">
        <v>909</v>
      </c>
      <c r="E333" s="1130">
        <v>1000055457</v>
      </c>
      <c r="F333" s="1130" t="s">
        <v>923</v>
      </c>
      <c r="G333" s="1130" t="s">
        <v>581</v>
      </c>
      <c r="H333" s="1130">
        <v>1</v>
      </c>
      <c r="I333" s="1098"/>
      <c r="J333" s="1099" t="str">
        <f t="shared" si="41"/>
        <v>Included</v>
      </c>
      <c r="K333" s="1133"/>
      <c r="M333" s="1135"/>
    </row>
    <row r="334" spans="1:13" s="1134" customFormat="1" ht="33">
      <c r="A334" s="929">
        <f t="shared" si="37"/>
        <v>41</v>
      </c>
      <c r="B334" s="1130">
        <v>7000028322</v>
      </c>
      <c r="C334" s="1130">
        <v>410</v>
      </c>
      <c r="D334" s="1130" t="s">
        <v>909</v>
      </c>
      <c r="E334" s="1130">
        <v>1000012010</v>
      </c>
      <c r="F334" s="1130" t="s">
        <v>924</v>
      </c>
      <c r="G334" s="1130" t="s">
        <v>581</v>
      </c>
      <c r="H334" s="1130">
        <v>1</v>
      </c>
      <c r="I334" s="1098"/>
      <c r="J334" s="1099" t="str">
        <f t="shared" si="41"/>
        <v>Included</v>
      </c>
      <c r="K334" s="1133"/>
      <c r="M334" s="1135"/>
    </row>
    <row r="335" spans="1:13" s="1134" customFormat="1" ht="33">
      <c r="A335" s="929">
        <f t="shared" si="37"/>
        <v>42</v>
      </c>
      <c r="B335" s="1130">
        <v>7000028322</v>
      </c>
      <c r="C335" s="1130">
        <v>420</v>
      </c>
      <c r="D335" s="1130" t="s">
        <v>909</v>
      </c>
      <c r="E335" s="1130">
        <v>1000012037</v>
      </c>
      <c r="F335" s="1130" t="s">
        <v>925</v>
      </c>
      <c r="G335" s="1130" t="s">
        <v>581</v>
      </c>
      <c r="H335" s="1130">
        <v>1</v>
      </c>
      <c r="I335" s="1098"/>
      <c r="J335" s="1099" t="str">
        <f>IF(I335=0, "Included",IF(ISERROR(H335*I335), I335, H335*I335))</f>
        <v>Included</v>
      </c>
      <c r="K335" s="1133"/>
      <c r="M335" s="1135"/>
    </row>
    <row r="336" spans="1:13" s="1134" customFormat="1">
      <c r="A336" s="929">
        <f t="shared" si="37"/>
        <v>43</v>
      </c>
      <c r="B336" s="1130">
        <v>7000028322</v>
      </c>
      <c r="C336" s="1130">
        <v>430</v>
      </c>
      <c r="D336" s="1130" t="s">
        <v>910</v>
      </c>
      <c r="E336" s="1130">
        <v>1000032055</v>
      </c>
      <c r="F336" s="1130" t="s">
        <v>591</v>
      </c>
      <c r="G336" s="1130" t="s">
        <v>582</v>
      </c>
      <c r="H336" s="1130">
        <v>1</v>
      </c>
      <c r="I336" s="1098"/>
      <c r="J336" s="1099" t="str">
        <f t="shared" ref="J336:J340" si="42">IF(I336=0, "Included",IF(ISERROR(H336*I336), I336, H336*I336))</f>
        <v>Included</v>
      </c>
      <c r="K336" s="1133"/>
      <c r="M336" s="1135"/>
    </row>
    <row r="337" spans="1:13" s="1134" customFormat="1">
      <c r="A337" s="929">
        <f t="shared" si="37"/>
        <v>44</v>
      </c>
      <c r="B337" s="1130">
        <v>7000028322</v>
      </c>
      <c r="C337" s="1130">
        <v>440</v>
      </c>
      <c r="D337" s="1130" t="s">
        <v>911</v>
      </c>
      <c r="E337" s="1130">
        <v>1000024186</v>
      </c>
      <c r="F337" s="1130" t="s">
        <v>711</v>
      </c>
      <c r="G337" s="1130" t="s">
        <v>587</v>
      </c>
      <c r="H337" s="1130">
        <v>1</v>
      </c>
      <c r="I337" s="1098"/>
      <c r="J337" s="1099" t="str">
        <f t="shared" si="42"/>
        <v>Included</v>
      </c>
      <c r="K337" s="1133"/>
      <c r="M337" s="1135"/>
    </row>
    <row r="338" spans="1:13" s="1134" customFormat="1">
      <c r="A338" s="929">
        <f t="shared" si="37"/>
        <v>45</v>
      </c>
      <c r="B338" s="1130">
        <v>7000028322</v>
      </c>
      <c r="C338" s="1130">
        <v>450</v>
      </c>
      <c r="D338" s="1130" t="s">
        <v>911</v>
      </c>
      <c r="E338" s="1130">
        <v>1000025940</v>
      </c>
      <c r="F338" s="1130" t="s">
        <v>820</v>
      </c>
      <c r="G338" s="1130" t="s">
        <v>581</v>
      </c>
      <c r="H338" s="1130">
        <v>1</v>
      </c>
      <c r="I338" s="1098"/>
      <c r="J338" s="1099" t="str">
        <f t="shared" si="42"/>
        <v>Included</v>
      </c>
      <c r="K338" s="1133"/>
      <c r="M338" s="1135"/>
    </row>
    <row r="339" spans="1:13" s="1134" customFormat="1">
      <c r="A339" s="929">
        <f t="shared" si="37"/>
        <v>46</v>
      </c>
      <c r="B339" s="1130">
        <v>7000028322</v>
      </c>
      <c r="C339" s="1130">
        <v>460</v>
      </c>
      <c r="D339" s="1130" t="s">
        <v>911</v>
      </c>
      <c r="E339" s="1130">
        <v>1000019912</v>
      </c>
      <c r="F339" s="1130" t="s">
        <v>608</v>
      </c>
      <c r="G339" s="1130" t="s">
        <v>587</v>
      </c>
      <c r="H339" s="1130">
        <v>1</v>
      </c>
      <c r="I339" s="1098"/>
      <c r="J339" s="1099" t="str">
        <f t="shared" si="42"/>
        <v>Included</v>
      </c>
      <c r="K339" s="1133"/>
      <c r="M339" s="1135"/>
    </row>
    <row r="340" spans="1:13" s="1134" customFormat="1" ht="39.75" customHeight="1">
      <c r="A340" s="929">
        <f t="shared" si="37"/>
        <v>47</v>
      </c>
      <c r="B340" s="1130">
        <v>7000028322</v>
      </c>
      <c r="C340" s="1130">
        <v>470</v>
      </c>
      <c r="D340" s="1130" t="s">
        <v>911</v>
      </c>
      <c r="E340" s="1130">
        <v>1000019927</v>
      </c>
      <c r="F340" s="1130" t="s">
        <v>652</v>
      </c>
      <c r="G340" s="1130" t="s">
        <v>587</v>
      </c>
      <c r="H340" s="1130">
        <v>1</v>
      </c>
      <c r="I340" s="1098"/>
      <c r="J340" s="1099" t="str">
        <f t="shared" si="42"/>
        <v>Included</v>
      </c>
      <c r="K340" s="1133"/>
      <c r="M340" s="1135"/>
    </row>
    <row r="341" spans="1:13" s="1134" customFormat="1" ht="33.75" customHeight="1">
      <c r="A341" s="929">
        <f t="shared" si="37"/>
        <v>48</v>
      </c>
      <c r="B341" s="1130">
        <v>7000028322</v>
      </c>
      <c r="C341" s="1130">
        <v>480</v>
      </c>
      <c r="D341" s="1130" t="s">
        <v>911</v>
      </c>
      <c r="E341" s="1130">
        <v>1000019925</v>
      </c>
      <c r="F341" s="1130" t="s">
        <v>712</v>
      </c>
      <c r="G341" s="1130" t="s">
        <v>587</v>
      </c>
      <c r="H341" s="1130">
        <v>1</v>
      </c>
      <c r="I341" s="1098"/>
      <c r="J341" s="1099" t="str">
        <f>IF(I341=0, "Included",IF(ISERROR(H341*I341), I341, H341*I341))</f>
        <v>Included</v>
      </c>
      <c r="K341" s="1133"/>
      <c r="M341" s="1135"/>
    </row>
    <row r="342" spans="1:13" s="1134" customFormat="1" ht="49.5">
      <c r="A342" s="929">
        <f t="shared" si="37"/>
        <v>49</v>
      </c>
      <c r="B342" s="1130">
        <v>7000028322</v>
      </c>
      <c r="C342" s="1130">
        <v>490</v>
      </c>
      <c r="D342" s="1130" t="s">
        <v>912</v>
      </c>
      <c r="E342" s="1130">
        <v>1000058332</v>
      </c>
      <c r="F342" s="1130" t="s">
        <v>666</v>
      </c>
      <c r="G342" s="1130" t="s">
        <v>580</v>
      </c>
      <c r="H342" s="1130">
        <v>1</v>
      </c>
      <c r="I342" s="1098"/>
      <c r="J342" s="1099" t="str">
        <f t="shared" ref="J342:J352" si="43">IF(I342=0, "Included",IF(ISERROR(H342*I342), I342, H342*I342))</f>
        <v>Included</v>
      </c>
      <c r="K342" s="1133"/>
      <c r="M342" s="1135"/>
    </row>
    <row r="343" spans="1:13" s="1134" customFormat="1" ht="49.5">
      <c r="A343" s="929">
        <f t="shared" si="37"/>
        <v>50</v>
      </c>
      <c r="B343" s="1130">
        <v>7000028322</v>
      </c>
      <c r="C343" s="1130">
        <v>500</v>
      </c>
      <c r="D343" s="1130" t="s">
        <v>912</v>
      </c>
      <c r="E343" s="1130">
        <v>1000049817</v>
      </c>
      <c r="F343" s="1130" t="s">
        <v>667</v>
      </c>
      <c r="G343" s="1130" t="s">
        <v>581</v>
      </c>
      <c r="H343" s="1130">
        <v>2</v>
      </c>
      <c r="I343" s="1098"/>
      <c r="J343" s="1099" t="str">
        <f t="shared" si="43"/>
        <v>Included</v>
      </c>
      <c r="K343" s="1133"/>
      <c r="M343" s="1135"/>
    </row>
    <row r="344" spans="1:13" s="1134" customFormat="1" ht="49.5">
      <c r="A344" s="929">
        <f t="shared" si="37"/>
        <v>51</v>
      </c>
      <c r="B344" s="1130">
        <v>7000028322</v>
      </c>
      <c r="C344" s="1130">
        <v>510</v>
      </c>
      <c r="D344" s="1130" t="s">
        <v>912</v>
      </c>
      <c r="E344" s="1130">
        <v>1000049753</v>
      </c>
      <c r="F344" s="1130" t="s">
        <v>668</v>
      </c>
      <c r="G344" s="1130" t="s">
        <v>581</v>
      </c>
      <c r="H344" s="1130">
        <v>1</v>
      </c>
      <c r="I344" s="1098"/>
      <c r="J344" s="1099" t="str">
        <f t="shared" si="43"/>
        <v>Included</v>
      </c>
      <c r="K344" s="1133"/>
      <c r="M344" s="1135"/>
    </row>
    <row r="345" spans="1:13" s="1134" customFormat="1" ht="49.5">
      <c r="A345" s="929">
        <f t="shared" si="37"/>
        <v>52</v>
      </c>
      <c r="B345" s="1130">
        <v>7000028322</v>
      </c>
      <c r="C345" s="1130">
        <v>520</v>
      </c>
      <c r="D345" s="1130" t="s">
        <v>912</v>
      </c>
      <c r="E345" s="1130">
        <v>1000049762</v>
      </c>
      <c r="F345" s="1130" t="s">
        <v>669</v>
      </c>
      <c r="G345" s="1130" t="s">
        <v>581</v>
      </c>
      <c r="H345" s="1130">
        <v>2</v>
      </c>
      <c r="I345" s="1098"/>
      <c r="J345" s="1099" t="str">
        <f t="shared" si="43"/>
        <v>Included</v>
      </c>
      <c r="K345" s="1133"/>
      <c r="M345" s="1135"/>
    </row>
    <row r="346" spans="1:13" s="1134" customFormat="1" ht="49.5">
      <c r="A346" s="929">
        <f t="shared" si="37"/>
        <v>53</v>
      </c>
      <c r="B346" s="1130">
        <v>7000028322</v>
      </c>
      <c r="C346" s="1130">
        <v>530</v>
      </c>
      <c r="D346" s="1130" t="s">
        <v>912</v>
      </c>
      <c r="E346" s="1130">
        <v>1000058330</v>
      </c>
      <c r="F346" s="1130" t="s">
        <v>670</v>
      </c>
      <c r="G346" s="1130" t="s">
        <v>581</v>
      </c>
      <c r="H346" s="1130">
        <v>1</v>
      </c>
      <c r="I346" s="1098"/>
      <c r="J346" s="1099" t="str">
        <f t="shared" si="43"/>
        <v>Included</v>
      </c>
      <c r="K346" s="1133"/>
      <c r="M346" s="1135"/>
    </row>
    <row r="347" spans="1:13" s="1134" customFormat="1" ht="38.25" customHeight="1">
      <c r="A347" s="929">
        <f t="shared" si="37"/>
        <v>54</v>
      </c>
      <c r="B347" s="1130">
        <v>7000028322</v>
      </c>
      <c r="C347" s="1130">
        <v>540</v>
      </c>
      <c r="D347" s="1130" t="s">
        <v>912</v>
      </c>
      <c r="E347" s="1130">
        <v>1000049750</v>
      </c>
      <c r="F347" s="1130" t="s">
        <v>671</v>
      </c>
      <c r="G347" s="1130" t="s">
        <v>581</v>
      </c>
      <c r="H347" s="1130">
        <v>2</v>
      </c>
      <c r="I347" s="1098"/>
      <c r="J347" s="1099" t="str">
        <f t="shared" si="43"/>
        <v>Included</v>
      </c>
      <c r="K347" s="1133"/>
      <c r="M347" s="1135"/>
    </row>
    <row r="348" spans="1:13" s="1134" customFormat="1" ht="37.5" customHeight="1">
      <c r="A348" s="929">
        <f t="shared" si="37"/>
        <v>55</v>
      </c>
      <c r="B348" s="1130">
        <v>7000028322</v>
      </c>
      <c r="C348" s="1130">
        <v>550</v>
      </c>
      <c r="D348" s="1130" t="s">
        <v>912</v>
      </c>
      <c r="E348" s="1130">
        <v>1000058331</v>
      </c>
      <c r="F348" s="1130" t="s">
        <v>672</v>
      </c>
      <c r="G348" s="1130" t="s">
        <v>593</v>
      </c>
      <c r="H348" s="1130">
        <v>1</v>
      </c>
      <c r="I348" s="1098"/>
      <c r="J348" s="1099" t="str">
        <f t="shared" si="43"/>
        <v>Included</v>
      </c>
      <c r="K348" s="1133"/>
      <c r="M348" s="1135"/>
    </row>
    <row r="349" spans="1:13" s="1134" customFormat="1" ht="37.5" customHeight="1">
      <c r="A349" s="929">
        <f t="shared" si="37"/>
        <v>56</v>
      </c>
      <c r="B349" s="1130">
        <v>7000028322</v>
      </c>
      <c r="C349" s="1130">
        <v>560</v>
      </c>
      <c r="D349" s="1130" t="s">
        <v>912</v>
      </c>
      <c r="E349" s="1130">
        <v>1000049783</v>
      </c>
      <c r="F349" s="1130" t="s">
        <v>673</v>
      </c>
      <c r="G349" s="1130" t="s">
        <v>581</v>
      </c>
      <c r="H349" s="1130">
        <v>2</v>
      </c>
      <c r="I349" s="1098"/>
      <c r="J349" s="1099" t="str">
        <f t="shared" si="43"/>
        <v>Included</v>
      </c>
      <c r="K349" s="1133"/>
      <c r="M349" s="1135"/>
    </row>
    <row r="350" spans="1:13" s="1134" customFormat="1" ht="49.5">
      <c r="A350" s="929">
        <f t="shared" si="37"/>
        <v>57</v>
      </c>
      <c r="B350" s="1130">
        <v>7000028322</v>
      </c>
      <c r="C350" s="1130">
        <v>570</v>
      </c>
      <c r="D350" s="1130" t="s">
        <v>912</v>
      </c>
      <c r="E350" s="1130">
        <v>1000049505</v>
      </c>
      <c r="F350" s="1130" t="s">
        <v>674</v>
      </c>
      <c r="G350" s="1130" t="s">
        <v>580</v>
      </c>
      <c r="H350" s="1130">
        <v>3</v>
      </c>
      <c r="I350" s="1098"/>
      <c r="J350" s="1099" t="str">
        <f t="shared" si="43"/>
        <v>Included</v>
      </c>
      <c r="K350" s="1133"/>
      <c r="M350" s="1135"/>
    </row>
    <row r="351" spans="1:13" s="1134" customFormat="1" ht="21.75" customHeight="1">
      <c r="A351" s="929">
        <f t="shared" si="37"/>
        <v>58</v>
      </c>
      <c r="B351" s="1130">
        <v>7000028322</v>
      </c>
      <c r="C351" s="1130">
        <v>580</v>
      </c>
      <c r="D351" s="1130" t="s">
        <v>912</v>
      </c>
      <c r="E351" s="1130">
        <v>1000058334</v>
      </c>
      <c r="F351" s="1130" t="s">
        <v>675</v>
      </c>
      <c r="G351" s="1130" t="s">
        <v>580</v>
      </c>
      <c r="H351" s="1130">
        <v>3</v>
      </c>
      <c r="I351" s="1098"/>
      <c r="J351" s="1099" t="str">
        <f t="shared" si="43"/>
        <v>Included</v>
      </c>
      <c r="K351" s="1133"/>
      <c r="M351" s="1135"/>
    </row>
    <row r="352" spans="1:13" s="1134" customFormat="1" ht="49.5">
      <c r="A352" s="929">
        <f t="shared" si="37"/>
        <v>59</v>
      </c>
      <c r="B352" s="1130">
        <v>7000028322</v>
      </c>
      <c r="C352" s="1130">
        <v>590</v>
      </c>
      <c r="D352" s="1130" t="s">
        <v>912</v>
      </c>
      <c r="E352" s="1130">
        <v>1000058329</v>
      </c>
      <c r="F352" s="1130" t="s">
        <v>676</v>
      </c>
      <c r="G352" s="1130" t="s">
        <v>580</v>
      </c>
      <c r="H352" s="1130">
        <v>3</v>
      </c>
      <c r="I352" s="1098"/>
      <c r="J352" s="1099" t="str">
        <f t="shared" si="43"/>
        <v>Included</v>
      </c>
      <c r="K352" s="1133"/>
      <c r="M352" s="1135"/>
    </row>
    <row r="353" spans="1:13" s="1134" customFormat="1" ht="49.5">
      <c r="A353" s="929">
        <f t="shared" si="37"/>
        <v>60</v>
      </c>
      <c r="B353" s="1130">
        <v>7000028322</v>
      </c>
      <c r="C353" s="1130">
        <v>600</v>
      </c>
      <c r="D353" s="1130" t="s">
        <v>912</v>
      </c>
      <c r="E353" s="1130">
        <v>1000058333</v>
      </c>
      <c r="F353" s="1130" t="s">
        <v>677</v>
      </c>
      <c r="G353" s="1130" t="s">
        <v>580</v>
      </c>
      <c r="H353" s="1130">
        <v>1</v>
      </c>
      <c r="I353" s="1098"/>
      <c r="J353" s="1099" t="str">
        <f>IF(I353=0, "Included",IF(ISERROR(H353*I353), I353, H353*I353))</f>
        <v>Included</v>
      </c>
      <c r="K353" s="1133"/>
      <c r="M353" s="1135"/>
    </row>
    <row r="354" spans="1:13" s="1134" customFormat="1" ht="49.5">
      <c r="A354" s="929">
        <f t="shared" si="37"/>
        <v>61</v>
      </c>
      <c r="B354" s="1130">
        <v>7000028322</v>
      </c>
      <c r="C354" s="1130">
        <v>610</v>
      </c>
      <c r="D354" s="1130" t="s">
        <v>912</v>
      </c>
      <c r="E354" s="1130">
        <v>1000049498</v>
      </c>
      <c r="F354" s="1130" t="s">
        <v>678</v>
      </c>
      <c r="G354" s="1130" t="s">
        <v>581</v>
      </c>
      <c r="H354" s="1130">
        <v>1</v>
      </c>
      <c r="I354" s="1098"/>
      <c r="J354" s="1099" t="str">
        <f t="shared" si="30"/>
        <v>Included</v>
      </c>
      <c r="K354" s="1133"/>
      <c r="M354" s="1135"/>
    </row>
    <row r="355" spans="1:13" s="1134" customFormat="1" ht="49.5">
      <c r="A355" s="929">
        <f t="shared" si="37"/>
        <v>62</v>
      </c>
      <c r="B355" s="1130">
        <v>7000028322</v>
      </c>
      <c r="C355" s="1130">
        <v>620</v>
      </c>
      <c r="D355" s="1130" t="s">
        <v>912</v>
      </c>
      <c r="E355" s="1130">
        <v>1000058317</v>
      </c>
      <c r="F355" s="1130" t="s">
        <v>679</v>
      </c>
      <c r="G355" s="1130" t="s">
        <v>581</v>
      </c>
      <c r="H355" s="1130">
        <v>1</v>
      </c>
      <c r="I355" s="1098"/>
      <c r="J355" s="1099" t="str">
        <f t="shared" si="30"/>
        <v>Included</v>
      </c>
      <c r="K355" s="1133"/>
      <c r="M355" s="1135"/>
    </row>
    <row r="356" spans="1:13" s="1134" customFormat="1" ht="49.5">
      <c r="A356" s="929">
        <f t="shared" si="37"/>
        <v>63</v>
      </c>
      <c r="B356" s="1130">
        <v>7000028322</v>
      </c>
      <c r="C356" s="1130">
        <v>630</v>
      </c>
      <c r="D356" s="1130" t="s">
        <v>912</v>
      </c>
      <c r="E356" s="1130">
        <v>1000021873</v>
      </c>
      <c r="F356" s="1130" t="s">
        <v>680</v>
      </c>
      <c r="G356" s="1130" t="s">
        <v>581</v>
      </c>
      <c r="H356" s="1130">
        <v>3</v>
      </c>
      <c r="I356" s="1098"/>
      <c r="J356" s="1099" t="str">
        <f t="shared" si="30"/>
        <v>Included</v>
      </c>
      <c r="K356" s="1133"/>
      <c r="M356" s="1135"/>
    </row>
    <row r="357" spans="1:13" s="1134" customFormat="1" ht="49.5">
      <c r="A357" s="929">
        <f t="shared" si="37"/>
        <v>64</v>
      </c>
      <c r="B357" s="1130">
        <v>7000028322</v>
      </c>
      <c r="C357" s="1130">
        <v>640</v>
      </c>
      <c r="D357" s="1130" t="s">
        <v>912</v>
      </c>
      <c r="E357" s="1130">
        <v>1000009208</v>
      </c>
      <c r="F357" s="1130" t="s">
        <v>681</v>
      </c>
      <c r="G357" s="1130" t="s">
        <v>581</v>
      </c>
      <c r="H357" s="1130">
        <v>3</v>
      </c>
      <c r="I357" s="1098"/>
      <c r="J357" s="1099" t="str">
        <f t="shared" si="30"/>
        <v>Included</v>
      </c>
      <c r="K357" s="1133"/>
      <c r="M357" s="1135"/>
    </row>
    <row r="358" spans="1:13" s="1134" customFormat="1" ht="60.75" customHeight="1">
      <c r="A358" s="929">
        <f t="shared" si="37"/>
        <v>65</v>
      </c>
      <c r="B358" s="1130">
        <v>7000028322</v>
      </c>
      <c r="C358" s="1130">
        <v>650</v>
      </c>
      <c r="D358" s="1130" t="s">
        <v>912</v>
      </c>
      <c r="E358" s="1130">
        <v>1000058324</v>
      </c>
      <c r="F358" s="1130" t="s">
        <v>682</v>
      </c>
      <c r="G358" s="1130" t="s">
        <v>581</v>
      </c>
      <c r="H358" s="1130">
        <v>1</v>
      </c>
      <c r="I358" s="1098"/>
      <c r="J358" s="1099" t="str">
        <f t="shared" si="30"/>
        <v>Included</v>
      </c>
      <c r="K358" s="1133"/>
      <c r="M358" s="1135"/>
    </row>
    <row r="359" spans="1:13" s="1134" customFormat="1" ht="49.5">
      <c r="A359" s="929">
        <f t="shared" si="37"/>
        <v>66</v>
      </c>
      <c r="B359" s="1130">
        <v>7000028322</v>
      </c>
      <c r="C359" s="1130">
        <v>660</v>
      </c>
      <c r="D359" s="1130" t="s">
        <v>912</v>
      </c>
      <c r="E359" s="1130">
        <v>1000007067</v>
      </c>
      <c r="F359" s="1130" t="s">
        <v>683</v>
      </c>
      <c r="G359" s="1130" t="s">
        <v>581</v>
      </c>
      <c r="H359" s="1130">
        <v>1</v>
      </c>
      <c r="I359" s="1098"/>
      <c r="J359" s="1099" t="str">
        <f t="shared" si="30"/>
        <v>Included</v>
      </c>
      <c r="K359" s="1133"/>
      <c r="M359" s="1135"/>
    </row>
    <row r="360" spans="1:13" s="1134" customFormat="1" ht="68.25" customHeight="1">
      <c r="A360" s="929">
        <f t="shared" si="37"/>
        <v>67</v>
      </c>
      <c r="B360" s="1130">
        <v>7000028322</v>
      </c>
      <c r="C360" s="1130">
        <v>670</v>
      </c>
      <c r="D360" s="1130" t="s">
        <v>912</v>
      </c>
      <c r="E360" s="1130">
        <v>1000058320</v>
      </c>
      <c r="F360" s="1130" t="s">
        <v>685</v>
      </c>
      <c r="G360" s="1130" t="s">
        <v>581</v>
      </c>
      <c r="H360" s="1130">
        <v>1</v>
      </c>
      <c r="I360" s="1098"/>
      <c r="J360" s="1099" t="str">
        <f t="shared" si="30"/>
        <v>Included</v>
      </c>
      <c r="K360" s="1133"/>
      <c r="M360" s="1135"/>
    </row>
    <row r="361" spans="1:13" s="1134" customFormat="1" ht="49.5">
      <c r="A361" s="929">
        <f t="shared" si="37"/>
        <v>68</v>
      </c>
      <c r="B361" s="1130">
        <v>7000028322</v>
      </c>
      <c r="C361" s="1130">
        <v>680</v>
      </c>
      <c r="D361" s="1130" t="s">
        <v>912</v>
      </c>
      <c r="E361" s="1130">
        <v>1000049759</v>
      </c>
      <c r="F361" s="1130" t="s">
        <v>686</v>
      </c>
      <c r="G361" s="1130" t="s">
        <v>581</v>
      </c>
      <c r="H361" s="1130">
        <v>1</v>
      </c>
      <c r="I361" s="1098"/>
      <c r="J361" s="1099" t="str">
        <f t="shared" si="30"/>
        <v>Included</v>
      </c>
      <c r="K361" s="1133"/>
      <c r="M361" s="1135"/>
    </row>
    <row r="362" spans="1:13" s="1134" customFormat="1" ht="60.75" customHeight="1">
      <c r="A362" s="929">
        <f t="shared" si="37"/>
        <v>69</v>
      </c>
      <c r="B362" s="1130">
        <v>7000028322</v>
      </c>
      <c r="C362" s="1130">
        <v>690</v>
      </c>
      <c r="D362" s="1130" t="s">
        <v>912</v>
      </c>
      <c r="E362" s="1130">
        <v>1000058319</v>
      </c>
      <c r="F362" s="1130" t="s">
        <v>687</v>
      </c>
      <c r="G362" s="1130" t="s">
        <v>581</v>
      </c>
      <c r="H362" s="1130">
        <v>1</v>
      </c>
      <c r="I362" s="1098"/>
      <c r="J362" s="1099" t="str">
        <f t="shared" si="30"/>
        <v>Included</v>
      </c>
      <c r="K362" s="1133"/>
      <c r="M362" s="1135"/>
    </row>
    <row r="363" spans="1:13" s="1134" customFormat="1" ht="71.25" customHeight="1">
      <c r="A363" s="929">
        <f t="shared" si="37"/>
        <v>70</v>
      </c>
      <c r="B363" s="1130">
        <v>7000028322</v>
      </c>
      <c r="C363" s="1130">
        <v>700</v>
      </c>
      <c r="D363" s="1130" t="s">
        <v>912</v>
      </c>
      <c r="E363" s="1130">
        <v>1000058322</v>
      </c>
      <c r="F363" s="1130" t="s">
        <v>688</v>
      </c>
      <c r="G363" s="1130" t="s">
        <v>581</v>
      </c>
      <c r="H363" s="1130">
        <v>1</v>
      </c>
      <c r="I363" s="1098"/>
      <c r="J363" s="1099" t="str">
        <f>IF(I363=0, "Included",IF(ISERROR(H363*I363), I363, H363*I363))</f>
        <v>Included</v>
      </c>
      <c r="K363" s="1133"/>
      <c r="M363" s="1135"/>
    </row>
    <row r="364" spans="1:13" s="1134" customFormat="1" ht="49.5">
      <c r="A364" s="929">
        <f t="shared" si="37"/>
        <v>71</v>
      </c>
      <c r="B364" s="1130">
        <v>7000028322</v>
      </c>
      <c r="C364" s="1130">
        <v>710</v>
      </c>
      <c r="D364" s="1130" t="s">
        <v>912</v>
      </c>
      <c r="E364" s="1130">
        <v>1000049835</v>
      </c>
      <c r="F364" s="1130" t="s">
        <v>689</v>
      </c>
      <c r="G364" s="1130" t="s">
        <v>581</v>
      </c>
      <c r="H364" s="1130">
        <v>1</v>
      </c>
      <c r="I364" s="1098"/>
      <c r="J364" s="1099" t="str">
        <f t="shared" ref="J364:J374" si="44">IF(I364=0, "Included",IF(ISERROR(H364*I364), I364, H364*I364))</f>
        <v>Included</v>
      </c>
      <c r="K364" s="1133"/>
      <c r="M364" s="1135"/>
    </row>
    <row r="365" spans="1:13" s="1134" customFormat="1" ht="49.5">
      <c r="A365" s="929">
        <f t="shared" si="37"/>
        <v>72</v>
      </c>
      <c r="B365" s="1130">
        <v>7000028322</v>
      </c>
      <c r="C365" s="1130">
        <v>720</v>
      </c>
      <c r="D365" s="1130" t="s">
        <v>912</v>
      </c>
      <c r="E365" s="1130">
        <v>1000049795</v>
      </c>
      <c r="F365" s="1130" t="s">
        <v>690</v>
      </c>
      <c r="G365" s="1130" t="s">
        <v>581</v>
      </c>
      <c r="H365" s="1130">
        <v>1</v>
      </c>
      <c r="I365" s="1098"/>
      <c r="J365" s="1099" t="str">
        <f t="shared" si="44"/>
        <v>Included</v>
      </c>
      <c r="K365" s="1133"/>
      <c r="M365" s="1135"/>
    </row>
    <row r="366" spans="1:13" s="1134" customFormat="1" ht="36.75" customHeight="1">
      <c r="A366" s="929">
        <f t="shared" si="37"/>
        <v>73</v>
      </c>
      <c r="B366" s="1130">
        <v>7000028322</v>
      </c>
      <c r="C366" s="1130">
        <v>730</v>
      </c>
      <c r="D366" s="1130" t="s">
        <v>912</v>
      </c>
      <c r="E366" s="1130">
        <v>1000049808</v>
      </c>
      <c r="F366" s="1130" t="s">
        <v>691</v>
      </c>
      <c r="G366" s="1130" t="s">
        <v>581</v>
      </c>
      <c r="H366" s="1130">
        <v>1</v>
      </c>
      <c r="I366" s="1098"/>
      <c r="J366" s="1099" t="str">
        <f t="shared" si="44"/>
        <v>Included</v>
      </c>
      <c r="K366" s="1133"/>
      <c r="M366" s="1135"/>
    </row>
    <row r="367" spans="1:13" s="1134" customFormat="1" ht="49.5">
      <c r="A367" s="929">
        <f t="shared" ref="A367:A396" si="45">A366+1</f>
        <v>74</v>
      </c>
      <c r="B367" s="1130">
        <v>7000028322</v>
      </c>
      <c r="C367" s="1130">
        <v>740</v>
      </c>
      <c r="D367" s="1130" t="s">
        <v>912</v>
      </c>
      <c r="E367" s="1130">
        <v>1000049805</v>
      </c>
      <c r="F367" s="1130" t="s">
        <v>692</v>
      </c>
      <c r="G367" s="1130" t="s">
        <v>581</v>
      </c>
      <c r="H367" s="1130">
        <v>1</v>
      </c>
      <c r="I367" s="1098"/>
      <c r="J367" s="1099" t="str">
        <f t="shared" si="44"/>
        <v>Included</v>
      </c>
      <c r="K367" s="1133"/>
      <c r="M367" s="1135"/>
    </row>
    <row r="368" spans="1:13" s="1134" customFormat="1" ht="49.5">
      <c r="A368" s="929">
        <f t="shared" si="45"/>
        <v>75</v>
      </c>
      <c r="B368" s="1130">
        <v>7000028322</v>
      </c>
      <c r="C368" s="1130">
        <v>750</v>
      </c>
      <c r="D368" s="1130" t="s">
        <v>912</v>
      </c>
      <c r="E368" s="1130">
        <v>1000058321</v>
      </c>
      <c r="F368" s="1130" t="s">
        <v>693</v>
      </c>
      <c r="G368" s="1130" t="s">
        <v>581</v>
      </c>
      <c r="H368" s="1130">
        <v>1</v>
      </c>
      <c r="I368" s="1098"/>
      <c r="J368" s="1099" t="str">
        <f t="shared" si="44"/>
        <v>Included</v>
      </c>
      <c r="K368" s="1133"/>
      <c r="M368" s="1135"/>
    </row>
    <row r="369" spans="1:13" s="1134" customFormat="1" ht="49.5">
      <c r="A369" s="929">
        <f t="shared" si="45"/>
        <v>76</v>
      </c>
      <c r="B369" s="1130">
        <v>7000028322</v>
      </c>
      <c r="C369" s="1130">
        <v>760</v>
      </c>
      <c r="D369" s="1130" t="s">
        <v>912</v>
      </c>
      <c r="E369" s="1130">
        <v>1000049799</v>
      </c>
      <c r="F369" s="1130" t="s">
        <v>694</v>
      </c>
      <c r="G369" s="1130" t="s">
        <v>581</v>
      </c>
      <c r="H369" s="1130">
        <v>1</v>
      </c>
      <c r="I369" s="1098"/>
      <c r="J369" s="1099" t="str">
        <f t="shared" si="44"/>
        <v>Included</v>
      </c>
      <c r="K369" s="1133"/>
      <c r="M369" s="1135"/>
    </row>
    <row r="370" spans="1:13" s="1134" customFormat="1" ht="49.5">
      <c r="A370" s="929">
        <f t="shared" si="45"/>
        <v>77</v>
      </c>
      <c r="B370" s="1130">
        <v>7000028322</v>
      </c>
      <c r="C370" s="1130">
        <v>770</v>
      </c>
      <c r="D370" s="1130" t="s">
        <v>912</v>
      </c>
      <c r="E370" s="1130">
        <v>1000058325</v>
      </c>
      <c r="F370" s="1130" t="s">
        <v>695</v>
      </c>
      <c r="G370" s="1130" t="s">
        <v>581</v>
      </c>
      <c r="H370" s="1130">
        <v>1</v>
      </c>
      <c r="I370" s="1098"/>
      <c r="J370" s="1099" t="str">
        <f t="shared" si="44"/>
        <v>Included</v>
      </c>
      <c r="K370" s="1133"/>
      <c r="M370" s="1135"/>
    </row>
    <row r="371" spans="1:13" s="1134" customFormat="1" ht="49.5">
      <c r="A371" s="929">
        <f t="shared" si="45"/>
        <v>78</v>
      </c>
      <c r="B371" s="1130">
        <v>7000028322</v>
      </c>
      <c r="C371" s="1130">
        <v>780</v>
      </c>
      <c r="D371" s="1130" t="s">
        <v>912</v>
      </c>
      <c r="E371" s="1130">
        <v>1000058318</v>
      </c>
      <c r="F371" s="1130" t="s">
        <v>696</v>
      </c>
      <c r="G371" s="1130" t="s">
        <v>581</v>
      </c>
      <c r="H371" s="1130">
        <v>1</v>
      </c>
      <c r="I371" s="1098"/>
      <c r="J371" s="1099" t="str">
        <f t="shared" si="44"/>
        <v>Included</v>
      </c>
      <c r="K371" s="1133"/>
      <c r="M371" s="1135"/>
    </row>
    <row r="372" spans="1:13" s="1134" customFormat="1" ht="49.5">
      <c r="A372" s="929">
        <f t="shared" si="45"/>
        <v>79</v>
      </c>
      <c r="B372" s="1130">
        <v>7000028322</v>
      </c>
      <c r="C372" s="1130">
        <v>790</v>
      </c>
      <c r="D372" s="1130" t="s">
        <v>912</v>
      </c>
      <c r="E372" s="1130">
        <v>1000049495</v>
      </c>
      <c r="F372" s="1130" t="s">
        <v>697</v>
      </c>
      <c r="G372" s="1130" t="s">
        <v>581</v>
      </c>
      <c r="H372" s="1130">
        <v>1</v>
      </c>
      <c r="I372" s="1098"/>
      <c r="J372" s="1099" t="str">
        <f t="shared" si="44"/>
        <v>Included</v>
      </c>
      <c r="K372" s="1133"/>
      <c r="M372" s="1135"/>
    </row>
    <row r="373" spans="1:13" s="1134" customFormat="1" ht="21.75" customHeight="1">
      <c r="A373" s="929">
        <f t="shared" si="45"/>
        <v>80</v>
      </c>
      <c r="B373" s="1130">
        <v>7000028322</v>
      </c>
      <c r="C373" s="1130">
        <v>800</v>
      </c>
      <c r="D373" s="1130" t="s">
        <v>912</v>
      </c>
      <c r="E373" s="1130">
        <v>1000049802</v>
      </c>
      <c r="F373" s="1130" t="s">
        <v>698</v>
      </c>
      <c r="G373" s="1130" t="s">
        <v>581</v>
      </c>
      <c r="H373" s="1130">
        <v>1</v>
      </c>
      <c r="I373" s="1098"/>
      <c r="J373" s="1099" t="str">
        <f t="shared" si="44"/>
        <v>Included</v>
      </c>
      <c r="K373" s="1133"/>
      <c r="M373" s="1135"/>
    </row>
    <row r="374" spans="1:13" s="1134" customFormat="1" ht="297">
      <c r="A374" s="929">
        <f t="shared" si="45"/>
        <v>81</v>
      </c>
      <c r="B374" s="1130">
        <v>7000028322</v>
      </c>
      <c r="C374" s="1130">
        <v>810</v>
      </c>
      <c r="D374" s="1130" t="s">
        <v>912</v>
      </c>
      <c r="E374" s="1130">
        <v>1000058374</v>
      </c>
      <c r="F374" s="1130" t="s">
        <v>699</v>
      </c>
      <c r="G374" s="1130" t="s">
        <v>580</v>
      </c>
      <c r="H374" s="1130">
        <v>2</v>
      </c>
      <c r="I374" s="1098"/>
      <c r="J374" s="1099" t="str">
        <f t="shared" si="44"/>
        <v>Included</v>
      </c>
      <c r="K374" s="1133"/>
      <c r="M374" s="1135"/>
    </row>
    <row r="375" spans="1:13" s="1134" customFormat="1" ht="214.5">
      <c r="A375" s="929">
        <f t="shared" si="45"/>
        <v>82</v>
      </c>
      <c r="B375" s="1130">
        <v>7000028322</v>
      </c>
      <c r="C375" s="1130">
        <v>820</v>
      </c>
      <c r="D375" s="1130" t="s">
        <v>912</v>
      </c>
      <c r="E375" s="1130">
        <v>1000058314</v>
      </c>
      <c r="F375" s="1130" t="s">
        <v>700</v>
      </c>
      <c r="G375" s="1130" t="s">
        <v>580</v>
      </c>
      <c r="H375" s="1130">
        <v>1</v>
      </c>
      <c r="I375" s="1098"/>
      <c r="J375" s="1099" t="str">
        <f>IF(I375=0, "Included",IF(ISERROR(H375*I375), I375, H375*I375))</f>
        <v>Included</v>
      </c>
      <c r="K375" s="1133"/>
      <c r="M375" s="1135"/>
    </row>
    <row r="376" spans="1:13" s="1134" customFormat="1" ht="82.5">
      <c r="A376" s="929">
        <f t="shared" si="45"/>
        <v>83</v>
      </c>
      <c r="B376" s="1130">
        <v>7000028322</v>
      </c>
      <c r="C376" s="1130">
        <v>830</v>
      </c>
      <c r="D376" s="1130" t="s">
        <v>912</v>
      </c>
      <c r="E376" s="1130">
        <v>1000058305</v>
      </c>
      <c r="F376" s="1130" t="s">
        <v>701</v>
      </c>
      <c r="G376" s="1130" t="s">
        <v>581</v>
      </c>
      <c r="H376" s="1130">
        <v>1</v>
      </c>
      <c r="I376" s="1098"/>
      <c r="J376" s="1099" t="str">
        <f t="shared" ref="J376:J380" si="46">IF(I376=0, "Included",IF(ISERROR(H376*I376), I376, H376*I376))</f>
        <v>Included</v>
      </c>
      <c r="K376" s="1133"/>
      <c r="M376" s="1135"/>
    </row>
    <row r="377" spans="1:13" s="1134" customFormat="1" ht="39" customHeight="1">
      <c r="A377" s="929">
        <f t="shared" si="45"/>
        <v>84</v>
      </c>
      <c r="B377" s="1130">
        <v>7000028322</v>
      </c>
      <c r="C377" s="1130">
        <v>840</v>
      </c>
      <c r="D377" s="1130" t="s">
        <v>912</v>
      </c>
      <c r="E377" s="1130">
        <v>1000058312</v>
      </c>
      <c r="F377" s="1130" t="s">
        <v>702</v>
      </c>
      <c r="G377" s="1130" t="s">
        <v>581</v>
      </c>
      <c r="H377" s="1130">
        <v>1</v>
      </c>
      <c r="I377" s="1098"/>
      <c r="J377" s="1099" t="str">
        <f t="shared" si="46"/>
        <v>Included</v>
      </c>
      <c r="K377" s="1133"/>
      <c r="M377" s="1135"/>
    </row>
    <row r="378" spans="1:13" s="1134" customFormat="1" ht="49.5">
      <c r="A378" s="929">
        <f t="shared" si="45"/>
        <v>85</v>
      </c>
      <c r="B378" s="1130">
        <v>7000028322</v>
      </c>
      <c r="C378" s="1130">
        <v>850</v>
      </c>
      <c r="D378" s="1130" t="s">
        <v>912</v>
      </c>
      <c r="E378" s="1130">
        <v>1000049776</v>
      </c>
      <c r="F378" s="1130" t="s">
        <v>703</v>
      </c>
      <c r="G378" s="1130" t="s">
        <v>581</v>
      </c>
      <c r="H378" s="1130">
        <v>1</v>
      </c>
      <c r="I378" s="1098"/>
      <c r="J378" s="1099" t="str">
        <f t="shared" si="46"/>
        <v>Included</v>
      </c>
      <c r="K378" s="1133"/>
      <c r="M378" s="1135"/>
    </row>
    <row r="379" spans="1:13" s="1134" customFormat="1" ht="49.5">
      <c r="A379" s="929">
        <f t="shared" si="45"/>
        <v>86</v>
      </c>
      <c r="B379" s="1130">
        <v>7000028322</v>
      </c>
      <c r="C379" s="1130">
        <v>860</v>
      </c>
      <c r="D379" s="1130" t="s">
        <v>912</v>
      </c>
      <c r="E379" s="1130">
        <v>1000049778</v>
      </c>
      <c r="F379" s="1130" t="s">
        <v>704</v>
      </c>
      <c r="G379" s="1130" t="s">
        <v>581</v>
      </c>
      <c r="H379" s="1130">
        <v>1</v>
      </c>
      <c r="I379" s="1098"/>
      <c r="J379" s="1099" t="str">
        <f t="shared" si="46"/>
        <v>Included</v>
      </c>
      <c r="K379" s="1133"/>
      <c r="M379" s="1135"/>
    </row>
    <row r="380" spans="1:13" s="1134" customFormat="1" ht="49.5">
      <c r="A380" s="929">
        <f t="shared" si="45"/>
        <v>87</v>
      </c>
      <c r="B380" s="1130">
        <v>7000028322</v>
      </c>
      <c r="C380" s="1130">
        <v>870</v>
      </c>
      <c r="D380" s="1130" t="s">
        <v>912</v>
      </c>
      <c r="E380" s="1130">
        <v>1000058306</v>
      </c>
      <c r="F380" s="1130" t="s">
        <v>705</v>
      </c>
      <c r="G380" s="1130" t="s">
        <v>581</v>
      </c>
      <c r="H380" s="1130">
        <v>1</v>
      </c>
      <c r="I380" s="1098"/>
      <c r="J380" s="1099" t="str">
        <f t="shared" si="46"/>
        <v>Included</v>
      </c>
      <c r="K380" s="1133"/>
      <c r="M380" s="1135"/>
    </row>
    <row r="381" spans="1:13" s="1134" customFormat="1" ht="49.5">
      <c r="A381" s="929">
        <f t="shared" si="45"/>
        <v>88</v>
      </c>
      <c r="B381" s="1130">
        <v>7000028322</v>
      </c>
      <c r="C381" s="1130">
        <v>880</v>
      </c>
      <c r="D381" s="1130" t="s">
        <v>912</v>
      </c>
      <c r="E381" s="1130">
        <v>1000058313</v>
      </c>
      <c r="F381" s="1130" t="s">
        <v>706</v>
      </c>
      <c r="G381" s="1130" t="s">
        <v>581</v>
      </c>
      <c r="H381" s="1130">
        <v>1</v>
      </c>
      <c r="I381" s="1098"/>
      <c r="J381" s="1099" t="str">
        <f>IF(I381=0, "Included",IF(ISERROR(H381*I381), I381, H381*I381))</f>
        <v>Included</v>
      </c>
      <c r="K381" s="1133"/>
      <c r="M381" s="1135"/>
    </row>
    <row r="382" spans="1:13" s="1134" customFormat="1" ht="49.5">
      <c r="A382" s="929">
        <f t="shared" si="45"/>
        <v>89</v>
      </c>
      <c r="B382" s="1130">
        <v>7000028322</v>
      </c>
      <c r="C382" s="1130">
        <v>890</v>
      </c>
      <c r="D382" s="1130" t="s">
        <v>912</v>
      </c>
      <c r="E382" s="1130">
        <v>1000058307</v>
      </c>
      <c r="F382" s="1130" t="s">
        <v>707</v>
      </c>
      <c r="G382" s="1130" t="s">
        <v>580</v>
      </c>
      <c r="H382" s="1130">
        <v>1</v>
      </c>
      <c r="I382" s="1098"/>
      <c r="J382" s="1099" t="str">
        <f t="shared" ref="J382:J386" si="47">IF(I382=0, "Included",IF(ISERROR(H382*I382), I382, H382*I382))</f>
        <v>Included</v>
      </c>
      <c r="K382" s="1133"/>
      <c r="M382" s="1135"/>
    </row>
    <row r="383" spans="1:13" s="1134" customFormat="1" ht="49.5">
      <c r="A383" s="929">
        <f t="shared" si="45"/>
        <v>90</v>
      </c>
      <c r="B383" s="1130">
        <v>7000028322</v>
      </c>
      <c r="C383" s="1130">
        <v>900</v>
      </c>
      <c r="D383" s="1130" t="s">
        <v>912</v>
      </c>
      <c r="E383" s="1130">
        <v>1000058315</v>
      </c>
      <c r="F383" s="1130" t="s">
        <v>708</v>
      </c>
      <c r="G383" s="1130" t="s">
        <v>580</v>
      </c>
      <c r="H383" s="1130">
        <v>1</v>
      </c>
      <c r="I383" s="1098"/>
      <c r="J383" s="1099" t="str">
        <f t="shared" si="47"/>
        <v>Included</v>
      </c>
      <c r="K383" s="1133"/>
      <c r="M383" s="1135"/>
    </row>
    <row r="384" spans="1:13" s="1134" customFormat="1" ht="49.5">
      <c r="A384" s="929">
        <f t="shared" si="45"/>
        <v>91</v>
      </c>
      <c r="B384" s="1130">
        <v>7000028322</v>
      </c>
      <c r="C384" s="1130">
        <v>910</v>
      </c>
      <c r="D384" s="1130" t="s">
        <v>912</v>
      </c>
      <c r="E384" s="1130">
        <v>1000058327</v>
      </c>
      <c r="F384" s="1130" t="s">
        <v>709</v>
      </c>
      <c r="G384" s="1130" t="s">
        <v>580</v>
      </c>
      <c r="H384" s="1130">
        <v>1</v>
      </c>
      <c r="I384" s="1098"/>
      <c r="J384" s="1099" t="str">
        <f t="shared" si="47"/>
        <v>Included</v>
      </c>
      <c r="K384" s="1133"/>
      <c r="M384" s="1135"/>
    </row>
    <row r="385" spans="1:32" s="1134" customFormat="1" ht="49.5">
      <c r="A385" s="929">
        <f t="shared" si="45"/>
        <v>92</v>
      </c>
      <c r="B385" s="1130">
        <v>7000028322</v>
      </c>
      <c r="C385" s="1130">
        <v>920</v>
      </c>
      <c r="D385" s="1130" t="s">
        <v>912</v>
      </c>
      <c r="E385" s="1130">
        <v>1000058326</v>
      </c>
      <c r="F385" s="1130" t="s">
        <v>710</v>
      </c>
      <c r="G385" s="1130" t="s">
        <v>580</v>
      </c>
      <c r="H385" s="1130">
        <v>1</v>
      </c>
      <c r="I385" s="1098"/>
      <c r="J385" s="1099" t="str">
        <f t="shared" si="47"/>
        <v>Included</v>
      </c>
      <c r="K385" s="1133"/>
      <c r="M385" s="1135"/>
    </row>
    <row r="386" spans="1:32" s="1134" customFormat="1" ht="39.75" customHeight="1">
      <c r="A386" s="929">
        <f t="shared" si="45"/>
        <v>93</v>
      </c>
      <c r="B386" s="1130">
        <v>7000028322</v>
      </c>
      <c r="C386" s="1130">
        <v>1080</v>
      </c>
      <c r="D386" s="1130" t="s">
        <v>913</v>
      </c>
      <c r="E386" s="1130">
        <v>1000012367</v>
      </c>
      <c r="F386" s="1130" t="s">
        <v>713</v>
      </c>
      <c r="G386" s="1130" t="s">
        <v>580</v>
      </c>
      <c r="H386" s="1130">
        <v>36</v>
      </c>
      <c r="I386" s="1098"/>
      <c r="J386" s="1099" t="str">
        <f t="shared" si="47"/>
        <v>Included</v>
      </c>
      <c r="K386" s="1133"/>
      <c r="M386" s="1135"/>
    </row>
    <row r="387" spans="1:32" s="1134" customFormat="1" ht="33.75" customHeight="1">
      <c r="A387" s="929">
        <f t="shared" si="45"/>
        <v>94</v>
      </c>
      <c r="B387" s="1130">
        <v>7000028322</v>
      </c>
      <c r="C387" s="1130">
        <v>1090</v>
      </c>
      <c r="D387" s="1130" t="s">
        <v>914</v>
      </c>
      <c r="E387" s="1130">
        <v>1000020195</v>
      </c>
      <c r="F387" s="1130" t="s">
        <v>926</v>
      </c>
      <c r="G387" s="1130" t="s">
        <v>580</v>
      </c>
      <c r="H387" s="1130">
        <v>3</v>
      </c>
      <c r="I387" s="1098"/>
      <c r="J387" s="1099" t="str">
        <f>IF(I387=0, "Included",IF(ISERROR(H387*I387), I387, H387*I387))</f>
        <v>Included</v>
      </c>
      <c r="K387" s="1133"/>
      <c r="M387" s="1135"/>
    </row>
    <row r="388" spans="1:32" s="1134" customFormat="1" ht="49.5">
      <c r="A388" s="929">
        <f t="shared" si="45"/>
        <v>95</v>
      </c>
      <c r="B388" s="1130">
        <v>7000028322</v>
      </c>
      <c r="C388" s="1130">
        <v>1100</v>
      </c>
      <c r="D388" s="1130" t="s">
        <v>914</v>
      </c>
      <c r="E388" s="1130">
        <v>1000020196</v>
      </c>
      <c r="F388" s="1130" t="s">
        <v>665</v>
      </c>
      <c r="G388" s="1130" t="s">
        <v>580</v>
      </c>
      <c r="H388" s="1130">
        <v>6</v>
      </c>
      <c r="I388" s="1098"/>
      <c r="J388" s="1099" t="str">
        <f t="shared" ref="J388:J396" si="48">IF(I388=0, "Included",IF(ISERROR(H388*I388), I388, H388*I388))</f>
        <v>Included</v>
      </c>
      <c r="K388" s="1133"/>
      <c r="M388" s="1135"/>
    </row>
    <row r="389" spans="1:32" s="1134" customFormat="1" ht="33">
      <c r="A389" s="929">
        <f t="shared" si="45"/>
        <v>96</v>
      </c>
      <c r="B389" s="1130">
        <v>7000028322</v>
      </c>
      <c r="C389" s="1130">
        <v>1110</v>
      </c>
      <c r="D389" s="1130" t="s">
        <v>914</v>
      </c>
      <c r="E389" s="1130">
        <v>1000015952</v>
      </c>
      <c r="F389" s="1130" t="s">
        <v>927</v>
      </c>
      <c r="G389" s="1130" t="s">
        <v>579</v>
      </c>
      <c r="H389" s="1130">
        <v>5</v>
      </c>
      <c r="I389" s="1098"/>
      <c r="J389" s="1099" t="str">
        <f t="shared" si="48"/>
        <v>Included</v>
      </c>
      <c r="K389" s="1133"/>
      <c r="M389" s="1135"/>
    </row>
    <row r="390" spans="1:32" s="1134" customFormat="1" ht="56.25" customHeight="1">
      <c r="A390" s="929">
        <f t="shared" si="45"/>
        <v>97</v>
      </c>
      <c r="B390" s="1130">
        <v>7000028322</v>
      </c>
      <c r="C390" s="1130">
        <v>1120</v>
      </c>
      <c r="D390" s="1130" t="s">
        <v>914</v>
      </c>
      <c r="E390" s="1130">
        <v>1000012373</v>
      </c>
      <c r="F390" s="1130" t="s">
        <v>618</v>
      </c>
      <c r="G390" s="1130" t="s">
        <v>579</v>
      </c>
      <c r="H390" s="1130">
        <v>1</v>
      </c>
      <c r="I390" s="1098"/>
      <c r="J390" s="1099" t="str">
        <f t="shared" si="48"/>
        <v>Included</v>
      </c>
      <c r="K390" s="1133"/>
      <c r="M390" s="1135"/>
    </row>
    <row r="391" spans="1:32" s="1134" customFormat="1" ht="33">
      <c r="A391" s="929">
        <f t="shared" si="45"/>
        <v>98</v>
      </c>
      <c r="B391" s="1130">
        <v>7000028322</v>
      </c>
      <c r="C391" s="1130">
        <v>1130</v>
      </c>
      <c r="D391" s="1130" t="s">
        <v>915</v>
      </c>
      <c r="E391" s="1130">
        <v>1000017518</v>
      </c>
      <c r="F391" s="1130" t="s">
        <v>831</v>
      </c>
      <c r="G391" s="1130" t="s">
        <v>580</v>
      </c>
      <c r="H391" s="1130">
        <v>1</v>
      </c>
      <c r="I391" s="1098"/>
      <c r="J391" s="1099" t="str">
        <f t="shared" si="48"/>
        <v>Included</v>
      </c>
      <c r="K391" s="1133"/>
      <c r="M391" s="1135"/>
    </row>
    <row r="392" spans="1:32" s="1134" customFormat="1" ht="33">
      <c r="A392" s="929">
        <f t="shared" si="45"/>
        <v>99</v>
      </c>
      <c r="B392" s="1130">
        <v>7000028322</v>
      </c>
      <c r="C392" s="1130">
        <v>1140</v>
      </c>
      <c r="D392" s="1130" t="s">
        <v>915</v>
      </c>
      <c r="E392" s="1130">
        <v>1000022512</v>
      </c>
      <c r="F392" s="1130" t="s">
        <v>832</v>
      </c>
      <c r="G392" s="1130" t="s">
        <v>580</v>
      </c>
      <c r="H392" s="1130">
        <v>1</v>
      </c>
      <c r="I392" s="1098"/>
      <c r="J392" s="1099" t="str">
        <f t="shared" si="48"/>
        <v>Included</v>
      </c>
      <c r="K392" s="1133"/>
      <c r="M392" s="1135"/>
    </row>
    <row r="393" spans="1:32" s="1134" customFormat="1" ht="33">
      <c r="A393" s="929">
        <f t="shared" si="45"/>
        <v>100</v>
      </c>
      <c r="B393" s="1130">
        <v>7000028322</v>
      </c>
      <c r="C393" s="1130">
        <v>1150</v>
      </c>
      <c r="D393" s="1130" t="s">
        <v>915</v>
      </c>
      <c r="E393" s="1130">
        <v>1000071061</v>
      </c>
      <c r="F393" s="1130" t="s">
        <v>833</v>
      </c>
      <c r="G393" s="1130" t="s">
        <v>580</v>
      </c>
      <c r="H393" s="1130">
        <v>1</v>
      </c>
      <c r="I393" s="1098"/>
      <c r="J393" s="1099" t="str">
        <f t="shared" si="48"/>
        <v>Included</v>
      </c>
      <c r="K393" s="1133"/>
      <c r="M393" s="1135"/>
    </row>
    <row r="394" spans="1:32" s="1134" customFormat="1" ht="33">
      <c r="A394" s="929">
        <f t="shared" si="45"/>
        <v>101</v>
      </c>
      <c r="B394" s="1130">
        <v>7000028322</v>
      </c>
      <c r="C394" s="1130">
        <v>1160</v>
      </c>
      <c r="D394" s="1130" t="s">
        <v>915</v>
      </c>
      <c r="E394" s="1130">
        <v>1000071062</v>
      </c>
      <c r="F394" s="1130" t="s">
        <v>834</v>
      </c>
      <c r="G394" s="1130" t="s">
        <v>580</v>
      </c>
      <c r="H394" s="1130">
        <v>1</v>
      </c>
      <c r="I394" s="1098"/>
      <c r="J394" s="1099" t="str">
        <f t="shared" si="48"/>
        <v>Included</v>
      </c>
      <c r="K394" s="1133"/>
      <c r="M394" s="1135"/>
    </row>
    <row r="395" spans="1:32" s="1134" customFormat="1" ht="33">
      <c r="A395" s="929">
        <f t="shared" si="45"/>
        <v>102</v>
      </c>
      <c r="B395" s="1130">
        <v>7000028322</v>
      </c>
      <c r="C395" s="1130">
        <v>1170</v>
      </c>
      <c r="D395" s="1130" t="s">
        <v>915</v>
      </c>
      <c r="E395" s="1130">
        <v>1000022487</v>
      </c>
      <c r="F395" s="1130" t="s">
        <v>835</v>
      </c>
      <c r="G395" s="1130" t="s">
        <v>580</v>
      </c>
      <c r="H395" s="1130">
        <v>1</v>
      </c>
      <c r="I395" s="1098"/>
      <c r="J395" s="1099" t="str">
        <f t="shared" si="48"/>
        <v>Included</v>
      </c>
      <c r="K395" s="1133"/>
      <c r="M395" s="1135"/>
    </row>
    <row r="396" spans="1:32" s="1134" customFormat="1" ht="33">
      <c r="A396" s="929">
        <f t="shared" si="45"/>
        <v>103</v>
      </c>
      <c r="B396" s="1130">
        <v>7000028322</v>
      </c>
      <c r="C396" s="1130">
        <v>1180</v>
      </c>
      <c r="D396" s="1130" t="s">
        <v>915</v>
      </c>
      <c r="E396" s="1130">
        <v>1000030641</v>
      </c>
      <c r="F396" s="1130" t="s">
        <v>836</v>
      </c>
      <c r="G396" s="1130" t="s">
        <v>580</v>
      </c>
      <c r="H396" s="1130">
        <v>2</v>
      </c>
      <c r="I396" s="1098">
        <v>1</v>
      </c>
      <c r="J396" s="1099">
        <f t="shared" si="48"/>
        <v>2</v>
      </c>
      <c r="K396" s="1133"/>
      <c r="M396" s="1135"/>
    </row>
    <row r="397" spans="1:32" s="1024" customFormat="1" ht="12" customHeight="1">
      <c r="A397" s="1255"/>
      <c r="B397" s="1255"/>
      <c r="C397" s="1255"/>
      <c r="D397" s="1255"/>
      <c r="E397" s="1255"/>
      <c r="F397" s="1255"/>
      <c r="G397" s="1255"/>
      <c r="H397" s="1255"/>
      <c r="I397" s="1255"/>
      <c r="J397" s="1255"/>
      <c r="K397" s="1040"/>
      <c r="M397" s="285"/>
    </row>
    <row r="398" spans="1:32" ht="17.25" customHeight="1">
      <c r="A398" s="1041"/>
      <c r="B398" s="1041"/>
      <c r="C398" s="1041"/>
      <c r="D398" s="1041"/>
      <c r="E398" s="1041"/>
      <c r="F398" s="1042" t="s">
        <v>463</v>
      </c>
      <c r="G398" s="1043"/>
      <c r="H398" s="1043"/>
      <c r="I398" s="1044"/>
      <c r="J398" s="1045">
        <f>SUM(J22:J397)</f>
        <v>8</v>
      </c>
      <c r="N398" s="285"/>
      <c r="O398" s="285"/>
      <c r="P398" s="285"/>
      <c r="Q398" s="285"/>
      <c r="R398" s="285"/>
      <c r="S398" s="285"/>
      <c r="T398" s="285"/>
      <c r="U398" s="285"/>
      <c r="V398" s="285"/>
      <c r="W398" s="285"/>
      <c r="X398" s="285"/>
      <c r="Y398" s="285"/>
      <c r="Z398" s="285"/>
      <c r="AA398" s="285"/>
      <c r="AB398" s="285"/>
      <c r="AC398" s="285"/>
      <c r="AD398" s="285"/>
      <c r="AE398" s="285"/>
      <c r="AF398" s="285"/>
    </row>
    <row r="399" spans="1:32" ht="9" customHeight="1">
      <c r="A399" s="1046"/>
      <c r="B399" s="1046"/>
      <c r="C399" s="1046"/>
      <c r="D399" s="1046"/>
      <c r="E399" s="1046"/>
      <c r="F399" s="1047"/>
      <c r="G399" s="1048"/>
      <c r="H399" s="1048"/>
      <c r="I399" s="1049"/>
      <c r="J399" s="1050"/>
      <c r="N399" s="285"/>
      <c r="O399" s="285"/>
      <c r="P399" s="285"/>
      <c r="Q399" s="285"/>
      <c r="R399" s="285"/>
      <c r="S399" s="285"/>
      <c r="T399" s="285"/>
      <c r="U399" s="285"/>
      <c r="V399" s="285"/>
      <c r="W399" s="285"/>
      <c r="X399" s="285"/>
      <c r="Y399" s="285"/>
      <c r="Z399" s="285"/>
      <c r="AA399" s="285"/>
      <c r="AB399" s="285"/>
      <c r="AC399" s="285"/>
      <c r="AD399" s="285"/>
      <c r="AE399" s="285"/>
      <c r="AF399" s="285"/>
    </row>
    <row r="400" spans="1:32" ht="12.75" customHeight="1">
      <c r="A400" s="1046"/>
      <c r="B400" s="1046"/>
      <c r="C400" s="1046"/>
      <c r="D400" s="1046"/>
      <c r="E400" s="1046"/>
      <c r="F400" s="1047"/>
      <c r="G400" s="1048"/>
      <c r="H400" s="1048"/>
      <c r="I400" s="1049"/>
      <c r="J400" s="1050"/>
      <c r="N400" s="285"/>
      <c r="O400" s="285"/>
      <c r="P400" s="285"/>
      <c r="Q400" s="285"/>
      <c r="R400" s="285"/>
      <c r="S400" s="285"/>
      <c r="T400" s="285"/>
      <c r="U400" s="285"/>
      <c r="V400" s="285"/>
      <c r="W400" s="285"/>
      <c r="X400" s="285"/>
      <c r="Y400" s="285"/>
      <c r="Z400" s="285"/>
      <c r="AA400" s="285"/>
      <c r="AB400" s="285"/>
      <c r="AC400" s="285"/>
      <c r="AD400" s="285"/>
      <c r="AE400" s="285"/>
      <c r="AF400" s="285"/>
    </row>
    <row r="401" spans="1:32" ht="6.75" customHeight="1">
      <c r="A401" s="921" t="s">
        <v>484</v>
      </c>
      <c r="B401" s="921"/>
      <c r="C401" s="921"/>
      <c r="D401" s="921"/>
      <c r="E401" s="921"/>
      <c r="F401" s="890"/>
      <c r="G401" s="1048"/>
      <c r="H401" s="1048"/>
      <c r="I401" s="1049"/>
      <c r="J401" s="1050"/>
      <c r="N401" s="285"/>
      <c r="O401" s="285"/>
      <c r="P401" s="285"/>
      <c r="Q401" s="285"/>
      <c r="R401" s="285"/>
      <c r="S401" s="285"/>
      <c r="T401" s="285"/>
      <c r="U401" s="285"/>
      <c r="V401" s="285"/>
      <c r="W401" s="285"/>
      <c r="X401" s="285"/>
      <c r="Y401" s="285"/>
      <c r="Z401" s="285"/>
      <c r="AA401" s="285"/>
      <c r="AB401" s="285"/>
      <c r="AC401" s="285"/>
      <c r="AD401" s="285"/>
      <c r="AE401" s="285"/>
      <c r="AF401" s="285"/>
    </row>
    <row r="402" spans="1:32" ht="63.75" customHeight="1">
      <c r="A402" s="921"/>
      <c r="B402" s="1249" t="s">
        <v>492</v>
      </c>
      <c r="C402" s="1249"/>
      <c r="D402" s="1249"/>
      <c r="E402" s="1249"/>
      <c r="F402" s="1249"/>
      <c r="G402" s="1249"/>
      <c r="H402" s="1249"/>
      <c r="I402" s="1249"/>
      <c r="J402" s="1249"/>
      <c r="N402" s="285"/>
      <c r="O402" s="285"/>
      <c r="P402" s="285"/>
      <c r="Q402" s="285"/>
      <c r="R402" s="285"/>
      <c r="S402" s="285"/>
      <c r="T402" s="285"/>
      <c r="U402" s="285"/>
      <c r="V402" s="285"/>
      <c r="W402" s="285"/>
      <c r="X402" s="285"/>
      <c r="Y402" s="285"/>
      <c r="Z402" s="285"/>
      <c r="AA402" s="285"/>
      <c r="AB402" s="285"/>
      <c r="AC402" s="285"/>
      <c r="AD402" s="285"/>
      <c r="AE402" s="285"/>
      <c r="AF402" s="285"/>
    </row>
    <row r="403" spans="1:32">
      <c r="A403" s="1051" t="s">
        <v>482</v>
      </c>
      <c r="B403" s="1052" t="str">
        <f>'Sch-1'!B405</f>
        <v>--</v>
      </c>
      <c r="C403" s="1051"/>
      <c r="D403" s="1051"/>
      <c r="E403" s="1051"/>
      <c r="F403" s="285"/>
      <c r="G403" s="1053"/>
      <c r="H403" s="1051"/>
      <c r="I403" s="285"/>
      <c r="J403" s="285"/>
      <c r="N403" s="285"/>
      <c r="O403" s="285"/>
      <c r="P403" s="285"/>
      <c r="Q403" s="285"/>
      <c r="R403" s="285"/>
      <c r="S403" s="285"/>
      <c r="T403" s="285"/>
      <c r="U403" s="285"/>
      <c r="V403" s="285"/>
      <c r="W403" s="285"/>
      <c r="X403" s="285"/>
      <c r="Y403" s="285"/>
      <c r="Z403" s="285"/>
      <c r="AA403" s="285"/>
      <c r="AB403" s="285"/>
      <c r="AC403" s="285"/>
      <c r="AD403" s="285"/>
      <c r="AE403" s="285"/>
      <c r="AF403" s="285"/>
    </row>
    <row r="404" spans="1:32" ht="27.75" customHeight="1">
      <c r="A404" s="1051" t="s">
        <v>483</v>
      </c>
      <c r="B404" s="1052" t="str">
        <f>'Sch-1'!B406</f>
        <v/>
      </c>
      <c r="C404" s="1051"/>
      <c r="D404" s="1051"/>
      <c r="E404" s="1051"/>
      <c r="F404" s="285"/>
      <c r="G404" s="1015"/>
      <c r="H404" s="1250" t="s">
        <v>408</v>
      </c>
      <c r="I404" s="1250"/>
      <c r="J404" s="1054" t="str">
        <f>'Sch-1'!M406</f>
        <v/>
      </c>
      <c r="N404" s="285"/>
      <c r="O404" s="285"/>
      <c r="P404" s="285"/>
      <c r="Q404" s="285"/>
      <c r="R404" s="285"/>
      <c r="S404" s="285"/>
      <c r="T404" s="285"/>
      <c r="U404" s="285"/>
      <c r="V404" s="285"/>
      <c r="W404" s="285"/>
      <c r="X404" s="285"/>
      <c r="Y404" s="285"/>
      <c r="Z404" s="285"/>
      <c r="AA404" s="285"/>
      <c r="AB404" s="285"/>
      <c r="AC404" s="285"/>
      <c r="AD404" s="285"/>
      <c r="AE404" s="285"/>
      <c r="AF404" s="285"/>
    </row>
    <row r="405" spans="1:32" ht="14.25" customHeight="1">
      <c r="A405" s="1019"/>
      <c r="B405" s="1019"/>
      <c r="C405" s="1019"/>
      <c r="D405" s="1019"/>
      <c r="E405" s="1019"/>
      <c r="F405" s="1055"/>
      <c r="G405" s="1019"/>
      <c r="H405" s="1250" t="s">
        <v>409</v>
      </c>
      <c r="I405" s="1250"/>
      <c r="J405" s="1054" t="str">
        <f>'Sch-1'!M407</f>
        <v/>
      </c>
      <c r="N405" s="285"/>
      <c r="O405" s="285"/>
      <c r="P405" s="285"/>
      <c r="Q405" s="285"/>
      <c r="R405" s="285"/>
      <c r="S405" s="285"/>
      <c r="T405" s="285"/>
      <c r="U405" s="285"/>
      <c r="V405" s="285"/>
      <c r="W405" s="285"/>
      <c r="X405" s="285"/>
      <c r="Y405" s="285"/>
      <c r="Z405" s="285"/>
      <c r="AA405" s="285"/>
      <c r="AB405" s="285"/>
      <c r="AC405" s="285"/>
      <c r="AD405" s="285"/>
      <c r="AE405" s="285"/>
      <c r="AF405" s="285"/>
    </row>
    <row r="406" spans="1:32" ht="10.5" customHeight="1">
      <c r="A406" s="921"/>
      <c r="B406" s="921"/>
      <c r="C406" s="921"/>
      <c r="D406" s="921"/>
      <c r="E406" s="921"/>
      <c r="F406" s="918"/>
      <c r="G406" s="1053"/>
      <c r="H406" s="1051"/>
      <c r="I406" s="285"/>
      <c r="J406" s="285"/>
      <c r="N406" s="285"/>
      <c r="O406" s="285"/>
      <c r="P406" s="285"/>
      <c r="Q406" s="285"/>
      <c r="R406" s="285"/>
      <c r="S406" s="285"/>
      <c r="T406" s="285"/>
      <c r="U406" s="285"/>
      <c r="V406" s="285"/>
      <c r="W406" s="285"/>
      <c r="X406" s="285"/>
      <c r="Y406" s="285"/>
      <c r="Z406" s="285"/>
      <c r="AA406" s="285"/>
      <c r="AB406" s="285"/>
      <c r="AC406" s="285"/>
      <c r="AD406" s="285"/>
      <c r="AE406" s="285"/>
      <c r="AF406" s="285"/>
    </row>
    <row r="444" spans="1:32">
      <c r="A444" s="1056"/>
      <c r="B444" s="1056"/>
      <c r="C444" s="1056"/>
      <c r="D444" s="1056"/>
      <c r="E444" s="1056"/>
      <c r="F444" s="1057"/>
      <c r="G444" s="1056"/>
      <c r="H444" s="1056"/>
      <c r="I444" s="1056"/>
      <c r="J444" s="1056"/>
      <c r="K444" s="285"/>
      <c r="N444" s="285"/>
      <c r="O444" s="285"/>
      <c r="P444" s="285"/>
      <c r="Q444" s="285"/>
      <c r="R444" s="285"/>
      <c r="S444" s="285"/>
      <c r="T444" s="285"/>
      <c r="U444" s="285"/>
      <c r="V444" s="285"/>
      <c r="W444" s="285"/>
      <c r="X444" s="285"/>
      <c r="Y444" s="285"/>
      <c r="Z444" s="285"/>
      <c r="AA444" s="285"/>
      <c r="AB444" s="285"/>
      <c r="AC444" s="285"/>
      <c r="AD444" s="285"/>
      <c r="AE444" s="285"/>
      <c r="AF444" s="285"/>
    </row>
    <row r="445" spans="1:32">
      <c r="A445" s="1056"/>
      <c r="B445" s="1056"/>
      <c r="C445" s="1056"/>
      <c r="D445" s="1056"/>
      <c r="E445" s="1056"/>
      <c r="F445" s="1057"/>
      <c r="G445" s="1056"/>
      <c r="H445" s="1056"/>
      <c r="I445" s="1056"/>
      <c r="J445" s="1056"/>
      <c r="K445" s="285"/>
      <c r="N445" s="285"/>
      <c r="O445" s="285"/>
      <c r="P445" s="285"/>
      <c r="Q445" s="285"/>
      <c r="R445" s="285"/>
      <c r="S445" s="285"/>
      <c r="T445" s="285"/>
      <c r="U445" s="285"/>
      <c r="V445" s="285"/>
      <c r="W445" s="285"/>
      <c r="X445" s="285"/>
      <c r="Y445" s="285"/>
      <c r="Z445" s="285"/>
      <c r="AA445" s="285"/>
      <c r="AB445" s="285"/>
      <c r="AC445" s="285"/>
      <c r="AD445" s="285"/>
      <c r="AE445" s="285"/>
      <c r="AF445" s="285"/>
    </row>
    <row r="446" spans="1:32">
      <c r="A446" s="1056"/>
      <c r="B446" s="1056"/>
      <c r="C446" s="1056"/>
      <c r="D446" s="1056"/>
      <c r="E446" s="1056"/>
      <c r="F446" s="1057"/>
      <c r="G446" s="1056"/>
      <c r="H446" s="1056"/>
      <c r="I446" s="1056"/>
      <c r="J446" s="1056"/>
      <c r="K446" s="285"/>
      <c r="N446" s="285"/>
      <c r="O446" s="285"/>
      <c r="P446" s="285"/>
      <c r="Q446" s="285"/>
      <c r="R446" s="285"/>
      <c r="S446" s="285"/>
      <c r="T446" s="285"/>
      <c r="U446" s="285"/>
      <c r="V446" s="285"/>
      <c r="W446" s="285"/>
      <c r="X446" s="285"/>
      <c r="Y446" s="285"/>
      <c r="Z446" s="285"/>
      <c r="AA446" s="285"/>
      <c r="AB446" s="285"/>
      <c r="AC446" s="285"/>
      <c r="AD446" s="285"/>
      <c r="AE446" s="285"/>
      <c r="AF446" s="285"/>
    </row>
    <row r="447" spans="1:32">
      <c r="A447" s="1056"/>
      <c r="B447" s="1056"/>
      <c r="C447" s="1056"/>
      <c r="D447" s="1056"/>
      <c r="E447" s="1056"/>
      <c r="F447" s="1057"/>
      <c r="G447" s="1056"/>
      <c r="H447" s="1056"/>
      <c r="I447" s="1056"/>
      <c r="J447" s="1056"/>
      <c r="K447" s="285"/>
      <c r="N447" s="285"/>
      <c r="O447" s="285"/>
      <c r="P447" s="285"/>
      <c r="Q447" s="285"/>
      <c r="R447" s="285"/>
      <c r="S447" s="285"/>
      <c r="T447" s="285"/>
      <c r="U447" s="285"/>
      <c r="V447" s="285"/>
      <c r="W447" s="285"/>
      <c r="X447" s="285"/>
      <c r="Y447" s="285"/>
      <c r="Z447" s="285"/>
      <c r="AA447" s="285"/>
      <c r="AB447" s="285"/>
      <c r="AC447" s="285"/>
      <c r="AD447" s="285"/>
      <c r="AE447" s="285"/>
      <c r="AF447" s="285"/>
    </row>
    <row r="448" spans="1:32">
      <c r="A448" s="1056"/>
      <c r="B448" s="1056"/>
      <c r="C448" s="1056"/>
      <c r="D448" s="1056"/>
      <c r="E448" s="1056"/>
      <c r="F448" s="1057"/>
      <c r="G448" s="1056"/>
      <c r="H448" s="1056"/>
      <c r="I448" s="1056"/>
      <c r="J448" s="1056"/>
      <c r="K448" s="285"/>
      <c r="N448" s="285"/>
      <c r="O448" s="285"/>
      <c r="P448" s="285"/>
      <c r="Q448" s="285"/>
      <c r="R448" s="285"/>
      <c r="S448" s="285"/>
      <c r="T448" s="285"/>
      <c r="U448" s="285"/>
      <c r="V448" s="285"/>
      <c r="W448" s="285"/>
      <c r="X448" s="285"/>
      <c r="Y448" s="285"/>
      <c r="Z448" s="285"/>
      <c r="AA448" s="285"/>
      <c r="AB448" s="285"/>
      <c r="AC448" s="285"/>
      <c r="AD448" s="285"/>
      <c r="AE448" s="285"/>
      <c r="AF448" s="285"/>
    </row>
    <row r="449" spans="1:32">
      <c r="A449" s="1056"/>
      <c r="B449" s="1056"/>
      <c r="C449" s="1056"/>
      <c r="D449" s="1056"/>
      <c r="E449" s="1056"/>
      <c r="F449" s="1057"/>
      <c r="G449" s="1056"/>
      <c r="H449" s="1056"/>
      <c r="I449" s="1056"/>
      <c r="J449" s="1056"/>
      <c r="K449" s="285"/>
      <c r="N449" s="285"/>
      <c r="O449" s="285"/>
      <c r="P449" s="285"/>
      <c r="Q449" s="285"/>
      <c r="R449" s="285"/>
      <c r="S449" s="285"/>
      <c r="T449" s="285"/>
      <c r="U449" s="285"/>
      <c r="V449" s="285"/>
      <c r="W449" s="285"/>
      <c r="X449" s="285"/>
      <c r="Y449" s="285"/>
      <c r="Z449" s="285"/>
      <c r="AA449" s="285"/>
      <c r="AB449" s="285"/>
      <c r="AC449" s="285"/>
      <c r="AD449" s="285"/>
      <c r="AE449" s="285"/>
      <c r="AF449" s="285"/>
    </row>
    <row r="450" spans="1:32">
      <c r="A450" s="1056"/>
      <c r="B450" s="1056"/>
      <c r="C450" s="1056"/>
      <c r="D450" s="1056"/>
      <c r="E450" s="1056"/>
      <c r="F450" s="1057"/>
      <c r="G450" s="1056"/>
      <c r="H450" s="1056"/>
      <c r="I450" s="1056"/>
      <c r="J450" s="1056"/>
      <c r="K450" s="285"/>
      <c r="N450" s="285"/>
      <c r="O450" s="285"/>
      <c r="P450" s="285"/>
      <c r="Q450" s="285"/>
      <c r="R450" s="285"/>
      <c r="S450" s="285"/>
      <c r="T450" s="285"/>
      <c r="U450" s="285"/>
      <c r="V450" s="285"/>
      <c r="W450" s="285"/>
      <c r="X450" s="285"/>
      <c r="Y450" s="285"/>
      <c r="Z450" s="285"/>
      <c r="AA450" s="285"/>
      <c r="AB450" s="285"/>
      <c r="AC450" s="285"/>
      <c r="AD450" s="285"/>
      <c r="AE450" s="285"/>
      <c r="AF450" s="285"/>
    </row>
    <row r="451" spans="1:32">
      <c r="A451" s="1056"/>
      <c r="B451" s="1056"/>
      <c r="C451" s="1056"/>
      <c r="D451" s="1056"/>
      <c r="E451" s="1056"/>
      <c r="F451" s="1057"/>
      <c r="G451" s="1056"/>
      <c r="H451" s="1056"/>
      <c r="I451" s="1056"/>
      <c r="J451" s="1056"/>
      <c r="K451" s="285"/>
      <c r="N451" s="285"/>
      <c r="O451" s="285"/>
      <c r="P451" s="285"/>
      <c r="Q451" s="285"/>
      <c r="R451" s="285"/>
      <c r="S451" s="285"/>
      <c r="T451" s="285"/>
      <c r="U451" s="285"/>
      <c r="V451" s="285"/>
      <c r="W451" s="285"/>
      <c r="X451" s="285"/>
      <c r="Y451" s="285"/>
      <c r="Z451" s="285"/>
      <c r="AA451" s="285"/>
      <c r="AB451" s="285"/>
      <c r="AC451" s="285"/>
      <c r="AD451" s="285"/>
      <c r="AE451" s="285"/>
      <c r="AF451" s="285"/>
    </row>
    <row r="452" spans="1:32">
      <c r="A452" s="1056"/>
      <c r="B452" s="1056"/>
      <c r="C452" s="1056"/>
      <c r="D452" s="1056"/>
      <c r="E452" s="1056"/>
      <c r="F452" s="1057"/>
      <c r="G452" s="1056"/>
      <c r="H452" s="1056"/>
      <c r="I452" s="1056"/>
      <c r="J452" s="1056"/>
      <c r="K452" s="285"/>
      <c r="N452" s="285"/>
      <c r="O452" s="285"/>
      <c r="P452" s="285"/>
      <c r="Q452" s="285"/>
      <c r="R452" s="285"/>
      <c r="S452" s="285"/>
      <c r="T452" s="285"/>
      <c r="U452" s="285"/>
      <c r="V452" s="285"/>
      <c r="W452" s="285"/>
      <c r="X452" s="285"/>
      <c r="Y452" s="285"/>
      <c r="Z452" s="285"/>
      <c r="AA452" s="285"/>
      <c r="AB452" s="285"/>
      <c r="AC452" s="285"/>
      <c r="AD452" s="285"/>
      <c r="AE452" s="285"/>
      <c r="AF452" s="285"/>
    </row>
    <row r="453" spans="1:32">
      <c r="A453" s="1056"/>
      <c r="B453" s="1056"/>
      <c r="C453" s="1056"/>
      <c r="D453" s="1056"/>
      <c r="E453" s="1056"/>
      <c r="F453" s="1057"/>
      <c r="G453" s="1056"/>
      <c r="H453" s="1056"/>
      <c r="I453" s="1056"/>
      <c r="J453" s="1056"/>
      <c r="K453" s="285"/>
      <c r="N453" s="285"/>
      <c r="O453" s="285"/>
      <c r="P453" s="285"/>
      <c r="Q453" s="285"/>
      <c r="R453" s="285"/>
      <c r="S453" s="285"/>
      <c r="T453" s="285"/>
      <c r="U453" s="285"/>
      <c r="V453" s="285"/>
      <c r="W453" s="285"/>
      <c r="X453" s="285"/>
      <c r="Y453" s="285"/>
      <c r="Z453" s="285"/>
      <c r="AA453" s="285"/>
      <c r="AB453" s="285"/>
      <c r="AC453" s="285"/>
      <c r="AD453" s="285"/>
      <c r="AE453" s="285"/>
      <c r="AF453" s="285"/>
    </row>
    <row r="454" spans="1:32">
      <c r="A454" s="1056"/>
      <c r="B454" s="1056"/>
      <c r="C454" s="1056"/>
      <c r="D454" s="1056"/>
      <c r="E454" s="1056"/>
      <c r="F454" s="1057"/>
      <c r="G454" s="1056"/>
      <c r="H454" s="1056"/>
      <c r="I454" s="1056"/>
      <c r="J454" s="1056"/>
      <c r="K454" s="285"/>
      <c r="N454" s="285"/>
      <c r="O454" s="285"/>
      <c r="P454" s="285"/>
      <c r="Q454" s="285"/>
      <c r="R454" s="285"/>
      <c r="S454" s="285"/>
      <c r="T454" s="285"/>
      <c r="U454" s="285"/>
      <c r="V454" s="285"/>
      <c r="W454" s="285"/>
      <c r="X454" s="285"/>
      <c r="Y454" s="285"/>
      <c r="Z454" s="285"/>
      <c r="AA454" s="285"/>
      <c r="AB454" s="285"/>
      <c r="AC454" s="285"/>
      <c r="AD454" s="285"/>
      <c r="AE454" s="285"/>
      <c r="AF454" s="285"/>
    </row>
    <row r="455" spans="1:32">
      <c r="A455" s="1056"/>
      <c r="B455" s="1056"/>
      <c r="C455" s="1056"/>
      <c r="D455" s="1056"/>
      <c r="E455" s="1056"/>
      <c r="F455" s="1057"/>
      <c r="G455" s="1056"/>
      <c r="H455" s="1056"/>
      <c r="I455" s="1056"/>
      <c r="J455" s="1056"/>
      <c r="K455" s="285"/>
      <c r="N455" s="285"/>
      <c r="O455" s="285"/>
      <c r="P455" s="285"/>
      <c r="Q455" s="285"/>
      <c r="R455" s="285"/>
      <c r="S455" s="285"/>
      <c r="T455" s="285"/>
      <c r="U455" s="285"/>
      <c r="V455" s="285"/>
      <c r="W455" s="285"/>
      <c r="X455" s="285"/>
      <c r="Y455" s="285"/>
      <c r="Z455" s="285"/>
      <c r="AA455" s="285"/>
      <c r="AB455" s="285"/>
      <c r="AC455" s="285"/>
      <c r="AD455" s="285"/>
      <c r="AE455" s="285"/>
      <c r="AF455" s="285"/>
    </row>
    <row r="456" spans="1:32">
      <c r="A456" s="1056"/>
      <c r="B456" s="1056"/>
      <c r="C456" s="1056"/>
      <c r="D456" s="1056"/>
      <c r="E456" s="1056"/>
      <c r="F456" s="1057"/>
      <c r="G456" s="1056"/>
      <c r="H456" s="1056"/>
      <c r="I456" s="1056"/>
      <c r="J456" s="1056"/>
      <c r="K456" s="285"/>
      <c r="N456" s="285"/>
      <c r="O456" s="285"/>
      <c r="P456" s="285"/>
      <c r="Q456" s="285"/>
      <c r="R456" s="285"/>
      <c r="S456" s="285"/>
      <c r="T456" s="285"/>
      <c r="U456" s="285"/>
      <c r="V456" s="285"/>
      <c r="W456" s="285"/>
      <c r="X456" s="285"/>
      <c r="Y456" s="285"/>
      <c r="Z456" s="285"/>
      <c r="AA456" s="285"/>
      <c r="AB456" s="285"/>
      <c r="AC456" s="285"/>
      <c r="AD456" s="285"/>
      <c r="AE456" s="285"/>
      <c r="AF456" s="285"/>
    </row>
    <row r="457" spans="1:32">
      <c r="A457" s="1056"/>
      <c r="B457" s="1056"/>
      <c r="C457" s="1056"/>
      <c r="D457" s="1056"/>
      <c r="E457" s="1056"/>
      <c r="F457" s="1057"/>
      <c r="G457" s="1056"/>
      <c r="H457" s="1056"/>
      <c r="I457" s="1056"/>
      <c r="J457" s="1056"/>
      <c r="K457" s="285"/>
      <c r="N457" s="285"/>
      <c r="O457" s="285"/>
      <c r="P457" s="285"/>
      <c r="Q457" s="285"/>
      <c r="R457" s="285"/>
      <c r="S457" s="285"/>
      <c r="T457" s="285"/>
      <c r="U457" s="285"/>
      <c r="V457" s="285"/>
      <c r="W457" s="285"/>
      <c r="X457" s="285"/>
      <c r="Y457" s="285"/>
      <c r="Z457" s="285"/>
      <c r="AA457" s="285"/>
      <c r="AB457" s="285"/>
      <c r="AC457" s="285"/>
      <c r="AD457" s="285"/>
      <c r="AE457" s="285"/>
      <c r="AF457" s="285"/>
    </row>
    <row r="458" spans="1:32">
      <c r="A458" s="1056"/>
      <c r="B458" s="1056"/>
      <c r="C458" s="1056"/>
      <c r="D458" s="1056"/>
      <c r="E458" s="1056"/>
      <c r="F458" s="1057"/>
      <c r="G458" s="1056"/>
      <c r="H458" s="1056"/>
      <c r="I458" s="1056"/>
      <c r="J458" s="1056"/>
      <c r="K458" s="285"/>
      <c r="N458" s="285"/>
      <c r="O458" s="285"/>
      <c r="P458" s="285"/>
      <c r="Q458" s="285"/>
      <c r="R458" s="285"/>
      <c r="S458" s="285"/>
      <c r="T458" s="285"/>
      <c r="U458" s="285"/>
      <c r="V458" s="285"/>
      <c r="W458" s="285"/>
      <c r="X458" s="285"/>
      <c r="Y458" s="285"/>
      <c r="Z458" s="285"/>
      <c r="AA458" s="285"/>
      <c r="AB458" s="285"/>
      <c r="AC458" s="285"/>
      <c r="AD458" s="285"/>
      <c r="AE458" s="285"/>
      <c r="AF458" s="285"/>
    </row>
    <row r="459" spans="1:32">
      <c r="A459" s="1056"/>
      <c r="B459" s="1056"/>
      <c r="C459" s="1056"/>
      <c r="D459" s="1056"/>
      <c r="E459" s="1056"/>
      <c r="F459" s="1057"/>
      <c r="G459" s="1056"/>
      <c r="H459" s="1056"/>
      <c r="I459" s="1056"/>
      <c r="J459" s="1056"/>
      <c r="K459" s="285"/>
      <c r="N459" s="285"/>
      <c r="O459" s="285"/>
      <c r="P459" s="285"/>
      <c r="Q459" s="285"/>
      <c r="R459" s="285"/>
      <c r="S459" s="285"/>
      <c r="T459" s="285"/>
      <c r="U459" s="285"/>
      <c r="V459" s="285"/>
      <c r="W459" s="285"/>
      <c r="X459" s="285"/>
      <c r="Y459" s="285"/>
      <c r="Z459" s="285"/>
      <c r="AA459" s="285"/>
      <c r="AB459" s="285"/>
      <c r="AC459" s="285"/>
      <c r="AD459" s="285"/>
      <c r="AE459" s="285"/>
      <c r="AF459" s="285"/>
    </row>
    <row r="460" spans="1:32">
      <c r="A460" s="1056"/>
      <c r="B460" s="1056"/>
      <c r="C460" s="1056"/>
      <c r="D460" s="1056"/>
      <c r="E460" s="1056"/>
      <c r="F460" s="1057"/>
      <c r="G460" s="1056"/>
      <c r="H460" s="1056"/>
      <c r="I460" s="1056"/>
      <c r="J460" s="1056"/>
      <c r="K460" s="285"/>
      <c r="N460" s="285"/>
      <c r="O460" s="285"/>
      <c r="P460" s="285"/>
      <c r="Q460" s="285"/>
      <c r="R460" s="285"/>
      <c r="S460" s="285"/>
      <c r="T460" s="285"/>
      <c r="U460" s="285"/>
      <c r="V460" s="285"/>
      <c r="W460" s="285"/>
      <c r="X460" s="285"/>
      <c r="Y460" s="285"/>
      <c r="Z460" s="285"/>
      <c r="AA460" s="285"/>
      <c r="AB460" s="285"/>
      <c r="AC460" s="285"/>
      <c r="AD460" s="285"/>
      <c r="AE460" s="285"/>
      <c r="AF460" s="285"/>
    </row>
    <row r="461" spans="1:32">
      <c r="A461" s="1056"/>
      <c r="B461" s="1056"/>
      <c r="C461" s="1056"/>
      <c r="D461" s="1056"/>
      <c r="E461" s="1056"/>
      <c r="F461" s="1057"/>
      <c r="G461" s="1056"/>
      <c r="H461" s="1056"/>
      <c r="I461" s="1056"/>
      <c r="J461" s="1056"/>
      <c r="K461" s="285"/>
      <c r="N461" s="285"/>
      <c r="O461" s="285"/>
      <c r="P461" s="285"/>
      <c r="Q461" s="285"/>
      <c r="R461" s="285"/>
      <c r="S461" s="285"/>
      <c r="T461" s="285"/>
      <c r="U461" s="285"/>
      <c r="V461" s="285"/>
      <c r="W461" s="285"/>
      <c r="X461" s="285"/>
      <c r="Y461" s="285"/>
      <c r="Z461" s="285"/>
      <c r="AA461" s="285"/>
      <c r="AB461" s="285"/>
      <c r="AC461" s="285"/>
      <c r="AD461" s="285"/>
      <c r="AE461" s="285"/>
      <c r="AF461" s="285"/>
    </row>
    <row r="462" spans="1:32">
      <c r="A462" s="1056"/>
      <c r="B462" s="1056"/>
      <c r="C462" s="1056"/>
      <c r="D462" s="1056"/>
      <c r="E462" s="1056"/>
      <c r="F462" s="1057"/>
      <c r="G462" s="1056"/>
      <c r="H462" s="1056"/>
      <c r="I462" s="1056"/>
      <c r="J462" s="1056"/>
      <c r="K462" s="285"/>
      <c r="N462" s="285"/>
      <c r="O462" s="285"/>
      <c r="P462" s="285"/>
      <c r="Q462" s="285"/>
      <c r="R462" s="285"/>
      <c r="S462" s="285"/>
      <c r="T462" s="285"/>
      <c r="U462" s="285"/>
      <c r="V462" s="285"/>
      <c r="W462" s="285"/>
      <c r="X462" s="285"/>
      <c r="Y462" s="285"/>
      <c r="Z462" s="285"/>
      <c r="AA462" s="285"/>
      <c r="AB462" s="285"/>
      <c r="AC462" s="285"/>
      <c r="AD462" s="285"/>
      <c r="AE462" s="285"/>
      <c r="AF462" s="285"/>
    </row>
    <row r="463" spans="1:32">
      <c r="A463" s="1056"/>
      <c r="B463" s="1056"/>
      <c r="C463" s="1056"/>
      <c r="D463" s="1056"/>
      <c r="E463" s="1056"/>
      <c r="F463" s="1057"/>
      <c r="G463" s="1056"/>
      <c r="H463" s="1056"/>
      <c r="I463" s="1056"/>
      <c r="J463" s="1056"/>
      <c r="K463" s="285"/>
      <c r="N463" s="285"/>
      <c r="O463" s="285"/>
      <c r="P463" s="285"/>
      <c r="Q463" s="285"/>
      <c r="R463" s="285"/>
      <c r="S463" s="285"/>
      <c r="T463" s="285"/>
      <c r="U463" s="285"/>
      <c r="V463" s="285"/>
      <c r="W463" s="285"/>
      <c r="X463" s="285"/>
      <c r="Y463" s="285"/>
      <c r="Z463" s="285"/>
      <c r="AA463" s="285"/>
      <c r="AB463" s="285"/>
      <c r="AC463" s="285"/>
      <c r="AD463" s="285"/>
      <c r="AE463" s="285"/>
      <c r="AF463" s="285"/>
    </row>
    <row r="464" spans="1:32">
      <c r="A464" s="1056"/>
      <c r="B464" s="1056"/>
      <c r="C464" s="1056"/>
      <c r="D464" s="1056"/>
      <c r="E464" s="1056"/>
      <c r="F464" s="1057"/>
      <c r="G464" s="1056"/>
      <c r="H464" s="1056"/>
      <c r="I464" s="1056"/>
      <c r="J464" s="1056"/>
      <c r="K464" s="285"/>
      <c r="N464" s="285"/>
      <c r="O464" s="285"/>
      <c r="P464" s="285"/>
      <c r="Q464" s="285"/>
      <c r="R464" s="285"/>
      <c r="S464" s="285"/>
      <c r="T464" s="285"/>
      <c r="U464" s="285"/>
      <c r="V464" s="285"/>
      <c r="W464" s="285"/>
      <c r="X464" s="285"/>
      <c r="Y464" s="285"/>
      <c r="Z464" s="285"/>
      <c r="AA464" s="285"/>
      <c r="AB464" s="285"/>
      <c r="AC464" s="285"/>
      <c r="AD464" s="285"/>
      <c r="AE464" s="285"/>
      <c r="AF464" s="285"/>
    </row>
    <row r="465" spans="1:32">
      <c r="A465" s="1056"/>
      <c r="B465" s="1056"/>
      <c r="C465" s="1056"/>
      <c r="D465" s="1056"/>
      <c r="E465" s="1056"/>
      <c r="F465" s="1057"/>
      <c r="G465" s="1056"/>
      <c r="H465" s="1056"/>
      <c r="I465" s="1056"/>
      <c r="J465" s="1056"/>
      <c r="K465" s="285"/>
      <c r="N465" s="285"/>
      <c r="O465" s="285"/>
      <c r="P465" s="285"/>
      <c r="Q465" s="285"/>
      <c r="R465" s="285"/>
      <c r="S465" s="285"/>
      <c r="T465" s="285"/>
      <c r="U465" s="285"/>
      <c r="V465" s="285"/>
      <c r="W465" s="285"/>
      <c r="X465" s="285"/>
      <c r="Y465" s="285"/>
      <c r="Z465" s="285"/>
      <c r="AA465" s="285"/>
      <c r="AB465" s="285"/>
      <c r="AC465" s="285"/>
      <c r="AD465" s="285"/>
      <c r="AE465" s="285"/>
      <c r="AF465" s="285"/>
    </row>
    <row r="466" spans="1:32">
      <c r="A466" s="1056"/>
      <c r="B466" s="1056"/>
      <c r="C466" s="1056"/>
      <c r="D466" s="1056"/>
      <c r="E466" s="1056"/>
      <c r="F466" s="1057"/>
      <c r="G466" s="1056"/>
      <c r="H466" s="1056"/>
      <c r="I466" s="1056"/>
      <c r="J466" s="1056"/>
      <c r="K466" s="285"/>
      <c r="N466" s="285"/>
      <c r="O466" s="285"/>
      <c r="P466" s="285"/>
      <c r="Q466" s="285"/>
      <c r="R466" s="285"/>
      <c r="S466" s="285"/>
      <c r="T466" s="285"/>
      <c r="U466" s="285"/>
      <c r="V466" s="285"/>
      <c r="W466" s="285"/>
      <c r="X466" s="285"/>
      <c r="Y466" s="285"/>
      <c r="Z466" s="285"/>
      <c r="AA466" s="285"/>
      <c r="AB466" s="285"/>
      <c r="AC466" s="285"/>
      <c r="AD466" s="285"/>
      <c r="AE466" s="285"/>
      <c r="AF466" s="285"/>
    </row>
    <row r="467" spans="1:32">
      <c r="A467" s="1056"/>
      <c r="B467" s="1056"/>
      <c r="C467" s="1056"/>
      <c r="D467" s="1056"/>
      <c r="E467" s="1056"/>
      <c r="F467" s="1058"/>
      <c r="G467" s="1056"/>
      <c r="H467" s="1056"/>
      <c r="I467" s="1059"/>
      <c r="J467" s="1059"/>
      <c r="K467" s="285"/>
      <c r="N467" s="285"/>
      <c r="O467" s="285"/>
      <c r="P467" s="285"/>
      <c r="Q467" s="285"/>
      <c r="R467" s="285"/>
      <c r="S467" s="285"/>
      <c r="T467" s="285"/>
      <c r="U467" s="285"/>
      <c r="V467" s="285"/>
      <c r="W467" s="285"/>
      <c r="X467" s="285"/>
      <c r="Y467" s="285"/>
      <c r="Z467" s="285"/>
      <c r="AA467" s="285"/>
      <c r="AB467" s="285"/>
      <c r="AC467" s="285"/>
      <c r="AD467" s="285"/>
      <c r="AE467" s="285"/>
      <c r="AF467" s="285"/>
    </row>
    <row r="468" spans="1:32">
      <c r="A468" s="1056"/>
      <c r="B468" s="1056"/>
      <c r="C468" s="1056"/>
      <c r="D468" s="1056"/>
      <c r="E468" s="1056"/>
      <c r="F468" s="1058"/>
      <c r="G468" s="1056"/>
      <c r="H468" s="1056"/>
      <c r="I468" s="1059"/>
      <c r="J468" s="1059"/>
      <c r="K468" s="285"/>
      <c r="N468" s="285"/>
      <c r="O468" s="285"/>
      <c r="P468" s="285"/>
      <c r="Q468" s="285"/>
      <c r="R468" s="285"/>
      <c r="S468" s="285"/>
      <c r="T468" s="285"/>
      <c r="U468" s="285"/>
      <c r="V468" s="285"/>
      <c r="W468" s="285"/>
      <c r="X468" s="285"/>
      <c r="Y468" s="285"/>
      <c r="Z468" s="285"/>
      <c r="AA468" s="285"/>
      <c r="AB468" s="285"/>
      <c r="AC468" s="285"/>
      <c r="AD468" s="285"/>
      <c r="AE468" s="285"/>
      <c r="AF468" s="285"/>
    </row>
    <row r="469" spans="1:32">
      <c r="A469" s="1056"/>
      <c r="B469" s="1056"/>
      <c r="C469" s="1056"/>
      <c r="D469" s="1056"/>
      <c r="E469" s="1056"/>
      <c r="F469" s="1058"/>
      <c r="G469" s="1056"/>
      <c r="H469" s="1056"/>
      <c r="I469" s="1059"/>
      <c r="J469" s="1059"/>
      <c r="K469" s="285"/>
      <c r="N469" s="285"/>
      <c r="O469" s="285"/>
      <c r="P469" s="285"/>
      <c r="Q469" s="285"/>
      <c r="R469" s="285"/>
      <c r="S469" s="285"/>
      <c r="T469" s="285"/>
      <c r="U469" s="285"/>
      <c r="V469" s="285"/>
      <c r="W469" s="285"/>
      <c r="X469" s="285"/>
      <c r="Y469" s="285"/>
      <c r="Z469" s="285"/>
      <c r="AA469" s="285"/>
      <c r="AB469" s="285"/>
      <c r="AC469" s="285"/>
      <c r="AD469" s="285"/>
      <c r="AE469" s="285"/>
      <c r="AF469" s="285"/>
    </row>
    <row r="470" spans="1:32">
      <c r="A470" s="1056"/>
      <c r="B470" s="1056"/>
      <c r="C470" s="1056"/>
      <c r="D470" s="1056"/>
      <c r="E470" s="1056"/>
      <c r="F470" s="1058"/>
      <c r="G470" s="1056"/>
      <c r="H470" s="1056"/>
      <c r="I470" s="1059"/>
      <c r="J470" s="1059"/>
      <c r="K470" s="285"/>
      <c r="N470" s="285"/>
      <c r="O470" s="285"/>
      <c r="P470" s="285"/>
      <c r="Q470" s="285"/>
      <c r="R470" s="285"/>
      <c r="S470" s="285"/>
      <c r="T470" s="285"/>
      <c r="U470" s="285"/>
      <c r="V470" s="285"/>
      <c r="W470" s="285"/>
      <c r="X470" s="285"/>
      <c r="Y470" s="285"/>
      <c r="Z470" s="285"/>
      <c r="AA470" s="285"/>
      <c r="AB470" s="285"/>
      <c r="AC470" s="285"/>
      <c r="AD470" s="285"/>
      <c r="AE470" s="285"/>
      <c r="AF470" s="285"/>
    </row>
    <row r="471" spans="1:32">
      <c r="A471" s="1056"/>
      <c r="B471" s="1056"/>
      <c r="C471" s="1056"/>
      <c r="D471" s="1056"/>
      <c r="E471" s="1056"/>
      <c r="F471" s="1058"/>
      <c r="G471" s="1056"/>
      <c r="H471" s="1056"/>
      <c r="I471" s="1059"/>
      <c r="J471" s="1059"/>
      <c r="K471" s="285"/>
      <c r="N471" s="285"/>
      <c r="O471" s="285"/>
      <c r="P471" s="285"/>
      <c r="Q471" s="285"/>
      <c r="R471" s="285"/>
      <c r="S471" s="285"/>
      <c r="T471" s="285"/>
      <c r="U471" s="285"/>
      <c r="V471" s="285"/>
      <c r="W471" s="285"/>
      <c r="X471" s="285"/>
      <c r="Y471" s="285"/>
      <c r="Z471" s="285"/>
      <c r="AA471" s="285"/>
      <c r="AB471" s="285"/>
      <c r="AC471" s="285"/>
      <c r="AD471" s="285"/>
      <c r="AE471" s="285"/>
      <c r="AF471" s="285"/>
    </row>
    <row r="472" spans="1:32">
      <c r="A472" s="1056"/>
      <c r="B472" s="1056"/>
      <c r="C472" s="1056"/>
      <c r="D472" s="1056"/>
      <c r="E472" s="1056"/>
      <c r="F472" s="1058"/>
      <c r="G472" s="1056"/>
      <c r="H472" s="1056"/>
      <c r="I472" s="1059"/>
      <c r="J472" s="1059"/>
      <c r="K472" s="285"/>
      <c r="N472" s="285"/>
      <c r="O472" s="285"/>
      <c r="P472" s="285"/>
      <c r="Q472" s="285"/>
      <c r="R472" s="285"/>
      <c r="S472" s="285"/>
      <c r="T472" s="285"/>
      <c r="U472" s="285"/>
      <c r="V472" s="285"/>
      <c r="W472" s="285"/>
      <c r="X472" s="285"/>
      <c r="Y472" s="285"/>
      <c r="Z472" s="285"/>
      <c r="AA472" s="285"/>
      <c r="AB472" s="285"/>
      <c r="AC472" s="285"/>
      <c r="AD472" s="285"/>
      <c r="AE472" s="285"/>
      <c r="AF472" s="285"/>
    </row>
    <row r="473" spans="1:32">
      <c r="A473" s="1056"/>
      <c r="B473" s="1056"/>
      <c r="C473" s="1056"/>
      <c r="D473" s="1056"/>
      <c r="E473" s="1056"/>
      <c r="F473" s="1058"/>
      <c r="G473" s="1056"/>
      <c r="H473" s="1056"/>
      <c r="I473" s="1059"/>
      <c r="J473" s="1059"/>
      <c r="K473" s="285"/>
      <c r="N473" s="285"/>
      <c r="O473" s="285"/>
      <c r="P473" s="285"/>
      <c r="Q473" s="285"/>
      <c r="R473" s="285"/>
      <c r="S473" s="285"/>
      <c r="T473" s="285"/>
      <c r="U473" s="285"/>
      <c r="V473" s="285"/>
      <c r="W473" s="285"/>
      <c r="X473" s="285"/>
      <c r="Y473" s="285"/>
      <c r="Z473" s="285"/>
      <c r="AA473" s="285"/>
      <c r="AB473" s="285"/>
      <c r="AC473" s="285"/>
      <c r="AD473" s="285"/>
      <c r="AE473" s="285"/>
      <c r="AF473" s="285"/>
    </row>
    <row r="474" spans="1:32">
      <c r="A474" s="1056"/>
      <c r="B474" s="1056"/>
      <c r="C474" s="1056"/>
      <c r="D474" s="1056"/>
      <c r="E474" s="1056"/>
      <c r="F474" s="1058"/>
      <c r="G474" s="1056"/>
      <c r="H474" s="1056"/>
      <c r="I474" s="1059"/>
      <c r="J474" s="1059"/>
      <c r="K474" s="285"/>
      <c r="N474" s="285"/>
      <c r="O474" s="285"/>
      <c r="P474" s="285"/>
      <c r="Q474" s="285"/>
      <c r="R474" s="285"/>
      <c r="S474" s="285"/>
      <c r="T474" s="285"/>
      <c r="U474" s="285"/>
      <c r="V474" s="285"/>
      <c r="W474" s="285"/>
      <c r="X474" s="285"/>
      <c r="Y474" s="285"/>
      <c r="Z474" s="285"/>
      <c r="AA474" s="285"/>
      <c r="AB474" s="285"/>
      <c r="AC474" s="285"/>
      <c r="AD474" s="285"/>
      <c r="AE474" s="285"/>
      <c r="AF474" s="285"/>
    </row>
    <row r="475" spans="1:32">
      <c r="A475" s="1056"/>
      <c r="B475" s="1056"/>
      <c r="C475" s="1056"/>
      <c r="D475" s="1056"/>
      <c r="E475" s="1056"/>
      <c r="F475" s="1058"/>
      <c r="G475" s="1056"/>
      <c r="H475" s="1056"/>
      <c r="I475" s="1059"/>
      <c r="J475" s="1059"/>
      <c r="K475" s="285"/>
      <c r="N475" s="285"/>
      <c r="O475" s="285"/>
      <c r="P475" s="285"/>
      <c r="Q475" s="285"/>
      <c r="R475" s="285"/>
      <c r="S475" s="285"/>
      <c r="T475" s="285"/>
      <c r="U475" s="285"/>
      <c r="V475" s="285"/>
      <c r="W475" s="285"/>
      <c r="X475" s="285"/>
      <c r="Y475" s="285"/>
      <c r="Z475" s="285"/>
      <c r="AA475" s="285"/>
      <c r="AB475" s="285"/>
      <c r="AC475" s="285"/>
      <c r="AD475" s="285"/>
      <c r="AE475" s="285"/>
      <c r="AF475" s="285"/>
    </row>
    <row r="476" spans="1:32">
      <c r="A476" s="1056"/>
      <c r="B476" s="1056"/>
      <c r="C476" s="1056"/>
      <c r="D476" s="1056"/>
      <c r="E476" s="1056"/>
      <c r="F476" s="1058"/>
      <c r="G476" s="1056"/>
      <c r="H476" s="1056"/>
      <c r="I476" s="1059"/>
      <c r="J476" s="1059"/>
      <c r="K476" s="285"/>
      <c r="N476" s="285"/>
      <c r="O476" s="285"/>
      <c r="P476" s="285"/>
      <c r="Q476" s="285"/>
      <c r="R476" s="285"/>
      <c r="S476" s="285"/>
      <c r="T476" s="285"/>
      <c r="U476" s="285"/>
      <c r="V476" s="285"/>
      <c r="W476" s="285"/>
      <c r="X476" s="285"/>
      <c r="Y476" s="285"/>
      <c r="Z476" s="285"/>
      <c r="AA476" s="285"/>
      <c r="AB476" s="285"/>
      <c r="AC476" s="285"/>
      <c r="AD476" s="285"/>
      <c r="AE476" s="285"/>
      <c r="AF476" s="285"/>
    </row>
    <row r="477" spans="1:32">
      <c r="A477" s="1056"/>
      <c r="B477" s="1056"/>
      <c r="C477" s="1056"/>
      <c r="D477" s="1056"/>
      <c r="E477" s="1056"/>
      <c r="F477" s="1058"/>
      <c r="G477" s="1056"/>
      <c r="H477" s="1056"/>
      <c r="I477" s="1059"/>
      <c r="J477" s="1059"/>
      <c r="K477" s="285"/>
      <c r="N477" s="285"/>
      <c r="O477" s="285"/>
      <c r="P477" s="285"/>
      <c r="Q477" s="285"/>
      <c r="R477" s="285"/>
      <c r="S477" s="285"/>
      <c r="T477" s="285"/>
      <c r="U477" s="285"/>
      <c r="V477" s="285"/>
      <c r="W477" s="285"/>
      <c r="X477" s="285"/>
      <c r="Y477" s="285"/>
      <c r="Z477" s="285"/>
      <c r="AA477" s="285"/>
      <c r="AB477" s="285"/>
      <c r="AC477" s="285"/>
      <c r="AD477" s="285"/>
      <c r="AE477" s="285"/>
      <c r="AF477" s="285"/>
    </row>
    <row r="478" spans="1:32">
      <c r="A478" s="1056"/>
      <c r="B478" s="1056"/>
      <c r="C478" s="1056"/>
      <c r="D478" s="1056"/>
      <c r="E478" s="1056"/>
      <c r="F478" s="1058"/>
      <c r="G478" s="1056"/>
      <c r="H478" s="1056"/>
      <c r="I478" s="1059"/>
      <c r="J478" s="1059"/>
      <c r="K478" s="285"/>
      <c r="N478" s="285"/>
      <c r="O478" s="285"/>
      <c r="P478" s="285"/>
      <c r="Q478" s="285"/>
      <c r="R478" s="285"/>
      <c r="S478" s="285"/>
      <c r="T478" s="285"/>
      <c r="U478" s="285"/>
      <c r="V478" s="285"/>
      <c r="W478" s="285"/>
      <c r="X478" s="285"/>
      <c r="Y478" s="285"/>
      <c r="Z478" s="285"/>
      <c r="AA478" s="285"/>
      <c r="AB478" s="285"/>
      <c r="AC478" s="285"/>
      <c r="AD478" s="285"/>
      <c r="AE478" s="285"/>
      <c r="AF478" s="285"/>
    </row>
    <row r="479" spans="1:32">
      <c r="A479" s="1056"/>
      <c r="B479" s="1056"/>
      <c r="C479" s="1056"/>
      <c r="D479" s="1056"/>
      <c r="E479" s="1056"/>
      <c r="F479" s="1058"/>
      <c r="G479" s="1056"/>
      <c r="H479" s="1056"/>
      <c r="I479" s="1059"/>
      <c r="J479" s="1059"/>
      <c r="K479" s="285"/>
      <c r="N479" s="285"/>
      <c r="O479" s="285"/>
      <c r="P479" s="285"/>
      <c r="Q479" s="285"/>
      <c r="R479" s="285"/>
      <c r="S479" s="285"/>
      <c r="T479" s="285"/>
      <c r="U479" s="285"/>
      <c r="V479" s="285"/>
      <c r="W479" s="285"/>
      <c r="X479" s="285"/>
      <c r="Y479" s="285"/>
      <c r="Z479" s="285"/>
      <c r="AA479" s="285"/>
      <c r="AB479" s="285"/>
      <c r="AC479" s="285"/>
      <c r="AD479" s="285"/>
      <c r="AE479" s="285"/>
      <c r="AF479" s="285"/>
    </row>
    <row r="480" spans="1:32">
      <c r="A480" s="1056"/>
      <c r="B480" s="1056"/>
      <c r="C480" s="1056"/>
      <c r="D480" s="1056"/>
      <c r="E480" s="1056"/>
      <c r="F480" s="1058"/>
      <c r="G480" s="1056"/>
      <c r="H480" s="1056"/>
      <c r="I480" s="1059"/>
      <c r="J480" s="1059"/>
      <c r="K480" s="285"/>
      <c r="N480" s="285"/>
      <c r="O480" s="285"/>
      <c r="P480" s="285"/>
      <c r="Q480" s="285"/>
      <c r="R480" s="285"/>
      <c r="S480" s="285"/>
      <c r="T480" s="285"/>
      <c r="U480" s="285"/>
      <c r="V480" s="285"/>
      <c r="W480" s="285"/>
      <c r="X480" s="285"/>
      <c r="Y480" s="285"/>
      <c r="Z480" s="285"/>
      <c r="AA480" s="285"/>
      <c r="AB480" s="285"/>
      <c r="AC480" s="285"/>
      <c r="AD480" s="285"/>
      <c r="AE480" s="285"/>
      <c r="AF480" s="285"/>
    </row>
    <row r="481" spans="1:32">
      <c r="A481" s="1056"/>
      <c r="B481" s="1056"/>
      <c r="C481" s="1056"/>
      <c r="D481" s="1056"/>
      <c r="E481" s="1056"/>
      <c r="F481" s="1058"/>
      <c r="G481" s="1056"/>
      <c r="H481" s="1056"/>
      <c r="I481" s="1059"/>
      <c r="J481" s="1059"/>
      <c r="K481" s="285"/>
      <c r="N481" s="285"/>
      <c r="O481" s="285"/>
      <c r="P481" s="285"/>
      <c r="Q481" s="285"/>
      <c r="R481" s="285"/>
      <c r="S481" s="285"/>
      <c r="T481" s="285"/>
      <c r="U481" s="285"/>
      <c r="V481" s="285"/>
      <c r="W481" s="285"/>
      <c r="X481" s="285"/>
      <c r="Y481" s="285"/>
      <c r="Z481" s="285"/>
      <c r="AA481" s="285"/>
      <c r="AB481" s="285"/>
      <c r="AC481" s="285"/>
      <c r="AD481" s="285"/>
      <c r="AE481" s="285"/>
      <c r="AF481" s="285"/>
    </row>
    <row r="482" spans="1:32">
      <c r="A482" s="1056"/>
      <c r="B482" s="1056"/>
      <c r="C482" s="1056"/>
      <c r="D482" s="1056"/>
      <c r="E482" s="1056"/>
      <c r="F482" s="1058"/>
      <c r="G482" s="1056"/>
      <c r="H482" s="1056"/>
      <c r="I482" s="1059"/>
      <c r="J482" s="1059"/>
      <c r="K482" s="285"/>
      <c r="N482" s="285"/>
      <c r="O482" s="285"/>
      <c r="P482" s="285"/>
      <c r="Q482" s="285"/>
      <c r="R482" s="285"/>
      <c r="S482" s="285"/>
      <c r="T482" s="285"/>
      <c r="U482" s="285"/>
      <c r="V482" s="285"/>
      <c r="W482" s="285"/>
      <c r="X482" s="285"/>
      <c r="Y482" s="285"/>
      <c r="Z482" s="285"/>
      <c r="AA482" s="285"/>
      <c r="AB482" s="285"/>
      <c r="AC482" s="285"/>
      <c r="AD482" s="285"/>
      <c r="AE482" s="285"/>
      <c r="AF482" s="285"/>
    </row>
    <row r="483" spans="1:32">
      <c r="A483" s="1056"/>
      <c r="B483" s="1056"/>
      <c r="C483" s="1056"/>
      <c r="D483" s="1056"/>
      <c r="E483" s="1056"/>
      <c r="F483" s="1058"/>
      <c r="G483" s="1056"/>
      <c r="H483" s="1056"/>
      <c r="I483" s="1059"/>
      <c r="J483" s="1059"/>
      <c r="K483" s="285"/>
      <c r="N483" s="285"/>
      <c r="O483" s="285"/>
      <c r="P483" s="285"/>
      <c r="Q483" s="285"/>
      <c r="R483" s="285"/>
      <c r="S483" s="285"/>
      <c r="T483" s="285"/>
      <c r="U483" s="285"/>
      <c r="V483" s="285"/>
      <c r="W483" s="285"/>
      <c r="X483" s="285"/>
      <c r="Y483" s="285"/>
      <c r="Z483" s="285"/>
      <c r="AA483" s="285"/>
      <c r="AB483" s="285"/>
      <c r="AC483" s="285"/>
      <c r="AD483" s="285"/>
      <c r="AE483" s="285"/>
      <c r="AF483" s="285"/>
    </row>
    <row r="484" spans="1:32">
      <c r="A484" s="1056"/>
      <c r="B484" s="1056"/>
      <c r="C484" s="1056"/>
      <c r="D484" s="1056"/>
      <c r="E484" s="1056"/>
      <c r="F484" s="1058"/>
      <c r="G484" s="1056"/>
      <c r="H484" s="1056"/>
      <c r="I484" s="1059"/>
      <c r="J484" s="1059"/>
      <c r="K484" s="285"/>
      <c r="N484" s="285"/>
      <c r="O484" s="285"/>
      <c r="P484" s="285"/>
      <c r="Q484" s="285"/>
      <c r="R484" s="285"/>
      <c r="S484" s="285"/>
      <c r="T484" s="285"/>
      <c r="U484" s="285"/>
      <c r="V484" s="285"/>
      <c r="W484" s="285"/>
      <c r="X484" s="285"/>
      <c r="Y484" s="285"/>
      <c r="Z484" s="285"/>
      <c r="AA484" s="285"/>
      <c r="AB484" s="285"/>
      <c r="AC484" s="285"/>
      <c r="AD484" s="285"/>
      <c r="AE484" s="285"/>
      <c r="AF484" s="285"/>
    </row>
  </sheetData>
  <sheetProtection algorithmName="SHA-512" hashValue="o4O4V3EJhFLuubwdajeKlLBWHElK1I+eL4AmoSwr9P9y5yM7ugzm4V7FVPVTtXIlsUy8Nh9n49gN6S2RtP2Hvw==" saltValue="EMCea4Z4Al9CeLcPYVQaGQ==" spinCount="100000" sheet="1" formatColumns="0" formatRows="0" selectLockedCells="1"/>
  <customSheetViews>
    <customSheetView guid="{C5511DF2-7367-4292-8F90-6EDA131DE06A}" scale="80" fitToPage="1" printArea="1" hiddenRows="1" view="pageBreakPreview" topLeftCell="A375">
      <selection activeCell="I389" sqref="I389"/>
      <pageMargins left="0.25" right="0.25" top="0.25" bottom="0.25" header="0.05" footer="0.05"/>
      <printOptions horizontalCentered="1"/>
      <pageSetup paperSize="9" scale="79" fitToHeight="0" orientation="landscape" r:id="rId1"/>
      <headerFooter alignWithMargins="0">
        <oddFooter>&amp;R&amp;"Book Antiqua,Bold"&amp;10Schedule-2/ Page &amp;P of &amp;N</oddFooter>
      </headerFooter>
    </customSheetView>
    <customSheetView guid="{B53AB765-D844-4672-9326-008E7DD94E4F}" scale="80" fitToPage="1" printArea="1" hiddenRows="1" view="pageBreakPreview" topLeftCell="A36">
      <selection activeCell="I22" sqref="I22:I128"/>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5"/>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6"/>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0"/>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2"/>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8909CFDD-4F29-4C72-886E-908773EE94A2}" scale="80" fitToPage="1" printArea="1" hiddenRows="1" view="pageBreakPreview" topLeftCell="A375">
      <selection activeCell="I389" sqref="I389"/>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s>
  <mergeCells count="16">
    <mergeCell ref="H405:I405"/>
    <mergeCell ref="A397:J397"/>
    <mergeCell ref="C11:E11"/>
    <mergeCell ref="C9:E9"/>
    <mergeCell ref="I15:J15"/>
    <mergeCell ref="B20:F20"/>
    <mergeCell ref="A13:J13"/>
    <mergeCell ref="C10:E10"/>
    <mergeCell ref="A6:D6"/>
    <mergeCell ref="B402:J402"/>
    <mergeCell ref="H404:I404"/>
    <mergeCell ref="A3:J3"/>
    <mergeCell ref="R3:S3"/>
    <mergeCell ref="A4:J4"/>
    <mergeCell ref="A7:H7"/>
    <mergeCell ref="C8:E8"/>
  </mergeCells>
  <phoneticPr fontId="2" type="noConversion"/>
  <conditionalFormatting sqref="I22:I171">
    <cfRule type="expression" dxfId="44" priority="19" stopIfTrue="1">
      <formula>H22&gt;0</formula>
    </cfRule>
    <cfRule type="cellIs" dxfId="43" priority="20" stopIfTrue="1" operator="equal">
      <formula>"a"</formula>
    </cfRule>
    <cfRule type="expression" dxfId="42" priority="21" stopIfTrue="1">
      <formula>F22&gt;0</formula>
    </cfRule>
  </conditionalFormatting>
  <conditionalFormatting sqref="I173:I292 I294:I396">
    <cfRule type="expression" dxfId="41" priority="4" stopIfTrue="1">
      <formula>H173&gt;0</formula>
    </cfRule>
    <cfRule type="cellIs" dxfId="40" priority="5" stopIfTrue="1" operator="equal">
      <formula>"a"</formula>
    </cfRule>
    <cfRule type="expression" dxfId="39" priority="6" stopIfTrue="1">
      <formula>F173&gt;0</formula>
    </cfRule>
  </conditionalFormatting>
  <dataValidations count="1">
    <dataValidation type="decimal" operator="greaterThan" allowBlank="1" showInputMessage="1" showErrorMessage="1" sqref="I22:I171 I294:I396 I173:I292" xr:uid="{00000000-0002-0000-0600-000000000000}">
      <formula1>0</formula1>
    </dataValidation>
  </dataValidations>
  <printOptions horizontalCentered="1"/>
  <pageMargins left="0.25" right="0.25" top="0.25" bottom="0.25" header="0.05" footer="0.05"/>
  <pageSetup paperSize="9" scale="79" fitToHeight="0" orientation="landscape" r:id="rId26"/>
  <headerFooter alignWithMargins="0">
    <oddFooter>&amp;R&amp;"Book Antiqua,Bold"&amp;10Schedule-2/ Page &amp;P of &amp;N</oddFooter>
  </headerFooter>
  <drawing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CC/NT/W-GIS/DOM/A04/24/10629</v>
      </c>
      <c r="B1" s="60"/>
      <c r="C1" s="61"/>
      <c r="D1" s="61"/>
      <c r="E1" s="7"/>
      <c r="F1" s="8" t="s">
        <v>66</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42" t="str">
        <f>Cover!$B$2</f>
        <v>400kV GIS Substation Package SS-135 for (a) Extension of 400/220/132kV Pandiabili GIS Substation under ERBS-I, (b) Extension of 400/220/132kV Rangpo GIS Substation under ERBS-II and (c) Bay Extension of Misa GIS S/s under NERES-XXVIII</v>
      </c>
      <c r="B3" s="1242"/>
      <c r="C3" s="1242"/>
      <c r="D3" s="1242"/>
      <c r="E3" s="1242"/>
      <c r="F3" s="1242"/>
      <c r="G3" s="369"/>
      <c r="H3" s="400"/>
      <c r="I3" s="252"/>
      <c r="J3" s="185"/>
      <c r="K3" s="185" t="s">
        <v>342</v>
      </c>
      <c r="L3" s="185"/>
      <c r="M3" s="185">
        <f>IF(ISERROR(#REF!/('Sch-6'!D14+'Sch-6'!D16+'Sch-6'!D18)),0,#REF!/( 'Sch-6'!D14+'Sch-6'!D16+'Sch-6'!D18))</f>
        <v>0</v>
      </c>
      <c r="N3" s="185"/>
      <c r="O3" s="190"/>
      <c r="P3" s="191"/>
      <c r="Q3" s="191"/>
      <c r="R3" s="191"/>
      <c r="S3" s="185"/>
      <c r="T3" s="190"/>
      <c r="U3" s="185"/>
      <c r="V3" s="185"/>
      <c r="W3" s="1261"/>
      <c r="X3" s="1261"/>
      <c r="Y3" s="185"/>
      <c r="Z3" s="185"/>
      <c r="AA3" s="185"/>
      <c r="AB3" s="185"/>
      <c r="AC3" s="185"/>
      <c r="AD3" s="185"/>
      <c r="AE3" s="185"/>
      <c r="AF3" s="185"/>
      <c r="AG3" s="185"/>
      <c r="AH3" s="185"/>
      <c r="AI3" s="185"/>
      <c r="AJ3" s="185"/>
      <c r="AK3" s="185"/>
      <c r="AL3" s="185"/>
      <c r="AM3" s="185"/>
      <c r="AN3" s="185"/>
      <c r="AO3" s="185"/>
    </row>
    <row r="4" spans="1:41" s="330" customFormat="1" ht="21.95" customHeight="1">
      <c r="A4" s="1243" t="s">
        <v>421</v>
      </c>
      <c r="B4" s="1243"/>
      <c r="C4" s="1243"/>
      <c r="D4" s="1243"/>
      <c r="E4" s="1243"/>
      <c r="F4" s="1243"/>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396</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62" t="str">
        <f>'Sch-1'!A7</f>
        <v/>
      </c>
      <c r="B7" s="1262"/>
      <c r="C7" s="1262"/>
      <c r="D7" s="1262"/>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397</v>
      </c>
      <c r="B8" s="1263" t="str">
        <f>IF('Sch-1'!C8=0, "", 'Sch-1'!C8)</f>
        <v xml:space="preserve">…….. …….. …….. …….. …….. …….. </v>
      </c>
      <c r="C8" s="1263"/>
      <c r="D8" s="1263"/>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399</v>
      </c>
      <c r="B9" s="1263" t="str">
        <f>IF('Sch-1'!C9=0, "", 'Sch-1'!C9)</f>
        <v xml:space="preserve">…….. …….. …….. …….. …….. …….. </v>
      </c>
      <c r="C9" s="1263"/>
      <c r="D9" s="1263"/>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64" t="str">
        <f>IF('Sch-1'!C10=0, "", 'Sch-1'!C10)</f>
        <v xml:space="preserve">…….. …….. …….. …….. …….. …….. </v>
      </c>
      <c r="C10" s="1264"/>
      <c r="D10" s="1264"/>
      <c r="E10" s="379" t="str">
        <f>'Sch-1'!M10</f>
        <v xml:space="preserve">Sector-29, </v>
      </c>
      <c r="G10" s="193"/>
      <c r="K10" s="329" t="s">
        <v>278</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64" t="str">
        <f>IF('Sch-1'!C11=0, "", 'Sch-1'!C11)</f>
        <v xml:space="preserve">…….. …….. …….. …….. …….. …….. </v>
      </c>
      <c r="C11" s="1264"/>
      <c r="D11" s="1264"/>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275</v>
      </c>
      <c r="G13" s="194"/>
      <c r="L13" s="1233" t="s">
        <v>283</v>
      </c>
      <c r="M13" s="1233"/>
      <c r="N13" s="6" t="s">
        <v>287</v>
      </c>
      <c r="O13" s="1233" t="s">
        <v>284</v>
      </c>
      <c r="P13" s="1233"/>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404</v>
      </c>
      <c r="G14" s="185"/>
      <c r="L14" s="308" t="s">
        <v>369</v>
      </c>
      <c r="M14" s="308" t="s">
        <v>404</v>
      </c>
      <c r="N14" s="6"/>
      <c r="O14" s="308" t="s">
        <v>369</v>
      </c>
      <c r="P14" s="308" t="s">
        <v>404</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405</v>
      </c>
      <c r="G15" s="196"/>
      <c r="H15" s="396"/>
      <c r="I15" s="396"/>
      <c r="J15" s="396"/>
      <c r="K15" s="396"/>
      <c r="L15" s="189">
        <v>5</v>
      </c>
      <c r="M15" s="189" t="s">
        <v>405</v>
      </c>
      <c r="N15" s="6"/>
      <c r="O15" s="189">
        <v>5</v>
      </c>
      <c r="P15" s="189" t="s">
        <v>405</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6" t="e">
        <f>'Sch-2'!#REF!</f>
        <v>#REF!</v>
      </c>
      <c r="B16" s="566" t="e">
        <f>'Sch-2'!#REF!</f>
        <v>#REF!</v>
      </c>
      <c r="C16" s="566"/>
      <c r="D16" s="566"/>
      <c r="E16" s="414"/>
      <c r="F16" s="414"/>
      <c r="G16" s="482"/>
    </row>
    <row r="17" spans="1:7" s="481" customFormat="1" ht="21" customHeight="1">
      <c r="A17" s="566" t="e">
        <f>'Sch-2'!#REF!</f>
        <v>#REF!</v>
      </c>
      <c r="B17" s="566" t="e">
        <f>'Sch-2'!#REF!</f>
        <v>#REF!</v>
      </c>
      <c r="C17" s="566" t="e">
        <f>'Sch-2'!#REF!</f>
        <v>#REF!</v>
      </c>
      <c r="D17" s="566" t="e">
        <f>'Sch-2'!#REF!</f>
        <v>#REF!</v>
      </c>
      <c r="E17" s="414" t="e">
        <f>'Sch-2'!#REF!</f>
        <v>#REF!</v>
      </c>
      <c r="F17" s="414" t="e">
        <f t="shared" ref="F17:F54" si="0">IF(E17=0, "Included", IF(ISERROR(D17*E17), E17, D17*E17))</f>
        <v>#REF!</v>
      </c>
      <c r="G17" s="483"/>
    </row>
    <row r="18" spans="1:7" s="481" customFormat="1" ht="21" customHeight="1">
      <c r="A18" s="566"/>
      <c r="B18" s="566"/>
      <c r="C18" s="566"/>
      <c r="D18" s="566"/>
      <c r="E18" s="414"/>
      <c r="F18" s="414"/>
      <c r="G18" s="483"/>
    </row>
    <row r="19" spans="1:7" s="481" customFormat="1" ht="21" customHeight="1">
      <c r="A19" s="566" t="e">
        <f>'Sch-2'!#REF!</f>
        <v>#REF!</v>
      </c>
      <c r="B19" s="566" t="e">
        <f>'Sch-2'!#REF!</f>
        <v>#REF!</v>
      </c>
      <c r="C19" s="566" t="e">
        <f>'Sch-2'!#REF!</f>
        <v>#REF!</v>
      </c>
      <c r="D19" s="566" t="e">
        <f>'Sch-2'!#REF!</f>
        <v>#REF!</v>
      </c>
      <c r="E19" s="414" t="e">
        <f>'Sch-2'!#REF!</f>
        <v>#REF!</v>
      </c>
      <c r="F19" s="414" t="e">
        <f t="shared" si="0"/>
        <v>#REF!</v>
      </c>
      <c r="G19" s="483"/>
    </row>
    <row r="20" spans="1:7" s="480" customFormat="1" ht="67.5" customHeight="1">
      <c r="A20" s="566"/>
      <c r="B20" s="566"/>
      <c r="C20" s="566"/>
      <c r="D20" s="566"/>
      <c r="E20" s="414"/>
      <c r="F20" s="414"/>
      <c r="G20" s="482"/>
    </row>
    <row r="21" spans="1:7" s="481" customFormat="1" ht="21" customHeight="1">
      <c r="A21" s="566" t="e">
        <f>'Sch-2'!#REF!</f>
        <v>#REF!</v>
      </c>
      <c r="B21" s="566" t="e">
        <f>'Sch-2'!#REF!</f>
        <v>#REF!</v>
      </c>
      <c r="C21" s="566"/>
      <c r="D21" s="566"/>
      <c r="E21" s="414"/>
      <c r="F21" s="414"/>
      <c r="G21" s="483"/>
    </row>
    <row r="22" spans="1:7" s="481" customFormat="1" ht="21" customHeight="1">
      <c r="A22" s="566" t="e">
        <f>'Sch-2'!#REF!</f>
        <v>#REF!</v>
      </c>
      <c r="B22" s="566" t="e">
        <f>'Sch-2'!#REF!</f>
        <v>#REF!</v>
      </c>
      <c r="C22" s="566" t="e">
        <f>'Sch-2'!#REF!</f>
        <v>#REF!</v>
      </c>
      <c r="D22" s="566" t="e">
        <f>'Sch-2'!#REF!</f>
        <v>#REF!</v>
      </c>
      <c r="E22" s="414" t="e">
        <f>'Sch-2'!#REF!</f>
        <v>#REF!</v>
      </c>
      <c r="F22" s="414" t="e">
        <f t="shared" si="0"/>
        <v>#REF!</v>
      </c>
      <c r="G22" s="483"/>
    </row>
    <row r="23" spans="1:7" s="481" customFormat="1" ht="21" customHeight="1">
      <c r="A23" s="566" t="e">
        <f>'Sch-2'!#REF!</f>
        <v>#REF!</v>
      </c>
      <c r="B23" s="566" t="e">
        <f>'Sch-2'!#REF!</f>
        <v>#REF!</v>
      </c>
      <c r="C23" s="566" t="e">
        <f>'Sch-2'!#REF!</f>
        <v>#REF!</v>
      </c>
      <c r="D23" s="566" t="e">
        <f>'Sch-2'!#REF!</f>
        <v>#REF!</v>
      </c>
      <c r="E23" s="414" t="e">
        <f>'Sch-2'!#REF!</f>
        <v>#REF!</v>
      </c>
      <c r="F23" s="414" t="e">
        <f t="shared" si="0"/>
        <v>#REF!</v>
      </c>
      <c r="G23" s="483"/>
    </row>
    <row r="24" spans="1:7" s="480" customFormat="1">
      <c r="A24" s="566"/>
      <c r="B24" s="566"/>
      <c r="C24" s="566"/>
      <c r="D24" s="566"/>
      <c r="E24" s="414"/>
      <c r="F24" s="414"/>
      <c r="G24" s="482"/>
    </row>
    <row r="25" spans="1:7" s="481" customFormat="1" ht="19.5" customHeight="1">
      <c r="A25" s="566" t="e">
        <f>'Sch-2'!#REF!</f>
        <v>#REF!</v>
      </c>
      <c r="B25" s="566" t="e">
        <f>'Sch-2'!#REF!</f>
        <v>#REF!</v>
      </c>
      <c r="C25" s="566"/>
      <c r="D25" s="566"/>
      <c r="E25" s="414"/>
      <c r="F25" s="414"/>
      <c r="G25" s="483"/>
    </row>
    <row r="26" spans="1:7" s="481" customFormat="1" ht="18.75" customHeight="1">
      <c r="A26" s="566" t="e">
        <f>'Sch-2'!#REF!</f>
        <v>#REF!</v>
      </c>
      <c r="B26" s="566" t="e">
        <f>'Sch-2'!#REF!</f>
        <v>#REF!</v>
      </c>
      <c r="C26" s="566" t="e">
        <f>'Sch-2'!#REF!</f>
        <v>#REF!</v>
      </c>
      <c r="D26" s="566" t="e">
        <f>'Sch-2'!#REF!</f>
        <v>#REF!</v>
      </c>
      <c r="E26" s="414" t="e">
        <f>'Sch-2'!#REF!</f>
        <v>#REF!</v>
      </c>
      <c r="F26" s="414" t="e">
        <f t="shared" si="0"/>
        <v>#REF!</v>
      </c>
      <c r="G26" s="483"/>
    </row>
    <row r="27" spans="1:7" s="480" customFormat="1" ht="21.75" customHeight="1">
      <c r="A27" s="566" t="e">
        <f>'Sch-2'!#REF!</f>
        <v>#REF!</v>
      </c>
      <c r="B27" s="566" t="e">
        <f>'Sch-2'!#REF!</f>
        <v>#REF!</v>
      </c>
      <c r="C27" s="566" t="e">
        <f>'Sch-2'!#REF!</f>
        <v>#REF!</v>
      </c>
      <c r="D27" s="566" t="e">
        <f>'Sch-2'!#REF!</f>
        <v>#REF!</v>
      </c>
      <c r="E27" s="414" t="e">
        <f>'Sch-2'!#REF!</f>
        <v>#REF!</v>
      </c>
      <c r="F27" s="414" t="e">
        <f t="shared" si="0"/>
        <v>#REF!</v>
      </c>
      <c r="G27" s="482"/>
    </row>
    <row r="28" spans="1:7" s="481" customFormat="1" ht="17.25" customHeight="1">
      <c r="A28" s="566" t="e">
        <f>'Sch-2'!#REF!</f>
        <v>#REF!</v>
      </c>
      <c r="B28" s="566" t="e">
        <f>'Sch-2'!#REF!</f>
        <v>#REF!</v>
      </c>
      <c r="C28" s="566" t="e">
        <f>'Sch-2'!#REF!</f>
        <v>#REF!</v>
      </c>
      <c r="D28" s="566" t="e">
        <f>'Sch-2'!#REF!</f>
        <v>#REF!</v>
      </c>
      <c r="E28" s="414" t="e">
        <f>'Sch-2'!#REF!</f>
        <v>#REF!</v>
      </c>
      <c r="F28" s="414" t="e">
        <f t="shared" si="0"/>
        <v>#REF!</v>
      </c>
      <c r="G28" s="483"/>
    </row>
    <row r="29" spans="1:7" s="481" customFormat="1" ht="17.25" customHeight="1">
      <c r="A29" s="566" t="e">
        <f>'Sch-2'!#REF!</f>
        <v>#REF!</v>
      </c>
      <c r="B29" s="566" t="e">
        <f>'Sch-2'!#REF!</f>
        <v>#REF!</v>
      </c>
      <c r="C29" s="566" t="e">
        <f>'Sch-2'!#REF!</f>
        <v>#REF!</v>
      </c>
      <c r="D29" s="566" t="e">
        <f>'Sch-2'!#REF!</f>
        <v>#REF!</v>
      </c>
      <c r="E29" s="414" t="e">
        <f>'Sch-2'!#REF!</f>
        <v>#REF!</v>
      </c>
      <c r="F29" s="414" t="e">
        <f t="shared" si="0"/>
        <v>#REF!</v>
      </c>
      <c r="G29" s="483"/>
    </row>
    <row r="30" spans="1:7" s="481" customFormat="1" ht="17.25" customHeight="1">
      <c r="A30" s="566" t="e">
        <f>'Sch-2'!#REF!</f>
        <v>#REF!</v>
      </c>
      <c r="B30" s="566" t="e">
        <f>'Sch-2'!#REF!</f>
        <v>#REF!</v>
      </c>
      <c r="C30" s="566" t="e">
        <f>'Sch-2'!#REF!</f>
        <v>#REF!</v>
      </c>
      <c r="D30" s="566" t="e">
        <f>'Sch-2'!#REF!</f>
        <v>#REF!</v>
      </c>
      <c r="E30" s="414" t="e">
        <f>'Sch-2'!#REF!</f>
        <v>#REF!</v>
      </c>
      <c r="F30" s="414" t="e">
        <f t="shared" si="0"/>
        <v>#REF!</v>
      </c>
      <c r="G30" s="483"/>
    </row>
    <row r="31" spans="1:7" s="481" customFormat="1" ht="17.25" customHeight="1">
      <c r="A31" s="566" t="e">
        <f>'Sch-2'!#REF!</f>
        <v>#REF!</v>
      </c>
      <c r="B31" s="566" t="e">
        <f>'Sch-2'!#REF!</f>
        <v>#REF!</v>
      </c>
      <c r="C31" s="566" t="e">
        <f>'Sch-2'!#REF!</f>
        <v>#REF!</v>
      </c>
      <c r="D31" s="566" t="e">
        <f>'Sch-2'!#REF!</f>
        <v>#REF!</v>
      </c>
      <c r="E31" s="414" t="e">
        <f>'Sch-2'!#REF!</f>
        <v>#REF!</v>
      </c>
      <c r="F31" s="414" t="e">
        <f t="shared" si="0"/>
        <v>#REF!</v>
      </c>
      <c r="G31" s="483"/>
    </row>
    <row r="32" spans="1:7" s="481" customFormat="1" ht="17.25" customHeight="1">
      <c r="A32" s="566"/>
      <c r="B32" s="566"/>
      <c r="C32" s="566"/>
      <c r="D32" s="566"/>
      <c r="E32" s="414"/>
      <c r="F32" s="414"/>
      <c r="G32" s="483"/>
    </row>
    <row r="33" spans="1:7" s="481" customFormat="1" ht="17.25" customHeight="1">
      <c r="A33" s="566" t="e">
        <f>'Sch-2'!#REF!</f>
        <v>#REF!</v>
      </c>
      <c r="B33" s="566" t="e">
        <f>'Sch-2'!#REF!</f>
        <v>#REF!</v>
      </c>
      <c r="C33" s="566"/>
      <c r="D33" s="566"/>
      <c r="E33" s="414"/>
      <c r="F33" s="414"/>
      <c r="G33" s="483"/>
    </row>
    <row r="34" spans="1:7" s="481" customFormat="1" ht="17.25" customHeight="1">
      <c r="A34" s="566" t="e">
        <f>'Sch-2'!#REF!</f>
        <v>#REF!</v>
      </c>
      <c r="B34" s="566" t="e">
        <f>'Sch-2'!#REF!</f>
        <v>#REF!</v>
      </c>
      <c r="C34" s="566" t="e">
        <f>'Sch-2'!#REF!</f>
        <v>#REF!</v>
      </c>
      <c r="D34" s="566" t="e">
        <f>'Sch-2'!#REF!</f>
        <v>#REF!</v>
      </c>
      <c r="E34" s="414" t="e">
        <f>'Sch-2'!#REF!</f>
        <v>#REF!</v>
      </c>
      <c r="F34" s="414" t="e">
        <f t="shared" si="0"/>
        <v>#REF!</v>
      </c>
      <c r="G34" s="483"/>
    </row>
    <row r="35" spans="1:7" s="481" customFormat="1" ht="17.25" customHeight="1">
      <c r="A35" s="566"/>
      <c r="B35" s="566"/>
      <c r="C35" s="566"/>
      <c r="D35" s="566"/>
      <c r="E35" s="414"/>
      <c r="F35" s="414"/>
      <c r="G35" s="483"/>
    </row>
    <row r="36" spans="1:7" s="481" customFormat="1" ht="17.25" customHeight="1">
      <c r="A36" s="566" t="e">
        <f>'Sch-2'!#REF!</f>
        <v>#REF!</v>
      </c>
      <c r="B36" s="566" t="e">
        <f>'Sch-2'!#REF!</f>
        <v>#REF!</v>
      </c>
      <c r="C36" s="566"/>
      <c r="D36" s="566"/>
      <c r="E36" s="414"/>
      <c r="F36" s="414"/>
      <c r="G36" s="483"/>
    </row>
    <row r="37" spans="1:7" s="481" customFormat="1" ht="17.25" customHeight="1">
      <c r="A37" s="566" t="e">
        <f>'Sch-2'!#REF!</f>
        <v>#REF!</v>
      </c>
      <c r="B37" s="566" t="e">
        <f>'Sch-2'!#REF!</f>
        <v>#REF!</v>
      </c>
      <c r="C37" s="566" t="e">
        <f>'Sch-2'!#REF!</f>
        <v>#REF!</v>
      </c>
      <c r="D37" s="566" t="e">
        <f>'Sch-2'!#REF!</f>
        <v>#REF!</v>
      </c>
      <c r="E37" s="414" t="e">
        <f>'Sch-2'!#REF!</f>
        <v>#REF!</v>
      </c>
      <c r="F37" s="414" t="e">
        <f t="shared" si="0"/>
        <v>#REF!</v>
      </c>
      <c r="G37" s="483"/>
    </row>
    <row r="38" spans="1:7" s="481" customFormat="1" ht="17.25" customHeight="1">
      <c r="A38" s="566" t="e">
        <f>'Sch-2'!#REF!</f>
        <v>#REF!</v>
      </c>
      <c r="B38" s="566" t="e">
        <f>'Sch-2'!#REF!</f>
        <v>#REF!</v>
      </c>
      <c r="C38" s="566" t="e">
        <f>'Sch-2'!#REF!</f>
        <v>#REF!</v>
      </c>
      <c r="D38" s="566" t="e">
        <f>'Sch-2'!#REF!</f>
        <v>#REF!</v>
      </c>
      <c r="E38" s="414" t="e">
        <f>'Sch-2'!#REF!</f>
        <v>#REF!</v>
      </c>
      <c r="F38" s="414" t="e">
        <f t="shared" si="0"/>
        <v>#REF!</v>
      </c>
      <c r="G38" s="483"/>
    </row>
    <row r="39" spans="1:7" s="481" customFormat="1" ht="17.25" customHeight="1">
      <c r="A39" s="566" t="e">
        <f>'Sch-2'!#REF!</f>
        <v>#REF!</v>
      </c>
      <c r="B39" s="566" t="e">
        <f>'Sch-2'!#REF!</f>
        <v>#REF!</v>
      </c>
      <c r="C39" s="566" t="e">
        <f>'Sch-2'!#REF!</f>
        <v>#REF!</v>
      </c>
      <c r="D39" s="566" t="e">
        <f>'Sch-2'!#REF!</f>
        <v>#REF!</v>
      </c>
      <c r="E39" s="414" t="e">
        <f>'Sch-2'!#REF!</f>
        <v>#REF!</v>
      </c>
      <c r="F39" s="414" t="e">
        <f t="shared" si="0"/>
        <v>#REF!</v>
      </c>
      <c r="G39" s="483"/>
    </row>
    <row r="40" spans="1:7" s="481" customFormat="1" ht="17.25" customHeight="1">
      <c r="A40" s="566" t="e">
        <f>'Sch-2'!#REF!</f>
        <v>#REF!</v>
      </c>
      <c r="B40" s="566" t="e">
        <f>'Sch-2'!#REF!</f>
        <v>#REF!</v>
      </c>
      <c r="C40" s="566" t="e">
        <f>'Sch-2'!#REF!</f>
        <v>#REF!</v>
      </c>
      <c r="D40" s="566" t="e">
        <f>'Sch-2'!#REF!</f>
        <v>#REF!</v>
      </c>
      <c r="E40" s="414" t="e">
        <f>'Sch-2'!#REF!</f>
        <v>#REF!</v>
      </c>
      <c r="F40" s="414" t="e">
        <f t="shared" si="0"/>
        <v>#REF!</v>
      </c>
      <c r="G40" s="483"/>
    </row>
    <row r="41" spans="1:7" s="481" customFormat="1" ht="17.25" customHeight="1">
      <c r="A41" s="566"/>
      <c r="B41" s="566"/>
      <c r="C41" s="566"/>
      <c r="D41" s="566"/>
      <c r="E41" s="414"/>
      <c r="F41" s="414"/>
      <c r="G41" s="483"/>
    </row>
    <row r="42" spans="1:7" s="481" customFormat="1" ht="17.25" customHeight="1">
      <c r="A42" s="566" t="e">
        <f>'Sch-2'!#REF!</f>
        <v>#REF!</v>
      </c>
      <c r="B42" s="566" t="e">
        <f>'Sch-2'!#REF!</f>
        <v>#REF!</v>
      </c>
      <c r="C42" s="566"/>
      <c r="D42" s="566"/>
      <c r="E42" s="414"/>
      <c r="F42" s="414"/>
      <c r="G42" s="483"/>
    </row>
    <row r="43" spans="1:7" s="481" customFormat="1" ht="17.25" customHeight="1">
      <c r="A43" s="566" t="e">
        <f>'Sch-2'!#REF!</f>
        <v>#REF!</v>
      </c>
      <c r="B43" s="566" t="e">
        <f>'Sch-2'!#REF!</f>
        <v>#REF!</v>
      </c>
      <c r="C43" s="566" t="e">
        <f>'Sch-2'!#REF!</f>
        <v>#REF!</v>
      </c>
      <c r="D43" s="566" t="e">
        <f>'Sch-2'!#REF!</f>
        <v>#REF!</v>
      </c>
      <c r="E43" s="414" t="e">
        <f>'Sch-2'!#REF!</f>
        <v>#REF!</v>
      </c>
      <c r="F43" s="414" t="e">
        <f t="shared" si="0"/>
        <v>#REF!</v>
      </c>
      <c r="G43" s="483"/>
    </row>
    <row r="44" spans="1:7" s="481" customFormat="1" ht="17.25" customHeight="1">
      <c r="A44" s="566" t="e">
        <f>'Sch-2'!#REF!</f>
        <v>#REF!</v>
      </c>
      <c r="B44" s="566" t="e">
        <f>'Sch-2'!#REF!</f>
        <v>#REF!</v>
      </c>
      <c r="C44" s="566" t="e">
        <f>'Sch-2'!#REF!</f>
        <v>#REF!</v>
      </c>
      <c r="D44" s="566" t="e">
        <f>'Sch-2'!#REF!</f>
        <v>#REF!</v>
      </c>
      <c r="E44" s="414" t="e">
        <f>'Sch-2'!#REF!</f>
        <v>#REF!</v>
      </c>
      <c r="F44" s="414" t="e">
        <f t="shared" si="0"/>
        <v>#REF!</v>
      </c>
      <c r="G44" s="483"/>
    </row>
    <row r="45" spans="1:7" s="481" customFormat="1" ht="17.25" customHeight="1">
      <c r="A45" s="566" t="e">
        <f>'Sch-2'!#REF!</f>
        <v>#REF!</v>
      </c>
      <c r="B45" s="566" t="e">
        <f>'Sch-2'!#REF!</f>
        <v>#REF!</v>
      </c>
      <c r="C45" s="566" t="e">
        <f>'Sch-2'!#REF!</f>
        <v>#REF!</v>
      </c>
      <c r="D45" s="566" t="e">
        <f>'Sch-2'!#REF!</f>
        <v>#REF!</v>
      </c>
      <c r="E45" s="414" t="e">
        <f>'Sch-2'!#REF!</f>
        <v>#REF!</v>
      </c>
      <c r="F45" s="414" t="e">
        <f t="shared" si="0"/>
        <v>#REF!</v>
      </c>
      <c r="G45" s="483"/>
    </row>
    <row r="46" spans="1:7" s="481" customFormat="1" ht="17.25" customHeight="1">
      <c r="A46" s="566" t="e">
        <f>'Sch-2'!#REF!</f>
        <v>#REF!</v>
      </c>
      <c r="B46" s="566" t="e">
        <f>'Sch-2'!#REF!</f>
        <v>#REF!</v>
      </c>
      <c r="C46" s="566" t="e">
        <f>'Sch-2'!#REF!</f>
        <v>#REF!</v>
      </c>
      <c r="D46" s="566" t="e">
        <f>'Sch-2'!#REF!</f>
        <v>#REF!</v>
      </c>
      <c r="E46" s="414" t="e">
        <f>'Sch-2'!#REF!</f>
        <v>#REF!</v>
      </c>
      <c r="F46" s="414" t="e">
        <f t="shared" si="0"/>
        <v>#REF!</v>
      </c>
      <c r="G46" s="483"/>
    </row>
    <row r="47" spans="1:7" s="481" customFormat="1" ht="17.25" customHeight="1">
      <c r="A47" s="566" t="e">
        <f>'Sch-2'!#REF!</f>
        <v>#REF!</v>
      </c>
      <c r="B47" s="566" t="e">
        <f>'Sch-2'!#REF!</f>
        <v>#REF!</v>
      </c>
      <c r="C47" s="566" t="e">
        <f>'Sch-2'!#REF!</f>
        <v>#REF!</v>
      </c>
      <c r="D47" s="566" t="e">
        <f>'Sch-2'!#REF!</f>
        <v>#REF!</v>
      </c>
      <c r="E47" s="414" t="e">
        <f>'Sch-2'!#REF!</f>
        <v>#REF!</v>
      </c>
      <c r="F47" s="414" t="e">
        <f t="shared" si="0"/>
        <v>#REF!</v>
      </c>
      <c r="G47" s="483"/>
    </row>
    <row r="48" spans="1:7" s="481" customFormat="1" ht="17.25" customHeight="1">
      <c r="A48" s="566" t="e">
        <f>'Sch-2'!#REF!</f>
        <v>#REF!</v>
      </c>
      <c r="B48" s="566" t="e">
        <f>'Sch-2'!#REF!</f>
        <v>#REF!</v>
      </c>
      <c r="C48" s="566" t="e">
        <f>'Sch-2'!#REF!</f>
        <v>#REF!</v>
      </c>
      <c r="D48" s="566" t="e">
        <f>'Sch-2'!#REF!</f>
        <v>#REF!</v>
      </c>
      <c r="E48" s="414" t="e">
        <f>'Sch-2'!#REF!</f>
        <v>#REF!</v>
      </c>
      <c r="F48" s="414" t="e">
        <f t="shared" si="0"/>
        <v>#REF!</v>
      </c>
      <c r="G48" s="483"/>
    </row>
    <row r="49" spans="1:7" s="481" customFormat="1" ht="17.25" customHeight="1">
      <c r="A49" s="566" t="e">
        <f>'Sch-2'!#REF!</f>
        <v>#REF!</v>
      </c>
      <c r="B49" s="566" t="e">
        <f>'Sch-2'!#REF!</f>
        <v>#REF!</v>
      </c>
      <c r="C49" s="566" t="e">
        <f>'Sch-2'!#REF!</f>
        <v>#REF!</v>
      </c>
      <c r="D49" s="566" t="e">
        <f>'Sch-2'!#REF!</f>
        <v>#REF!</v>
      </c>
      <c r="E49" s="414" t="e">
        <f>'Sch-2'!#REF!</f>
        <v>#REF!</v>
      </c>
      <c r="F49" s="414" t="e">
        <f t="shared" si="0"/>
        <v>#REF!</v>
      </c>
      <c r="G49" s="483"/>
    </row>
    <row r="50" spans="1:7" s="481" customFormat="1" ht="17.25" customHeight="1">
      <c r="A50" s="566" t="e">
        <f>'Sch-2'!#REF!</f>
        <v>#REF!</v>
      </c>
      <c r="B50" s="566" t="e">
        <f>'Sch-2'!#REF!</f>
        <v>#REF!</v>
      </c>
      <c r="C50" s="566" t="e">
        <f>'Sch-2'!#REF!</f>
        <v>#REF!</v>
      </c>
      <c r="D50" s="566" t="e">
        <f>'Sch-2'!#REF!</f>
        <v>#REF!</v>
      </c>
      <c r="E50" s="414" t="e">
        <f>'Sch-2'!#REF!</f>
        <v>#REF!</v>
      </c>
      <c r="F50" s="414" t="e">
        <f t="shared" si="0"/>
        <v>#REF!</v>
      </c>
      <c r="G50" s="483"/>
    </row>
    <row r="51" spans="1:7" s="481" customFormat="1" ht="17.25" customHeight="1">
      <c r="A51" s="566"/>
      <c r="B51" s="566"/>
      <c r="C51" s="566"/>
      <c r="D51" s="566"/>
      <c r="E51" s="414"/>
      <c r="F51" s="414"/>
      <c r="G51" s="483"/>
    </row>
    <row r="52" spans="1:7" s="481" customFormat="1" ht="17.25" customHeight="1">
      <c r="A52" s="566" t="e">
        <f>'Sch-2'!#REF!</f>
        <v>#REF!</v>
      </c>
      <c r="B52" s="566" t="e">
        <f>'Sch-2'!#REF!</f>
        <v>#REF!</v>
      </c>
      <c r="C52" s="566"/>
      <c r="D52" s="566"/>
      <c r="E52" s="414"/>
      <c r="F52" s="414"/>
      <c r="G52" s="483"/>
    </row>
    <row r="53" spans="1:7" s="481" customFormat="1" ht="17.25" customHeight="1">
      <c r="A53" s="566"/>
      <c r="B53" s="566" t="e">
        <f>'Sch-2'!#REF!</f>
        <v>#REF!</v>
      </c>
      <c r="C53" s="566" t="e">
        <f>'Sch-2'!#REF!</f>
        <v>#REF!</v>
      </c>
      <c r="D53" s="566" t="e">
        <f>'Sch-2'!#REF!</f>
        <v>#REF!</v>
      </c>
      <c r="E53" s="414" t="e">
        <f>'Sch-2'!#REF!</f>
        <v>#REF!</v>
      </c>
      <c r="F53" s="414" t="e">
        <f>IF(E53=0, "Included", IF(ISERROR(D53*E53), E53, D53*E53))</f>
        <v>#REF!</v>
      </c>
      <c r="G53" s="483"/>
    </row>
    <row r="54" spans="1:7" s="481" customFormat="1" ht="17.25" customHeight="1">
      <c r="A54" s="566" t="e">
        <f>'Sch-2'!#REF!</f>
        <v>#REF!</v>
      </c>
      <c r="B54" s="566" t="e">
        <f>'Sch-2'!#REF!</f>
        <v>#REF!</v>
      </c>
      <c r="C54" s="566" t="e">
        <f>'Sch-2'!#REF!</f>
        <v>#REF!</v>
      </c>
      <c r="D54" s="566" t="e">
        <f>'Sch-2'!#REF!</f>
        <v>#REF!</v>
      </c>
      <c r="E54" s="414" t="e">
        <f>'Sch-2'!#REF!</f>
        <v>#REF!</v>
      </c>
      <c r="F54" s="414" t="e">
        <f t="shared" si="0"/>
        <v>#REF!</v>
      </c>
      <c r="G54" s="483"/>
    </row>
    <row r="55" spans="1:7" s="481" customFormat="1" ht="17.25" customHeight="1">
      <c r="A55" s="566" t="e">
        <f>'Sch-2'!#REF!</f>
        <v>#REF!</v>
      </c>
      <c r="B55" s="566" t="e">
        <f>'Sch-2'!#REF!</f>
        <v>#REF!</v>
      </c>
      <c r="C55" s="566" t="e">
        <f>'Sch-2'!#REF!</f>
        <v>#REF!</v>
      </c>
      <c r="D55" s="566" t="e">
        <f>'Sch-2'!#REF!</f>
        <v>#REF!</v>
      </c>
      <c r="E55" s="414" t="e">
        <f>'Sch-2'!#REF!</f>
        <v>#REF!</v>
      </c>
      <c r="F55" s="414" t="e">
        <f>IF(E55=0, "Included", IF(ISERROR(D55*E55), E55, D55*E55))</f>
        <v>#REF!</v>
      </c>
      <c r="G55" s="483"/>
    </row>
    <row r="56" spans="1:7" ht="27.95" customHeight="1">
      <c r="A56" s="426"/>
      <c r="B56" s="427" t="s">
        <v>463</v>
      </c>
      <c r="C56" s="427"/>
      <c r="D56" s="427"/>
      <c r="E56" s="412"/>
      <c r="F56" s="412" t="e">
        <f>SUM(F16:F55)</f>
        <v>#REF!</v>
      </c>
    </row>
    <row r="57" spans="1:7" ht="27.95" customHeight="1">
      <c r="A57" s="402"/>
      <c r="B57" s="403"/>
      <c r="C57" s="403"/>
      <c r="D57" s="403"/>
      <c r="E57" s="404"/>
      <c r="F57" s="404"/>
    </row>
    <row r="58" spans="1:7" ht="27.95" customHeight="1"/>
    <row r="59" spans="1:7" ht="27.95" customHeight="1">
      <c r="A59" s="35" t="s">
        <v>406</v>
      </c>
      <c r="B59" s="113" t="str">
        <f>'Sch-1'!B405</f>
        <v>--</v>
      </c>
      <c r="C59" s="12"/>
      <c r="D59" s="36"/>
      <c r="E59" s="1"/>
      <c r="F59" s="1"/>
    </row>
    <row r="60" spans="1:7" ht="27.95" customHeight="1">
      <c r="A60" s="35" t="s">
        <v>407</v>
      </c>
      <c r="B60" s="113" t="str">
        <f>'Sch-1'!B406</f>
        <v/>
      </c>
      <c r="C60" s="1"/>
      <c r="D60" s="36" t="s">
        <v>408</v>
      </c>
      <c r="E60" s="188" t="str">
        <f>'Sch-1'!M406</f>
        <v/>
      </c>
      <c r="F60" s="1"/>
    </row>
    <row r="61" spans="1:7" ht="27.95" customHeight="1">
      <c r="A61" s="201"/>
      <c r="B61" s="200"/>
      <c r="C61" s="194"/>
      <c r="D61" s="36" t="s">
        <v>409</v>
      </c>
      <c r="E61" s="188" t="str">
        <f>'Sch-1'!M407</f>
        <v/>
      </c>
      <c r="F61" s="194"/>
    </row>
    <row r="62" spans="1:7" ht="27.9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C5511DF2-7367-4292-8F90-6EDA131DE06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B53AB765-D844-4672-9326-008E7DD94E4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8" priority="1" stopIfTrue="1">
      <formula>D16&gt;0</formula>
    </cfRule>
  </conditionalFormatting>
  <printOptions horizontalCentered="1"/>
  <pageMargins left="0.51181102362204722" right="0.26" top="0.4" bottom="0.44" header="0.25" footer="0.24"/>
  <pageSetup paperSize="9" orientation="portrait" horizontalDpi="300" verticalDpi="300" r:id="rId23"/>
  <headerFooter alignWithMargins="0">
    <oddFooter>&amp;R&amp;"Book Antiqua,Bold"&amp;10Schedule-2/ Page &amp;P of &amp;N</oddFooter>
  </headerFooter>
  <colBreaks count="1" manualBreakCount="1">
    <brk id="6" max="1048575" man="1"/>
  </colBreaks>
  <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95"/>
  <sheetViews>
    <sheetView view="pageBreakPreview" topLeftCell="A253" zoomScale="90" zoomScaleNormal="100" zoomScaleSheetLayoutView="90" workbookViewId="0">
      <selection activeCell="I20" sqref="I20"/>
    </sheetView>
  </sheetViews>
  <sheetFormatPr defaultRowHeight="15.75"/>
  <cols>
    <col min="1" max="1" width="5.25" style="814" customWidth="1"/>
    <col min="2" max="2" width="13" style="712" customWidth="1"/>
    <col min="3" max="3" width="7.875" style="712" customWidth="1"/>
    <col min="4" max="4" width="7.375" style="712" customWidth="1"/>
    <col min="5" max="5" width="9.375" style="712" customWidth="1"/>
    <col min="6" max="6" width="33.75" style="712" customWidth="1"/>
    <col min="7" max="7" width="12.625" style="712" customWidth="1"/>
    <col min="8" max="8" width="12.125" style="761" customWidth="1"/>
    <col min="9" max="9" width="12" style="695" bestFit="1" customWidth="1"/>
    <col min="10" max="10" width="9.5" style="712" customWidth="1"/>
    <col min="11" max="11" width="13" style="712" customWidth="1"/>
    <col min="12" max="12" width="67.5" style="696" customWidth="1"/>
    <col min="13" max="13" width="6.5" style="695" customWidth="1"/>
    <col min="14" max="14" width="8.625" style="695" customWidth="1"/>
    <col min="15" max="15" width="13.5" style="666" customWidth="1"/>
    <col min="16" max="16" width="12.25" style="666" customWidth="1"/>
    <col min="17" max="17" width="13.375" style="690" customWidth="1"/>
    <col min="18" max="18" width="13.125" style="690" hidden="1" customWidth="1"/>
    <col min="19" max="19" width="13.5" style="690" hidden="1" customWidth="1"/>
    <col min="20" max="28" width="9" style="690" customWidth="1"/>
    <col min="29" max="29" width="16.5" style="690" customWidth="1"/>
    <col min="30" max="31" width="9" style="690" customWidth="1"/>
    <col min="32" max="36" width="9" style="690"/>
    <col min="37" max="37" width="9" style="690" hidden="1" customWidth="1"/>
    <col min="38" max="39" width="17.625" style="690" hidden="1" customWidth="1"/>
    <col min="40" max="40" width="9" style="690" hidden="1" customWidth="1"/>
    <col min="41" max="41" width="15.5" style="690" hidden="1" customWidth="1"/>
    <col min="42" max="42" width="15.375" style="690" hidden="1" customWidth="1"/>
    <col min="43" max="54" width="9" style="690"/>
    <col min="55" max="16384" width="9" style="691"/>
  </cols>
  <sheetData>
    <row r="1" spans="1:42" ht="36.75" customHeight="1">
      <c r="A1" s="812" t="str">
        <f>Cover!B3</f>
        <v>Specification No.: CC/NT/W-GIS/DOM/A04/24/10629</v>
      </c>
      <c r="B1" s="709"/>
      <c r="C1" s="709"/>
      <c r="D1" s="709"/>
      <c r="E1" s="709"/>
      <c r="F1" s="709"/>
      <c r="G1" s="709"/>
      <c r="H1" s="759"/>
      <c r="I1" s="685"/>
      <c r="J1" s="709"/>
      <c r="K1" s="709"/>
      <c r="L1" s="686"/>
      <c r="M1" s="687"/>
      <c r="N1" s="687"/>
      <c r="O1" s="688"/>
      <c r="P1" s="689" t="s">
        <v>426</v>
      </c>
    </row>
    <row r="2" spans="1:42">
      <c r="A2" s="813"/>
      <c r="B2" s="710"/>
      <c r="C2" s="710"/>
      <c r="D2" s="710"/>
      <c r="E2" s="710"/>
      <c r="F2" s="710"/>
      <c r="G2" s="710"/>
      <c r="H2" s="760"/>
      <c r="I2" s="676"/>
      <c r="J2" s="710"/>
      <c r="K2" s="710"/>
      <c r="L2" s="692"/>
      <c r="M2" s="676"/>
      <c r="N2" s="676"/>
      <c r="O2" s="691"/>
      <c r="P2" s="691"/>
    </row>
    <row r="3" spans="1:42" ht="57" customHeight="1">
      <c r="A3" s="1265" t="str">
        <f>Cover!$B$2</f>
        <v>400kV GIS Substation Package SS-135 for (a) Extension of 400/220/132kV Pandiabili GIS Substation under ERBS-I, (b) Extension of 400/220/132kV Rangpo GIS Substation under ERBS-II and (c) Bay Extension of Misa GIS S/s under NERES-XXVIII</v>
      </c>
      <c r="B3" s="1265"/>
      <c r="C3" s="1265"/>
      <c r="D3" s="1265"/>
      <c r="E3" s="1265"/>
      <c r="F3" s="1265"/>
      <c r="G3" s="1265"/>
      <c r="H3" s="1265"/>
      <c r="I3" s="1265"/>
      <c r="J3" s="1265"/>
      <c r="K3" s="1265"/>
      <c r="L3" s="1265"/>
      <c r="M3" s="1265"/>
      <c r="N3" s="1265"/>
      <c r="O3" s="1265"/>
      <c r="P3" s="1265"/>
      <c r="Q3" s="1265"/>
      <c r="AK3" s="693" t="s">
        <v>342</v>
      </c>
      <c r="AM3" s="711">
        <f>IF(ISERROR(#REF!/('Sch-6'!D14+'Sch-6'!D16+'Sch-6'!D18)),0,#REF!/( 'Sch-6'!D14+'Sch-6'!D16+'Sch-6'!D18))</f>
        <v>0</v>
      </c>
    </row>
    <row r="4" spans="1:42" ht="16.5">
      <c r="A4" s="1267" t="s">
        <v>24</v>
      </c>
      <c r="B4" s="1267"/>
      <c r="C4" s="1267"/>
      <c r="D4" s="1267"/>
      <c r="E4" s="1267"/>
      <c r="F4" s="1267"/>
      <c r="G4" s="1267"/>
      <c r="H4" s="1267"/>
      <c r="I4" s="1267"/>
      <c r="J4" s="1267"/>
      <c r="K4" s="1267"/>
      <c r="L4" s="1267"/>
      <c r="M4" s="1267"/>
      <c r="N4" s="1267"/>
      <c r="O4" s="1267"/>
      <c r="P4" s="1267"/>
      <c r="Q4" s="1267"/>
      <c r="AK4" s="693" t="s">
        <v>343</v>
      </c>
      <c r="AM4" s="711" t="e">
        <f>#REF!</f>
        <v>#REF!</v>
      </c>
    </row>
    <row r="5" spans="1:42">
      <c r="AK5" s="693" t="s">
        <v>348</v>
      </c>
      <c r="AM5" s="711">
        <f>IF(ISERROR(#REF!/#REF!),0,#REF! /#REF!)</f>
        <v>0</v>
      </c>
    </row>
    <row r="6" spans="1:42" ht="16.5">
      <c r="A6" s="815" t="str">
        <f>'Sch-1'!A6</f>
        <v>Bidder’s Name and Address (Sole Bidder) :</v>
      </c>
      <c r="B6" s="713"/>
      <c r="C6" s="713"/>
      <c r="D6" s="713"/>
      <c r="E6" s="713"/>
      <c r="F6" s="713"/>
      <c r="G6" s="713"/>
      <c r="H6" s="762"/>
      <c r="I6" s="756"/>
      <c r="J6" s="713"/>
      <c r="K6" s="713"/>
      <c r="L6" s="697"/>
      <c r="M6" s="751" t="s">
        <v>396</v>
      </c>
      <c r="P6" s="691"/>
      <c r="AK6" s="693" t="s">
        <v>349</v>
      </c>
      <c r="AM6" s="711" t="e">
        <f>#REF!</f>
        <v>#REF!</v>
      </c>
    </row>
    <row r="7" spans="1:42" ht="16.5">
      <c r="A7" s="816" t="str">
        <f>'Sch-1'!A7</f>
        <v/>
      </c>
      <c r="B7" s="714"/>
      <c r="C7" s="714"/>
      <c r="D7" s="714"/>
      <c r="E7" s="714"/>
      <c r="F7" s="714"/>
      <c r="G7" s="714"/>
      <c r="H7" s="763"/>
      <c r="I7" s="714"/>
      <c r="J7" s="714"/>
      <c r="K7" s="714"/>
      <c r="L7" s="714"/>
      <c r="M7" s="1268" t="str">
        <f>'Sch-1'!M7</f>
        <v>Contracts Services, 3rd Floor</v>
      </c>
      <c r="N7" s="1268"/>
      <c r="O7" s="1268"/>
      <c r="P7" s="1268"/>
      <c r="AK7" s="693" t="s">
        <v>346</v>
      </c>
      <c r="AM7" s="711" t="e">
        <f>SUM(AM3:AM6)</f>
        <v>#REF!</v>
      </c>
    </row>
    <row r="8" spans="1:42" ht="16.5">
      <c r="A8" s="815" t="s">
        <v>397</v>
      </c>
      <c r="B8" s="713"/>
      <c r="C8" s="715" t="str">
        <f>IF('Sch-1'!C8=0, "", 'Sch-1'!C8)</f>
        <v xml:space="preserve">…….. …….. …….. …….. …….. …….. </v>
      </c>
      <c r="D8" s="713"/>
      <c r="E8" s="713"/>
      <c r="F8" s="713"/>
      <c r="G8" s="713"/>
      <c r="H8" s="762"/>
      <c r="I8" s="756"/>
      <c r="J8" s="713"/>
      <c r="K8" s="713"/>
      <c r="M8" s="1268" t="str">
        <f>'Sch-1'!M8</f>
        <v>Power Grid Corporation of India Ltd.,</v>
      </c>
      <c r="N8" s="1268"/>
      <c r="O8" s="1268"/>
      <c r="P8" s="1268"/>
    </row>
    <row r="9" spans="1:42" ht="16.5">
      <c r="A9" s="815" t="s">
        <v>399</v>
      </c>
      <c r="B9" s="713"/>
      <c r="C9" s="715" t="str">
        <f>IF('Sch-1'!C9=0, "", 'Sch-1'!C9)</f>
        <v xml:space="preserve">…….. …….. …….. …….. …….. …….. </v>
      </c>
      <c r="D9" s="713"/>
      <c r="E9" s="713"/>
      <c r="F9" s="713"/>
      <c r="G9" s="713"/>
      <c r="H9" s="762"/>
      <c r="I9" s="756"/>
      <c r="J9" s="713"/>
      <c r="K9" s="713"/>
      <c r="M9" s="1268" t="str">
        <f>'Sch-1'!M9</f>
        <v>"Saudamini", Plot No.-2</v>
      </c>
      <c r="N9" s="1268"/>
      <c r="O9" s="1268"/>
      <c r="P9" s="1268"/>
    </row>
    <row r="10" spans="1:42" ht="16.5" customHeight="1">
      <c r="A10" s="817"/>
      <c r="B10" s="716"/>
      <c r="C10" s="715" t="str">
        <f>IF('Sch-1'!C10=0, "", 'Sch-1'!C10)</f>
        <v xml:space="preserve">…….. …….. …….. …….. …….. …….. </v>
      </c>
      <c r="D10" s="716"/>
      <c r="E10" s="811"/>
      <c r="F10" s="716"/>
      <c r="G10" s="716"/>
      <c r="H10" s="764"/>
      <c r="I10" s="698"/>
      <c r="J10" s="716"/>
      <c r="K10" s="716"/>
      <c r="M10" s="776" t="str">
        <f>'Sch-1'!M10</f>
        <v xml:space="preserve">Sector-29, </v>
      </c>
      <c r="N10" s="776"/>
      <c r="O10" s="776"/>
      <c r="P10" s="776"/>
      <c r="AK10" s="693" t="s">
        <v>345</v>
      </c>
      <c r="AM10" s="711">
        <f>'Sch-1'!AA10</f>
        <v>0</v>
      </c>
    </row>
    <row r="11" spans="1:42" ht="16.5" customHeight="1">
      <c r="A11" s="817"/>
      <c r="B11" s="716"/>
      <c r="C11" s="715" t="str">
        <f>IF('Sch-1'!C11=0, "", 'Sch-1'!C11)</f>
        <v xml:space="preserve">…….. …….. …….. …….. …….. …….. </v>
      </c>
      <c r="D11" s="716"/>
      <c r="E11" s="716"/>
      <c r="F11" s="716"/>
      <c r="G11" s="716"/>
      <c r="H11" s="764"/>
      <c r="I11" s="698"/>
      <c r="J11" s="716"/>
      <c r="K11" s="716"/>
      <c r="M11" s="1268" t="str">
        <f>'Sch-1'!M11</f>
        <v>Gurgaon (Haryana) - 122001</v>
      </c>
      <c r="N11" s="1268"/>
      <c r="O11" s="1268"/>
      <c r="P11" s="1268"/>
      <c r="AK11" s="693"/>
      <c r="AM11" s="711"/>
    </row>
    <row r="12" spans="1:42">
      <c r="A12" s="818"/>
      <c r="B12" s="717"/>
      <c r="C12" s="717"/>
      <c r="D12" s="717"/>
      <c r="E12" s="717"/>
      <c r="F12" s="717"/>
      <c r="G12" s="717"/>
      <c r="H12" s="764"/>
      <c r="I12" s="757"/>
      <c r="J12" s="717"/>
      <c r="K12" s="717"/>
      <c r="L12" s="718"/>
      <c r="M12" s="719"/>
      <c r="N12" s="719"/>
      <c r="O12" s="698"/>
      <c r="P12" s="691"/>
      <c r="AK12" s="693"/>
      <c r="AM12" s="711"/>
    </row>
    <row r="13" spans="1:42" ht="33" customHeight="1">
      <c r="A13" s="876"/>
      <c r="B13" s="876"/>
      <c r="C13" s="876"/>
      <c r="D13" s="876"/>
      <c r="E13" s="876"/>
      <c r="F13" s="876"/>
      <c r="G13" s="876"/>
      <c r="H13" s="1108" t="s">
        <v>570</v>
      </c>
      <c r="I13" s="876"/>
      <c r="J13" s="876"/>
      <c r="K13" s="876"/>
      <c r="L13" s="876"/>
      <c r="M13" s="876"/>
      <c r="N13" s="876"/>
      <c r="O13" s="876"/>
      <c r="P13" s="876"/>
      <c r="Q13" s="877"/>
      <c r="R13" s="720"/>
      <c r="S13" s="720"/>
      <c r="T13" s="720"/>
      <c r="U13" s="720"/>
      <c r="AL13" s="1272" t="s">
        <v>283</v>
      </c>
      <c r="AM13" s="1272"/>
      <c r="AN13" s="694" t="s">
        <v>287</v>
      </c>
      <c r="AO13" s="1272" t="s">
        <v>284</v>
      </c>
      <c r="AP13" s="1272"/>
    </row>
    <row r="14" spans="1:42" ht="16.5">
      <c r="A14" s="817"/>
      <c r="B14" s="716"/>
      <c r="C14" s="716"/>
      <c r="D14" s="716"/>
      <c r="E14" s="716"/>
      <c r="F14" s="716"/>
      <c r="G14" s="716"/>
      <c r="H14" s="764"/>
      <c r="I14" s="698"/>
      <c r="J14" s="716"/>
      <c r="K14" s="716"/>
      <c r="L14" s="716"/>
      <c r="M14" s="716"/>
      <c r="N14" s="717"/>
      <c r="O14" s="716"/>
      <c r="P14" s="716"/>
      <c r="R14" s="720"/>
      <c r="S14" s="720"/>
      <c r="T14" s="720"/>
      <c r="U14" s="720"/>
      <c r="AL14" s="721"/>
      <c r="AM14" s="721"/>
      <c r="AN14" s="694"/>
      <c r="AO14" s="721"/>
      <c r="AP14" s="721"/>
    </row>
    <row r="15" spans="1:42" ht="16.5">
      <c r="A15" s="817"/>
      <c r="B15" s="716"/>
      <c r="C15" s="716"/>
      <c r="D15" s="716"/>
      <c r="E15" s="716"/>
      <c r="F15" s="716"/>
      <c r="G15" s="716"/>
      <c r="H15" s="764"/>
      <c r="I15" s="698"/>
      <c r="J15" s="716"/>
      <c r="K15" s="716"/>
      <c r="L15" s="716"/>
      <c r="M15" s="716"/>
      <c r="N15" s="1280" t="s">
        <v>275</v>
      </c>
      <c r="O15" s="1280"/>
      <c r="P15" s="1280"/>
      <c r="R15" s="720"/>
      <c r="S15" s="720"/>
      <c r="T15" s="720"/>
      <c r="U15" s="720"/>
      <c r="AL15" s="721"/>
      <c r="AM15" s="721"/>
      <c r="AN15" s="694"/>
      <c r="AO15" s="721"/>
      <c r="AP15" s="721"/>
    </row>
    <row r="16" spans="1:42" ht="160.5" customHeight="1">
      <c r="A16" s="1060" t="s">
        <v>361</v>
      </c>
      <c r="B16" s="1033" t="s">
        <v>514</v>
      </c>
      <c r="C16" s="1033" t="s">
        <v>515</v>
      </c>
      <c r="D16" s="1033" t="s">
        <v>521</v>
      </c>
      <c r="E16" s="1033" t="s">
        <v>522</v>
      </c>
      <c r="F16" s="1033" t="s">
        <v>516</v>
      </c>
      <c r="G16" s="1061" t="s">
        <v>523</v>
      </c>
      <c r="H16" s="842" t="s">
        <v>491</v>
      </c>
      <c r="I16" s="843" t="s">
        <v>532</v>
      </c>
      <c r="J16" s="843" t="s">
        <v>486</v>
      </c>
      <c r="K16" s="843" t="s">
        <v>512</v>
      </c>
      <c r="L16" s="1033" t="s">
        <v>368</v>
      </c>
      <c r="M16" s="1034" t="s">
        <v>353</v>
      </c>
      <c r="N16" s="1034" t="s">
        <v>354</v>
      </c>
      <c r="O16" s="1033" t="s">
        <v>576</v>
      </c>
      <c r="P16" s="1033" t="s">
        <v>577</v>
      </c>
      <c r="Q16" s="1062" t="s">
        <v>510</v>
      </c>
      <c r="R16" s="720"/>
      <c r="S16" s="720"/>
      <c r="T16" s="720"/>
      <c r="U16" s="720"/>
      <c r="AL16" s="722" t="s">
        <v>370</v>
      </c>
      <c r="AM16" s="722" t="s">
        <v>411</v>
      </c>
      <c r="AN16" s="694"/>
      <c r="AO16" s="722" t="s">
        <v>370</v>
      </c>
      <c r="AP16" s="722" t="s">
        <v>411</v>
      </c>
    </row>
    <row r="17" spans="1:54" s="775" customFormat="1" ht="16.5">
      <c r="A17" s="1063">
        <v>1</v>
      </c>
      <c r="B17" s="1064">
        <v>2</v>
      </c>
      <c r="C17" s="1064">
        <v>3</v>
      </c>
      <c r="D17" s="1064">
        <v>4</v>
      </c>
      <c r="E17" s="1064">
        <v>5</v>
      </c>
      <c r="F17" s="1065">
        <v>6</v>
      </c>
      <c r="G17" s="1064">
        <v>7</v>
      </c>
      <c r="H17" s="848">
        <v>8</v>
      </c>
      <c r="I17" s="849">
        <v>9</v>
      </c>
      <c r="J17" s="849">
        <v>10</v>
      </c>
      <c r="K17" s="849">
        <v>11</v>
      </c>
      <c r="L17" s="1066">
        <v>12</v>
      </c>
      <c r="M17" s="1066">
        <v>13</v>
      </c>
      <c r="N17" s="1066">
        <v>14</v>
      </c>
      <c r="O17" s="1066">
        <v>15</v>
      </c>
      <c r="P17" s="1066" t="s">
        <v>524</v>
      </c>
      <c r="Q17" s="1066">
        <v>17</v>
      </c>
      <c r="R17" s="772"/>
      <c r="S17" s="772"/>
      <c r="T17" s="772"/>
      <c r="U17" s="772"/>
      <c r="V17" s="771"/>
      <c r="W17" s="771"/>
      <c r="X17" s="771"/>
      <c r="Y17" s="771"/>
      <c r="Z17" s="771"/>
      <c r="AA17" s="771"/>
      <c r="AB17" s="771"/>
      <c r="AC17" s="771"/>
      <c r="AD17" s="771"/>
      <c r="AE17" s="771"/>
      <c r="AF17" s="771"/>
      <c r="AG17" s="771"/>
      <c r="AH17" s="771"/>
      <c r="AI17" s="771"/>
      <c r="AJ17" s="771"/>
      <c r="AK17" s="771"/>
      <c r="AL17" s="773">
        <v>5</v>
      </c>
      <c r="AM17" s="773" t="s">
        <v>405</v>
      </c>
      <c r="AN17" s="774"/>
      <c r="AO17" s="773">
        <v>5</v>
      </c>
      <c r="AP17" s="773" t="s">
        <v>405</v>
      </c>
      <c r="AQ17" s="771"/>
      <c r="AR17" s="771"/>
      <c r="AS17" s="771"/>
      <c r="AT17" s="771"/>
      <c r="AU17" s="771"/>
      <c r="AV17" s="771"/>
      <c r="AW17" s="771"/>
      <c r="AX17" s="771"/>
      <c r="AY17" s="771"/>
      <c r="AZ17" s="771"/>
      <c r="BA17" s="771"/>
      <c r="BB17" s="771"/>
    </row>
    <row r="18" spans="1:54" s="775" customFormat="1" ht="38.25" hidden="1" customHeight="1">
      <c r="A18" s="1128"/>
      <c r="B18" s="1276" t="s">
        <v>574</v>
      </c>
      <c r="C18" s="1277"/>
      <c r="D18" s="1277"/>
      <c r="E18" s="1277"/>
      <c r="F18" s="1277"/>
      <c r="G18" s="1277"/>
      <c r="H18" s="1277"/>
      <c r="I18" s="1277"/>
      <c r="J18" s="1277"/>
      <c r="K18" s="1277"/>
      <c r="L18" s="1278"/>
      <c r="M18" s="1129"/>
      <c r="N18" s="1129"/>
      <c r="O18" s="1129"/>
      <c r="P18" s="1129"/>
      <c r="Q18" s="1129"/>
      <c r="R18" s="772"/>
      <c r="S18" s="772"/>
      <c r="T18" s="772"/>
      <c r="U18" s="772"/>
      <c r="V18" s="771"/>
      <c r="W18" s="771"/>
      <c r="X18" s="771"/>
      <c r="Y18" s="771"/>
      <c r="Z18" s="771"/>
      <c r="AA18" s="771"/>
      <c r="AB18" s="771"/>
      <c r="AC18" s="771"/>
      <c r="AD18" s="771"/>
      <c r="AE18" s="771"/>
      <c r="AF18" s="771"/>
      <c r="AG18" s="771"/>
      <c r="AH18" s="771"/>
      <c r="AI18" s="771"/>
      <c r="AJ18" s="771"/>
      <c r="AK18" s="771"/>
      <c r="AL18" s="773"/>
      <c r="AM18" s="773"/>
      <c r="AN18" s="774"/>
      <c r="AO18" s="773"/>
      <c r="AP18" s="773"/>
      <c r="AQ18" s="771"/>
      <c r="AR18" s="771"/>
      <c r="AS18" s="771"/>
      <c r="AT18" s="771"/>
      <c r="AU18" s="771"/>
      <c r="AV18" s="771"/>
      <c r="AW18" s="771"/>
      <c r="AX18" s="771"/>
      <c r="AY18" s="771"/>
      <c r="AZ18" s="771"/>
      <c r="BA18" s="771"/>
      <c r="BB18" s="771"/>
    </row>
    <row r="19" spans="1:54" s="679" customFormat="1" ht="23.25" customHeight="1">
      <c r="A19" s="819"/>
      <c r="B19" s="1121" t="str">
        <f>'Sch-1'!B21</f>
        <v xml:space="preserve">400KV-dia-1no at Pandiabilli       </v>
      </c>
      <c r="C19" s="1119"/>
      <c r="D19" s="1119"/>
      <c r="E19" s="1119"/>
      <c r="F19" s="1119"/>
      <c r="G19" s="1119"/>
      <c r="H19" s="1119"/>
      <c r="I19" s="1119"/>
      <c r="J19" s="1119"/>
      <c r="K19" s="1119"/>
      <c r="L19" s="1120"/>
      <c r="M19" s="754"/>
      <c r="N19" s="754"/>
      <c r="O19" s="754"/>
      <c r="P19" s="754"/>
      <c r="Q19" s="754"/>
      <c r="R19" s="796" t="s">
        <v>493</v>
      </c>
      <c r="S19" s="795" t="s">
        <v>494</v>
      </c>
      <c r="T19" s="680"/>
      <c r="U19" s="680"/>
      <c r="AD19" s="806"/>
    </row>
    <row r="20" spans="1:54" s="807" customFormat="1" ht="44.25" customHeight="1">
      <c r="A20" s="1101">
        <v>1</v>
      </c>
      <c r="B20" s="1130">
        <v>7000028320</v>
      </c>
      <c r="C20" s="1130">
        <v>120</v>
      </c>
      <c r="D20" s="1130">
        <v>940</v>
      </c>
      <c r="E20" s="1130">
        <v>20</v>
      </c>
      <c r="F20" s="1130" t="s">
        <v>928</v>
      </c>
      <c r="G20" s="1130">
        <v>100005443</v>
      </c>
      <c r="H20" s="1130">
        <v>998734</v>
      </c>
      <c r="I20" s="1102"/>
      <c r="J20" s="1132">
        <v>18</v>
      </c>
      <c r="K20" s="1103"/>
      <c r="L20" s="1130" t="s">
        <v>739</v>
      </c>
      <c r="M20" s="1130" t="s">
        <v>580</v>
      </c>
      <c r="N20" s="1130">
        <v>6</v>
      </c>
      <c r="O20" s="1102">
        <v>1</v>
      </c>
      <c r="P20" s="1104">
        <f>IF(O20=0, "Included", IF(ISERROR(N20*O20), O20, N20*O20))</f>
        <v>6</v>
      </c>
      <c r="Q20" s="1104">
        <f>S20</f>
        <v>1.08</v>
      </c>
      <c r="R20" s="807">
        <f>IF(P20="Included",0,P20)</f>
        <v>6</v>
      </c>
      <c r="S20" s="807">
        <f>IF(K20="",(R20*J20/100),(R20*K20))</f>
        <v>1.08</v>
      </c>
      <c r="T20" s="1136"/>
      <c r="U20" s="1136"/>
    </row>
    <row r="21" spans="1:54" s="807" customFormat="1" ht="38.25" customHeight="1">
      <c r="A21" s="1101">
        <f>A20+1</f>
        <v>2</v>
      </c>
      <c r="B21" s="1130">
        <v>7000028320</v>
      </c>
      <c r="C21" s="1130">
        <v>120</v>
      </c>
      <c r="D21" s="1130">
        <v>940</v>
      </c>
      <c r="E21" s="1130">
        <v>30</v>
      </c>
      <c r="F21" s="1130" t="s">
        <v>928</v>
      </c>
      <c r="G21" s="1130">
        <v>100000328</v>
      </c>
      <c r="H21" s="1130">
        <v>998736</v>
      </c>
      <c r="I21" s="1102"/>
      <c r="J21" s="1132">
        <v>18</v>
      </c>
      <c r="K21" s="1103"/>
      <c r="L21" s="1130" t="s">
        <v>661</v>
      </c>
      <c r="M21" s="1130" t="s">
        <v>580</v>
      </c>
      <c r="N21" s="1130">
        <v>6</v>
      </c>
      <c r="O21" s="1102"/>
      <c r="P21" s="1104" t="str">
        <f>IF(O21=0, "Included", IF(ISERROR(N21*O21), O21, N21*O21))</f>
        <v>Included</v>
      </c>
      <c r="Q21" s="1104">
        <f>S21</f>
        <v>0</v>
      </c>
      <c r="R21" s="807">
        <f>IF(P21="Included",0,P21)</f>
        <v>0</v>
      </c>
      <c r="S21" s="807">
        <f t="shared" ref="S21:S76" si="0">IF(K21="",(R21*J21/100),(R21*K21))</f>
        <v>0</v>
      </c>
      <c r="T21" s="1136"/>
      <c r="U21" s="1136"/>
    </row>
    <row r="22" spans="1:54" s="807" customFormat="1" ht="16.5">
      <c r="A22" s="1101">
        <f t="shared" ref="A22:A85" si="1">A21+1</f>
        <v>3</v>
      </c>
      <c r="B22" s="1130">
        <v>7000028320</v>
      </c>
      <c r="C22" s="1130">
        <v>120</v>
      </c>
      <c r="D22" s="1130">
        <v>940</v>
      </c>
      <c r="E22" s="1130">
        <v>40</v>
      </c>
      <c r="F22" s="1130" t="s">
        <v>928</v>
      </c>
      <c r="G22" s="1130">
        <v>100000275</v>
      </c>
      <c r="H22" s="1130">
        <v>998736</v>
      </c>
      <c r="I22" s="1102"/>
      <c r="J22" s="1132">
        <v>18</v>
      </c>
      <c r="K22" s="1103"/>
      <c r="L22" s="1130" t="s">
        <v>792</v>
      </c>
      <c r="M22" s="1130" t="s">
        <v>580</v>
      </c>
      <c r="N22" s="1130">
        <v>6</v>
      </c>
      <c r="O22" s="1102"/>
      <c r="P22" s="1104" t="str">
        <f>IF(O22=0, "Included", IF(ISERROR(N22*O22), O22, N22*O22))</f>
        <v>Included</v>
      </c>
      <c r="Q22" s="1104">
        <f>S22</f>
        <v>0</v>
      </c>
      <c r="R22" s="807">
        <f>IF(P22="Included",0,P22)</f>
        <v>0</v>
      </c>
      <c r="S22" s="807">
        <f t="shared" si="0"/>
        <v>0</v>
      </c>
      <c r="T22" s="1136"/>
      <c r="U22" s="1136"/>
    </row>
    <row r="23" spans="1:54" s="807" customFormat="1" ht="16.5">
      <c r="A23" s="1101">
        <f t="shared" si="1"/>
        <v>4</v>
      </c>
      <c r="B23" s="1130">
        <v>7000028320</v>
      </c>
      <c r="C23" s="1130">
        <v>120</v>
      </c>
      <c r="D23" s="1130">
        <v>940</v>
      </c>
      <c r="E23" s="1130">
        <v>50</v>
      </c>
      <c r="F23" s="1130" t="s">
        <v>928</v>
      </c>
      <c r="G23" s="1130">
        <v>100002042</v>
      </c>
      <c r="H23" s="1130">
        <v>998734</v>
      </c>
      <c r="I23" s="1102"/>
      <c r="J23" s="1132">
        <v>18</v>
      </c>
      <c r="K23" s="1103"/>
      <c r="L23" s="1130" t="s">
        <v>942</v>
      </c>
      <c r="M23" s="1130" t="s">
        <v>580</v>
      </c>
      <c r="N23" s="1130">
        <v>4</v>
      </c>
      <c r="O23" s="1102"/>
      <c r="P23" s="1104" t="str">
        <f>IF(O23=0, "Included", IF(ISERROR(N23*O23), O23, N23*O23))</f>
        <v>Included</v>
      </c>
      <c r="Q23" s="1104">
        <f>S23</f>
        <v>0</v>
      </c>
      <c r="R23" s="807">
        <f>IF(P23="Included",0,P23)</f>
        <v>0</v>
      </c>
      <c r="S23" s="807">
        <f t="shared" si="0"/>
        <v>0</v>
      </c>
      <c r="T23" s="1136"/>
      <c r="U23" s="1136"/>
    </row>
    <row r="24" spans="1:54" s="807" customFormat="1" ht="16.5">
      <c r="A24" s="1101">
        <f t="shared" si="1"/>
        <v>5</v>
      </c>
      <c r="B24" s="1130">
        <v>7000028320</v>
      </c>
      <c r="C24" s="1130">
        <v>120</v>
      </c>
      <c r="D24" s="1130">
        <v>940</v>
      </c>
      <c r="E24" s="1130">
        <v>60</v>
      </c>
      <c r="F24" s="1130" t="s">
        <v>928</v>
      </c>
      <c r="G24" s="1130">
        <v>100000883</v>
      </c>
      <c r="H24" s="1130">
        <v>998734</v>
      </c>
      <c r="I24" s="1102"/>
      <c r="J24" s="1132">
        <v>18</v>
      </c>
      <c r="K24" s="1103"/>
      <c r="L24" s="1130" t="s">
        <v>794</v>
      </c>
      <c r="M24" s="1130" t="s">
        <v>580</v>
      </c>
      <c r="N24" s="1130">
        <v>12</v>
      </c>
      <c r="O24" s="1102"/>
      <c r="P24" s="1104" t="str">
        <f t="shared" ref="P24:P53" si="2">IF(O24=0, "Included", IF(ISERROR(N24*O24), O24, N24*O24))</f>
        <v>Included</v>
      </c>
      <c r="Q24" s="1104">
        <f t="shared" ref="Q24:Q53" si="3">S24</f>
        <v>0</v>
      </c>
      <c r="R24" s="807">
        <f t="shared" ref="R24:R53" si="4">IF(P24="Included",0,P24)</f>
        <v>0</v>
      </c>
      <c r="S24" s="807">
        <f t="shared" si="0"/>
        <v>0</v>
      </c>
      <c r="T24" s="1136"/>
      <c r="U24" s="1136"/>
    </row>
    <row r="25" spans="1:54" s="807" customFormat="1" ht="33">
      <c r="A25" s="1101">
        <f t="shared" si="1"/>
        <v>6</v>
      </c>
      <c r="B25" s="1130">
        <v>7000028320</v>
      </c>
      <c r="C25" s="1130">
        <v>130</v>
      </c>
      <c r="D25" s="1130">
        <v>950</v>
      </c>
      <c r="E25" s="1130">
        <v>20</v>
      </c>
      <c r="F25" s="1130" t="s">
        <v>929</v>
      </c>
      <c r="G25" s="1130">
        <v>100002140</v>
      </c>
      <c r="H25" s="1130">
        <v>998736</v>
      </c>
      <c r="I25" s="1102"/>
      <c r="J25" s="1132">
        <v>18</v>
      </c>
      <c r="K25" s="1103"/>
      <c r="L25" s="1130" t="s">
        <v>943</v>
      </c>
      <c r="M25" s="1130" t="s">
        <v>585</v>
      </c>
      <c r="N25" s="1130">
        <v>600</v>
      </c>
      <c r="O25" s="1102"/>
      <c r="P25" s="1104" t="str">
        <f t="shared" si="2"/>
        <v>Included</v>
      </c>
      <c r="Q25" s="1104">
        <f t="shared" si="3"/>
        <v>0</v>
      </c>
      <c r="R25" s="807">
        <f t="shared" si="4"/>
        <v>0</v>
      </c>
      <c r="S25" s="807">
        <f t="shared" si="0"/>
        <v>0</v>
      </c>
      <c r="T25" s="1136"/>
      <c r="U25" s="1136"/>
    </row>
    <row r="26" spans="1:54" s="807" customFormat="1" ht="33">
      <c r="A26" s="1101">
        <f t="shared" si="1"/>
        <v>7</v>
      </c>
      <c r="B26" s="1130">
        <v>7000028320</v>
      </c>
      <c r="C26" s="1130">
        <v>130</v>
      </c>
      <c r="D26" s="1130">
        <v>950</v>
      </c>
      <c r="E26" s="1130">
        <v>30</v>
      </c>
      <c r="F26" s="1130" t="s">
        <v>929</v>
      </c>
      <c r="G26" s="1130">
        <v>100002392</v>
      </c>
      <c r="H26" s="1130">
        <v>998736</v>
      </c>
      <c r="I26" s="1102"/>
      <c r="J26" s="1132">
        <v>18</v>
      </c>
      <c r="K26" s="1103"/>
      <c r="L26" s="1130" t="s">
        <v>737</v>
      </c>
      <c r="M26" s="1130" t="s">
        <v>580</v>
      </c>
      <c r="N26" s="1130">
        <v>6</v>
      </c>
      <c r="O26" s="1102"/>
      <c r="P26" s="1104" t="str">
        <f t="shared" si="2"/>
        <v>Included</v>
      </c>
      <c r="Q26" s="1104">
        <f t="shared" si="3"/>
        <v>0</v>
      </c>
      <c r="R26" s="807">
        <f t="shared" si="4"/>
        <v>0</v>
      </c>
      <c r="S26" s="807">
        <f t="shared" si="0"/>
        <v>0</v>
      </c>
      <c r="T26" s="1136"/>
      <c r="U26" s="1136"/>
    </row>
    <row r="27" spans="1:54" s="807" customFormat="1" ht="16.5">
      <c r="A27" s="1101">
        <f t="shared" si="1"/>
        <v>8</v>
      </c>
      <c r="B27" s="1130">
        <v>7000028320</v>
      </c>
      <c r="C27" s="1130">
        <v>130</v>
      </c>
      <c r="D27" s="1130">
        <v>950</v>
      </c>
      <c r="E27" s="1130">
        <v>40</v>
      </c>
      <c r="F27" s="1130" t="s">
        <v>929</v>
      </c>
      <c r="G27" s="1130">
        <v>100003557</v>
      </c>
      <c r="H27" s="1130">
        <v>998736</v>
      </c>
      <c r="I27" s="1102"/>
      <c r="J27" s="1132">
        <v>18</v>
      </c>
      <c r="K27" s="1103"/>
      <c r="L27" s="1130" t="s">
        <v>736</v>
      </c>
      <c r="M27" s="1130" t="s">
        <v>581</v>
      </c>
      <c r="N27" s="1130">
        <v>2</v>
      </c>
      <c r="O27" s="1102"/>
      <c r="P27" s="1104" t="str">
        <f t="shared" si="2"/>
        <v>Included</v>
      </c>
      <c r="Q27" s="1104">
        <f t="shared" si="3"/>
        <v>0</v>
      </c>
      <c r="R27" s="807">
        <f t="shared" si="4"/>
        <v>0</v>
      </c>
      <c r="S27" s="807">
        <f t="shared" si="0"/>
        <v>0</v>
      </c>
      <c r="T27" s="1136"/>
      <c r="U27" s="1136"/>
    </row>
    <row r="28" spans="1:54" s="807" customFormat="1" ht="33">
      <c r="A28" s="1101">
        <f t="shared" si="1"/>
        <v>9</v>
      </c>
      <c r="B28" s="1130">
        <v>7000028320</v>
      </c>
      <c r="C28" s="1130">
        <v>130</v>
      </c>
      <c r="D28" s="1130">
        <v>950</v>
      </c>
      <c r="E28" s="1130">
        <v>70</v>
      </c>
      <c r="F28" s="1130" t="s">
        <v>929</v>
      </c>
      <c r="G28" s="1130">
        <v>100001826</v>
      </c>
      <c r="H28" s="1130">
        <v>998736</v>
      </c>
      <c r="I28" s="1102"/>
      <c r="J28" s="1132">
        <v>18</v>
      </c>
      <c r="K28" s="1103"/>
      <c r="L28" s="1130" t="s">
        <v>738</v>
      </c>
      <c r="M28" s="1130" t="s">
        <v>581</v>
      </c>
      <c r="N28" s="1130">
        <v>1</v>
      </c>
      <c r="O28" s="1102"/>
      <c r="P28" s="1104" t="str">
        <f t="shared" si="2"/>
        <v>Included</v>
      </c>
      <c r="Q28" s="1104">
        <f t="shared" si="3"/>
        <v>0</v>
      </c>
      <c r="R28" s="807">
        <f t="shared" si="4"/>
        <v>0</v>
      </c>
      <c r="S28" s="807">
        <f t="shared" si="0"/>
        <v>0</v>
      </c>
      <c r="T28" s="1136"/>
      <c r="U28" s="1136"/>
    </row>
    <row r="29" spans="1:54" s="807" customFormat="1" ht="39" customHeight="1">
      <c r="A29" s="1101">
        <f t="shared" si="1"/>
        <v>10</v>
      </c>
      <c r="B29" s="1130">
        <v>7000028320</v>
      </c>
      <c r="C29" s="1130">
        <v>130</v>
      </c>
      <c r="D29" s="1130">
        <v>950</v>
      </c>
      <c r="E29" s="1130">
        <v>90</v>
      </c>
      <c r="F29" s="1130" t="s">
        <v>929</v>
      </c>
      <c r="G29" s="1130">
        <v>100005502</v>
      </c>
      <c r="H29" s="1130">
        <v>998736</v>
      </c>
      <c r="I29" s="1102"/>
      <c r="J29" s="1132">
        <v>18</v>
      </c>
      <c r="K29" s="1103"/>
      <c r="L29" s="1130" t="s">
        <v>944</v>
      </c>
      <c r="M29" s="1130" t="s">
        <v>581</v>
      </c>
      <c r="N29" s="1130">
        <v>1</v>
      </c>
      <c r="O29" s="1102"/>
      <c r="P29" s="1104" t="str">
        <f t="shared" si="2"/>
        <v>Included</v>
      </c>
      <c r="Q29" s="1104">
        <f t="shared" si="3"/>
        <v>0</v>
      </c>
      <c r="R29" s="807">
        <f t="shared" si="4"/>
        <v>0</v>
      </c>
      <c r="S29" s="807">
        <f t="shared" si="0"/>
        <v>0</v>
      </c>
      <c r="T29" s="1136"/>
      <c r="U29" s="1136"/>
    </row>
    <row r="30" spans="1:54" s="807" customFormat="1" ht="33">
      <c r="A30" s="1101">
        <f t="shared" si="1"/>
        <v>11</v>
      </c>
      <c r="B30" s="1130">
        <v>7000028320</v>
      </c>
      <c r="C30" s="1130">
        <v>130</v>
      </c>
      <c r="D30" s="1130">
        <v>950</v>
      </c>
      <c r="E30" s="1130">
        <v>100</v>
      </c>
      <c r="F30" s="1130" t="s">
        <v>929</v>
      </c>
      <c r="G30" s="1130">
        <v>100002135</v>
      </c>
      <c r="H30" s="1130">
        <v>998736</v>
      </c>
      <c r="I30" s="1102"/>
      <c r="J30" s="1132">
        <v>18</v>
      </c>
      <c r="K30" s="1103"/>
      <c r="L30" s="1130" t="s">
        <v>945</v>
      </c>
      <c r="M30" s="1130" t="s">
        <v>581</v>
      </c>
      <c r="N30" s="1130">
        <v>1</v>
      </c>
      <c r="O30" s="1102"/>
      <c r="P30" s="1104" t="str">
        <f t="shared" si="2"/>
        <v>Included</v>
      </c>
      <c r="Q30" s="1104">
        <f t="shared" si="3"/>
        <v>0</v>
      </c>
      <c r="R30" s="807">
        <f t="shared" si="4"/>
        <v>0</v>
      </c>
      <c r="S30" s="807">
        <f t="shared" si="0"/>
        <v>0</v>
      </c>
      <c r="T30" s="1136"/>
      <c r="U30" s="1136"/>
    </row>
    <row r="31" spans="1:54" s="807" customFormat="1" ht="33">
      <c r="A31" s="1101">
        <f t="shared" si="1"/>
        <v>12</v>
      </c>
      <c r="B31" s="1130">
        <v>7000028320</v>
      </c>
      <c r="C31" s="1130">
        <v>130</v>
      </c>
      <c r="D31" s="1130">
        <v>950</v>
      </c>
      <c r="E31" s="1130">
        <v>110</v>
      </c>
      <c r="F31" s="1130" t="s">
        <v>929</v>
      </c>
      <c r="G31" s="1130">
        <v>100002132</v>
      </c>
      <c r="H31" s="1130">
        <v>998736</v>
      </c>
      <c r="I31" s="1102"/>
      <c r="J31" s="1132">
        <v>18</v>
      </c>
      <c r="K31" s="1103"/>
      <c r="L31" s="1130" t="s">
        <v>946</v>
      </c>
      <c r="M31" s="1130" t="s">
        <v>581</v>
      </c>
      <c r="N31" s="1130">
        <v>1</v>
      </c>
      <c r="O31" s="1102"/>
      <c r="P31" s="1104" t="str">
        <f>IF(O31=0, "Included", IF(ISERROR(N31*O31), O31, N31*O31))</f>
        <v>Included</v>
      </c>
      <c r="Q31" s="1104">
        <f>S31</f>
        <v>0</v>
      </c>
      <c r="R31" s="807">
        <f>IF(P31="Included",0,P31)</f>
        <v>0</v>
      </c>
      <c r="S31" s="807">
        <f t="shared" si="0"/>
        <v>0</v>
      </c>
      <c r="T31" s="1136"/>
      <c r="U31" s="1136"/>
    </row>
    <row r="32" spans="1:54" s="807" customFormat="1" ht="16.5">
      <c r="A32" s="1101">
        <f t="shared" si="1"/>
        <v>13</v>
      </c>
      <c r="B32" s="1130">
        <v>7000028320</v>
      </c>
      <c r="C32" s="1130">
        <v>140</v>
      </c>
      <c r="D32" s="1130">
        <v>960</v>
      </c>
      <c r="E32" s="1130">
        <v>10</v>
      </c>
      <c r="F32" s="1130" t="s">
        <v>930</v>
      </c>
      <c r="G32" s="1130">
        <v>100000730</v>
      </c>
      <c r="H32" s="1130">
        <v>998736</v>
      </c>
      <c r="I32" s="1102"/>
      <c r="J32" s="1132">
        <v>18</v>
      </c>
      <c r="K32" s="1103"/>
      <c r="L32" s="1130" t="s">
        <v>802</v>
      </c>
      <c r="M32" s="1130" t="s">
        <v>580</v>
      </c>
      <c r="N32" s="1130">
        <v>2</v>
      </c>
      <c r="O32" s="1102"/>
      <c r="P32" s="1104" t="str">
        <f>IF(O32=0, "Included", IF(ISERROR(N32*O32), O32, N32*O32))</f>
        <v>Included</v>
      </c>
      <c r="Q32" s="1104">
        <f>S32</f>
        <v>0</v>
      </c>
      <c r="R32" s="807">
        <f>IF(P32="Included",0,P32)</f>
        <v>0</v>
      </c>
      <c r="S32" s="807">
        <f t="shared" si="0"/>
        <v>0</v>
      </c>
      <c r="T32" s="1136"/>
      <c r="U32" s="1136"/>
    </row>
    <row r="33" spans="1:21" s="807" customFormat="1" ht="16.5">
      <c r="A33" s="1101">
        <f t="shared" si="1"/>
        <v>14</v>
      </c>
      <c r="B33" s="1130">
        <v>7000028320</v>
      </c>
      <c r="C33" s="1130">
        <v>140</v>
      </c>
      <c r="D33" s="1130">
        <v>960</v>
      </c>
      <c r="E33" s="1130">
        <v>20</v>
      </c>
      <c r="F33" s="1130" t="s">
        <v>930</v>
      </c>
      <c r="G33" s="1130">
        <v>100016779</v>
      </c>
      <c r="H33" s="1130">
        <v>998736</v>
      </c>
      <c r="I33" s="1102"/>
      <c r="J33" s="1132">
        <v>18</v>
      </c>
      <c r="K33" s="1103"/>
      <c r="L33" s="1130" t="s">
        <v>947</v>
      </c>
      <c r="M33" s="1130" t="s">
        <v>580</v>
      </c>
      <c r="N33" s="1130">
        <v>3</v>
      </c>
      <c r="O33" s="1102"/>
      <c r="P33" s="1104" t="str">
        <f>IF(O33=0, "Included", IF(ISERROR(N33*O33), O33, N33*O33))</f>
        <v>Included</v>
      </c>
      <c r="Q33" s="1104">
        <f>S33</f>
        <v>0</v>
      </c>
      <c r="R33" s="807">
        <f>IF(P33="Included",0,P33)</f>
        <v>0</v>
      </c>
      <c r="S33" s="807">
        <f t="shared" si="0"/>
        <v>0</v>
      </c>
      <c r="T33" s="1136"/>
      <c r="U33" s="1136"/>
    </row>
    <row r="34" spans="1:21" s="807" customFormat="1" ht="33">
      <c r="A34" s="1101">
        <f t="shared" si="1"/>
        <v>15</v>
      </c>
      <c r="B34" s="1130">
        <v>7000028320</v>
      </c>
      <c r="C34" s="1130">
        <v>140</v>
      </c>
      <c r="D34" s="1130">
        <v>960</v>
      </c>
      <c r="E34" s="1130">
        <v>30</v>
      </c>
      <c r="F34" s="1130" t="s">
        <v>930</v>
      </c>
      <c r="G34" s="1130">
        <v>100000735</v>
      </c>
      <c r="H34" s="1130">
        <v>998736</v>
      </c>
      <c r="I34" s="1102"/>
      <c r="J34" s="1132">
        <v>18</v>
      </c>
      <c r="K34" s="1103"/>
      <c r="L34" s="1130" t="s">
        <v>740</v>
      </c>
      <c r="M34" s="1130" t="s">
        <v>581</v>
      </c>
      <c r="N34" s="1130">
        <v>1</v>
      </c>
      <c r="O34" s="1102"/>
      <c r="P34" s="1104" t="str">
        <f t="shared" si="2"/>
        <v>Included</v>
      </c>
      <c r="Q34" s="1104">
        <f t="shared" si="3"/>
        <v>0</v>
      </c>
      <c r="R34" s="807">
        <f t="shared" si="4"/>
        <v>0</v>
      </c>
      <c r="S34" s="807">
        <f t="shared" si="0"/>
        <v>0</v>
      </c>
      <c r="T34" s="1136"/>
      <c r="U34" s="1136"/>
    </row>
    <row r="35" spans="1:21" s="807" customFormat="1" ht="33">
      <c r="A35" s="1101">
        <f t="shared" si="1"/>
        <v>16</v>
      </c>
      <c r="B35" s="1130">
        <v>7000028320</v>
      </c>
      <c r="C35" s="1130">
        <v>150</v>
      </c>
      <c r="D35" s="1130">
        <v>970</v>
      </c>
      <c r="E35" s="1130">
        <v>20</v>
      </c>
      <c r="F35" s="1130" t="s">
        <v>931</v>
      </c>
      <c r="G35" s="1130">
        <v>100002069</v>
      </c>
      <c r="H35" s="1130">
        <v>998736</v>
      </c>
      <c r="I35" s="1102"/>
      <c r="J35" s="1132">
        <v>18</v>
      </c>
      <c r="K35" s="1103"/>
      <c r="L35" s="1130" t="s">
        <v>741</v>
      </c>
      <c r="M35" s="1130" t="s">
        <v>580</v>
      </c>
      <c r="N35" s="1130">
        <v>3</v>
      </c>
      <c r="O35" s="1102"/>
      <c r="P35" s="1104" t="str">
        <f t="shared" si="2"/>
        <v>Included</v>
      </c>
      <c r="Q35" s="1104">
        <f t="shared" si="3"/>
        <v>0</v>
      </c>
      <c r="R35" s="807">
        <f t="shared" si="4"/>
        <v>0</v>
      </c>
      <c r="S35" s="807">
        <f t="shared" si="0"/>
        <v>0</v>
      </c>
      <c r="T35" s="1136"/>
      <c r="U35" s="1136"/>
    </row>
    <row r="36" spans="1:21" s="807" customFormat="1" ht="33">
      <c r="A36" s="1101">
        <f t="shared" si="1"/>
        <v>17</v>
      </c>
      <c r="B36" s="1130">
        <v>7000028320</v>
      </c>
      <c r="C36" s="1130">
        <v>150</v>
      </c>
      <c r="D36" s="1130">
        <v>970</v>
      </c>
      <c r="E36" s="1130">
        <v>30</v>
      </c>
      <c r="F36" s="1130" t="s">
        <v>931</v>
      </c>
      <c r="G36" s="1130">
        <v>100002075</v>
      </c>
      <c r="H36" s="1130">
        <v>998736</v>
      </c>
      <c r="I36" s="1102"/>
      <c r="J36" s="1132">
        <v>18</v>
      </c>
      <c r="K36" s="1103"/>
      <c r="L36" s="1130" t="s">
        <v>948</v>
      </c>
      <c r="M36" s="1130" t="s">
        <v>580</v>
      </c>
      <c r="N36" s="1130">
        <v>1</v>
      </c>
      <c r="O36" s="1102"/>
      <c r="P36" s="1104" t="str">
        <f t="shared" si="2"/>
        <v>Included</v>
      </c>
      <c r="Q36" s="1104">
        <f t="shared" si="3"/>
        <v>0</v>
      </c>
      <c r="R36" s="807">
        <f t="shared" si="4"/>
        <v>0</v>
      </c>
      <c r="S36" s="807">
        <f t="shared" si="0"/>
        <v>0</v>
      </c>
      <c r="T36" s="1136"/>
      <c r="U36" s="1136"/>
    </row>
    <row r="37" spans="1:21" s="807" customFormat="1" ht="33">
      <c r="A37" s="1101">
        <f t="shared" si="1"/>
        <v>18</v>
      </c>
      <c r="B37" s="1130">
        <v>7000028320</v>
      </c>
      <c r="C37" s="1130">
        <v>160</v>
      </c>
      <c r="D37" s="1130">
        <v>980</v>
      </c>
      <c r="E37" s="1130">
        <v>10</v>
      </c>
      <c r="F37" s="1130" t="s">
        <v>932</v>
      </c>
      <c r="G37" s="1130">
        <v>100002187</v>
      </c>
      <c r="H37" s="1130">
        <v>998731</v>
      </c>
      <c r="I37" s="1102"/>
      <c r="J37" s="1132">
        <v>18</v>
      </c>
      <c r="K37" s="1103"/>
      <c r="L37" s="1130" t="s">
        <v>949</v>
      </c>
      <c r="M37" s="1130" t="s">
        <v>581</v>
      </c>
      <c r="N37" s="1130">
        <v>2</v>
      </c>
      <c r="O37" s="1102"/>
      <c r="P37" s="1104" t="str">
        <f t="shared" si="2"/>
        <v>Included</v>
      </c>
      <c r="Q37" s="1104">
        <f t="shared" si="3"/>
        <v>0</v>
      </c>
      <c r="R37" s="807">
        <f t="shared" si="4"/>
        <v>0</v>
      </c>
      <c r="S37" s="807">
        <f t="shared" si="0"/>
        <v>0</v>
      </c>
      <c r="T37" s="1136"/>
      <c r="U37" s="1136"/>
    </row>
    <row r="38" spans="1:21" s="807" customFormat="1" ht="33">
      <c r="A38" s="1101">
        <f t="shared" si="1"/>
        <v>19</v>
      </c>
      <c r="B38" s="1130">
        <v>7000028320</v>
      </c>
      <c r="C38" s="1130">
        <v>160</v>
      </c>
      <c r="D38" s="1130">
        <v>980</v>
      </c>
      <c r="E38" s="1130">
        <v>40</v>
      </c>
      <c r="F38" s="1130" t="s">
        <v>932</v>
      </c>
      <c r="G38" s="1130">
        <v>100004323</v>
      </c>
      <c r="H38" s="1130">
        <v>998731</v>
      </c>
      <c r="I38" s="1102"/>
      <c r="J38" s="1132">
        <v>18</v>
      </c>
      <c r="K38" s="1103"/>
      <c r="L38" s="1130" t="s">
        <v>649</v>
      </c>
      <c r="M38" s="1130" t="s">
        <v>587</v>
      </c>
      <c r="N38" s="1130">
        <v>1</v>
      </c>
      <c r="O38" s="1102"/>
      <c r="P38" s="1104" t="str">
        <f t="shared" si="2"/>
        <v>Included</v>
      </c>
      <c r="Q38" s="1104">
        <f t="shared" si="3"/>
        <v>0</v>
      </c>
      <c r="R38" s="807">
        <f t="shared" si="4"/>
        <v>0</v>
      </c>
      <c r="S38" s="807">
        <f t="shared" si="0"/>
        <v>0</v>
      </c>
      <c r="T38" s="1136"/>
      <c r="U38" s="1136"/>
    </row>
    <row r="39" spans="1:21" s="807" customFormat="1" ht="33">
      <c r="A39" s="1101">
        <f t="shared" si="1"/>
        <v>20</v>
      </c>
      <c r="B39" s="1130">
        <v>7000028320</v>
      </c>
      <c r="C39" s="1130">
        <v>160</v>
      </c>
      <c r="D39" s="1130">
        <v>980</v>
      </c>
      <c r="E39" s="1130">
        <v>70</v>
      </c>
      <c r="F39" s="1130" t="s">
        <v>932</v>
      </c>
      <c r="G39" s="1130">
        <v>100017128</v>
      </c>
      <c r="H39" s="1130">
        <v>998731</v>
      </c>
      <c r="I39" s="1102"/>
      <c r="J39" s="1132">
        <v>18</v>
      </c>
      <c r="K39" s="1103"/>
      <c r="L39" s="1130" t="s">
        <v>950</v>
      </c>
      <c r="M39" s="1130" t="s">
        <v>580</v>
      </c>
      <c r="N39" s="1130">
        <v>18</v>
      </c>
      <c r="O39" s="1102"/>
      <c r="P39" s="1104" t="str">
        <f t="shared" si="2"/>
        <v>Included</v>
      </c>
      <c r="Q39" s="1104">
        <f t="shared" si="3"/>
        <v>0</v>
      </c>
      <c r="R39" s="807">
        <f t="shared" si="4"/>
        <v>0</v>
      </c>
      <c r="S39" s="807">
        <f t="shared" si="0"/>
        <v>0</v>
      </c>
      <c r="T39" s="1136"/>
      <c r="U39" s="1136"/>
    </row>
    <row r="40" spans="1:21" s="807" customFormat="1" ht="49.5">
      <c r="A40" s="1101">
        <f t="shared" si="1"/>
        <v>21</v>
      </c>
      <c r="B40" s="1130">
        <v>7000028320</v>
      </c>
      <c r="C40" s="1130">
        <v>160</v>
      </c>
      <c r="D40" s="1130">
        <v>980</v>
      </c>
      <c r="E40" s="1130">
        <v>80</v>
      </c>
      <c r="F40" s="1130" t="s">
        <v>932</v>
      </c>
      <c r="G40" s="1130">
        <v>100017131</v>
      </c>
      <c r="H40" s="1130">
        <v>998731</v>
      </c>
      <c r="I40" s="1102"/>
      <c r="J40" s="1132">
        <v>18</v>
      </c>
      <c r="K40" s="1103"/>
      <c r="L40" s="1130" t="s">
        <v>951</v>
      </c>
      <c r="M40" s="1130" t="s">
        <v>580</v>
      </c>
      <c r="N40" s="1130">
        <v>12</v>
      </c>
      <c r="O40" s="1102"/>
      <c r="P40" s="1104" t="str">
        <f t="shared" si="2"/>
        <v>Included</v>
      </c>
      <c r="Q40" s="1104">
        <f t="shared" si="3"/>
        <v>0</v>
      </c>
      <c r="R40" s="807">
        <f t="shared" si="4"/>
        <v>0</v>
      </c>
      <c r="S40" s="807">
        <f t="shared" si="0"/>
        <v>0</v>
      </c>
      <c r="T40" s="1136"/>
      <c r="U40" s="1136"/>
    </row>
    <row r="41" spans="1:21" s="807" customFormat="1" ht="33">
      <c r="A41" s="1101">
        <f t="shared" si="1"/>
        <v>22</v>
      </c>
      <c r="B41" s="1130">
        <v>7000028320</v>
      </c>
      <c r="C41" s="1130">
        <v>170</v>
      </c>
      <c r="D41" s="1130">
        <v>1000</v>
      </c>
      <c r="E41" s="1130">
        <v>90</v>
      </c>
      <c r="F41" s="1130" t="s">
        <v>933</v>
      </c>
      <c r="G41" s="1130">
        <v>100001051</v>
      </c>
      <c r="H41" s="1130">
        <v>998731</v>
      </c>
      <c r="I41" s="1102"/>
      <c r="J41" s="1132">
        <v>18</v>
      </c>
      <c r="K41" s="1103"/>
      <c r="L41" s="1130" t="s">
        <v>952</v>
      </c>
      <c r="M41" s="1130" t="s">
        <v>580</v>
      </c>
      <c r="N41" s="1130">
        <v>1</v>
      </c>
      <c r="O41" s="1102"/>
      <c r="P41" s="1104" t="str">
        <f t="shared" si="2"/>
        <v>Included</v>
      </c>
      <c r="Q41" s="1104">
        <f t="shared" si="3"/>
        <v>0</v>
      </c>
      <c r="R41" s="807">
        <f t="shared" si="4"/>
        <v>0</v>
      </c>
      <c r="S41" s="807">
        <f t="shared" si="0"/>
        <v>0</v>
      </c>
      <c r="T41" s="1136"/>
      <c r="U41" s="1136"/>
    </row>
    <row r="42" spans="1:21" s="807" customFormat="1" ht="33">
      <c r="A42" s="1101">
        <f t="shared" si="1"/>
        <v>23</v>
      </c>
      <c r="B42" s="1130">
        <v>7000028320</v>
      </c>
      <c r="C42" s="1130">
        <v>170</v>
      </c>
      <c r="D42" s="1130">
        <v>1000</v>
      </c>
      <c r="E42" s="1130">
        <v>100</v>
      </c>
      <c r="F42" s="1130" t="s">
        <v>933</v>
      </c>
      <c r="G42" s="1130">
        <v>100001052</v>
      </c>
      <c r="H42" s="1130">
        <v>998731</v>
      </c>
      <c r="I42" s="1102"/>
      <c r="J42" s="1132">
        <v>18</v>
      </c>
      <c r="K42" s="1103"/>
      <c r="L42" s="1130" t="s">
        <v>953</v>
      </c>
      <c r="M42" s="1130" t="s">
        <v>580</v>
      </c>
      <c r="N42" s="1130">
        <v>2</v>
      </c>
      <c r="O42" s="1102"/>
      <c r="P42" s="1104" t="str">
        <f t="shared" si="2"/>
        <v>Included</v>
      </c>
      <c r="Q42" s="1104">
        <f t="shared" si="3"/>
        <v>0</v>
      </c>
      <c r="R42" s="807">
        <f t="shared" si="4"/>
        <v>0</v>
      </c>
      <c r="S42" s="807">
        <f t="shared" si="0"/>
        <v>0</v>
      </c>
      <c r="T42" s="1136"/>
      <c r="U42" s="1136"/>
    </row>
    <row r="43" spans="1:21" s="807" customFormat="1" ht="16.5">
      <c r="A43" s="1101">
        <f t="shared" si="1"/>
        <v>24</v>
      </c>
      <c r="B43" s="1130">
        <v>7000028320</v>
      </c>
      <c r="C43" s="1130">
        <v>170</v>
      </c>
      <c r="D43" s="1130">
        <v>1000</v>
      </c>
      <c r="E43" s="1130">
        <v>110</v>
      </c>
      <c r="F43" s="1130" t="s">
        <v>933</v>
      </c>
      <c r="G43" s="1130">
        <v>100004852</v>
      </c>
      <c r="H43" s="1130">
        <v>998731</v>
      </c>
      <c r="I43" s="1102"/>
      <c r="J43" s="1132">
        <v>18</v>
      </c>
      <c r="K43" s="1103"/>
      <c r="L43" s="1130" t="s">
        <v>621</v>
      </c>
      <c r="M43" s="1130" t="s">
        <v>580</v>
      </c>
      <c r="N43" s="1130">
        <v>10</v>
      </c>
      <c r="O43" s="1102"/>
      <c r="P43" s="1104" t="str">
        <f t="shared" si="2"/>
        <v>Included</v>
      </c>
      <c r="Q43" s="1104">
        <f t="shared" si="3"/>
        <v>0</v>
      </c>
      <c r="R43" s="807">
        <f t="shared" si="4"/>
        <v>0</v>
      </c>
      <c r="S43" s="807">
        <f t="shared" si="0"/>
        <v>0</v>
      </c>
      <c r="T43" s="1136"/>
      <c r="U43" s="1136"/>
    </row>
    <row r="44" spans="1:21" s="807" customFormat="1" ht="16.5">
      <c r="A44" s="1101">
        <f t="shared" si="1"/>
        <v>25</v>
      </c>
      <c r="B44" s="1130">
        <v>7000028320</v>
      </c>
      <c r="C44" s="1130">
        <v>170</v>
      </c>
      <c r="D44" s="1130">
        <v>1000</v>
      </c>
      <c r="E44" s="1130">
        <v>120</v>
      </c>
      <c r="F44" s="1130" t="s">
        <v>933</v>
      </c>
      <c r="G44" s="1130">
        <v>100001021</v>
      </c>
      <c r="H44" s="1130">
        <v>995461</v>
      </c>
      <c r="I44" s="1102"/>
      <c r="J44" s="1132">
        <v>18</v>
      </c>
      <c r="K44" s="1103"/>
      <c r="L44" s="1130" t="s">
        <v>594</v>
      </c>
      <c r="M44" s="1130" t="s">
        <v>580</v>
      </c>
      <c r="N44" s="1130">
        <v>2</v>
      </c>
      <c r="O44" s="1102"/>
      <c r="P44" s="1104" t="str">
        <f t="shared" si="2"/>
        <v>Included</v>
      </c>
      <c r="Q44" s="1104">
        <f t="shared" si="3"/>
        <v>0</v>
      </c>
      <c r="R44" s="807">
        <f t="shared" si="4"/>
        <v>0</v>
      </c>
      <c r="S44" s="807">
        <f t="shared" si="0"/>
        <v>0</v>
      </c>
      <c r="T44" s="1136"/>
      <c r="U44" s="1136"/>
    </row>
    <row r="45" spans="1:21" s="807" customFormat="1" ht="33">
      <c r="A45" s="1101">
        <f t="shared" si="1"/>
        <v>26</v>
      </c>
      <c r="B45" s="1130">
        <v>7000028320</v>
      </c>
      <c r="C45" s="1130">
        <v>170</v>
      </c>
      <c r="D45" s="1130">
        <v>1000</v>
      </c>
      <c r="E45" s="1130">
        <v>140</v>
      </c>
      <c r="F45" s="1130" t="s">
        <v>933</v>
      </c>
      <c r="G45" s="1130">
        <v>100001050</v>
      </c>
      <c r="H45" s="1130">
        <v>998731</v>
      </c>
      <c r="I45" s="1102"/>
      <c r="J45" s="1132">
        <v>18</v>
      </c>
      <c r="K45" s="1103"/>
      <c r="L45" s="1130" t="s">
        <v>954</v>
      </c>
      <c r="M45" s="1130" t="s">
        <v>580</v>
      </c>
      <c r="N45" s="1130">
        <v>1</v>
      </c>
      <c r="O45" s="1102"/>
      <c r="P45" s="1104" t="str">
        <f t="shared" si="2"/>
        <v>Included</v>
      </c>
      <c r="Q45" s="1104">
        <f t="shared" si="3"/>
        <v>0</v>
      </c>
      <c r="R45" s="807">
        <f t="shared" si="4"/>
        <v>0</v>
      </c>
      <c r="S45" s="807">
        <f t="shared" si="0"/>
        <v>0</v>
      </c>
      <c r="T45" s="1136"/>
      <c r="U45" s="1136"/>
    </row>
    <row r="46" spans="1:21" s="807" customFormat="1" ht="16.5">
      <c r="A46" s="1101">
        <f t="shared" si="1"/>
        <v>27</v>
      </c>
      <c r="B46" s="1130">
        <v>7000028320</v>
      </c>
      <c r="C46" s="1130">
        <v>170</v>
      </c>
      <c r="D46" s="1130">
        <v>1000</v>
      </c>
      <c r="E46" s="1130">
        <v>150</v>
      </c>
      <c r="F46" s="1130" t="s">
        <v>933</v>
      </c>
      <c r="G46" s="1130">
        <v>100001020</v>
      </c>
      <c r="H46" s="1130">
        <v>998731</v>
      </c>
      <c r="I46" s="1102"/>
      <c r="J46" s="1132">
        <v>18</v>
      </c>
      <c r="K46" s="1103"/>
      <c r="L46" s="1130" t="s">
        <v>807</v>
      </c>
      <c r="M46" s="1130" t="s">
        <v>580</v>
      </c>
      <c r="N46" s="1130">
        <v>1</v>
      </c>
      <c r="O46" s="1102"/>
      <c r="P46" s="1104" t="str">
        <f t="shared" si="2"/>
        <v>Included</v>
      </c>
      <c r="Q46" s="1104">
        <f t="shared" si="3"/>
        <v>0</v>
      </c>
      <c r="R46" s="807">
        <f t="shared" si="4"/>
        <v>0</v>
      </c>
      <c r="S46" s="807">
        <f t="shared" si="0"/>
        <v>0</v>
      </c>
      <c r="T46" s="1136"/>
      <c r="U46" s="1136"/>
    </row>
    <row r="47" spans="1:21" s="807" customFormat="1" ht="16.5">
      <c r="A47" s="1101">
        <f t="shared" si="1"/>
        <v>28</v>
      </c>
      <c r="B47" s="1130">
        <v>7000028320</v>
      </c>
      <c r="C47" s="1130">
        <v>170</v>
      </c>
      <c r="D47" s="1130">
        <v>1000</v>
      </c>
      <c r="E47" s="1130">
        <v>160</v>
      </c>
      <c r="F47" s="1130" t="s">
        <v>933</v>
      </c>
      <c r="G47" s="1130">
        <v>100004926</v>
      </c>
      <c r="H47" s="1130">
        <v>998731</v>
      </c>
      <c r="I47" s="1102"/>
      <c r="J47" s="1132">
        <v>18</v>
      </c>
      <c r="K47" s="1103"/>
      <c r="L47" s="1130" t="s">
        <v>620</v>
      </c>
      <c r="M47" s="1130" t="s">
        <v>580</v>
      </c>
      <c r="N47" s="1130">
        <v>10</v>
      </c>
      <c r="O47" s="1102"/>
      <c r="P47" s="1104" t="str">
        <f t="shared" si="2"/>
        <v>Included</v>
      </c>
      <c r="Q47" s="1104">
        <f t="shared" si="3"/>
        <v>0</v>
      </c>
      <c r="R47" s="807">
        <f t="shared" si="4"/>
        <v>0</v>
      </c>
      <c r="S47" s="807">
        <f t="shared" si="0"/>
        <v>0</v>
      </c>
      <c r="T47" s="1136"/>
      <c r="U47" s="1136"/>
    </row>
    <row r="48" spans="1:21" s="807" customFormat="1" ht="82.5">
      <c r="A48" s="1101">
        <f t="shared" si="1"/>
        <v>29</v>
      </c>
      <c r="B48" s="1130">
        <v>7000028320</v>
      </c>
      <c r="C48" s="1130">
        <v>180</v>
      </c>
      <c r="D48" s="1130">
        <v>1010</v>
      </c>
      <c r="E48" s="1130">
        <v>10</v>
      </c>
      <c r="F48" s="1130" t="s">
        <v>934</v>
      </c>
      <c r="G48" s="1130">
        <v>100002500</v>
      </c>
      <c r="H48" s="1130">
        <v>998731</v>
      </c>
      <c r="I48" s="1102"/>
      <c r="J48" s="1132">
        <v>18</v>
      </c>
      <c r="K48" s="1103"/>
      <c r="L48" s="1130" t="s">
        <v>744</v>
      </c>
      <c r="M48" s="1130" t="s">
        <v>581</v>
      </c>
      <c r="N48" s="1130">
        <v>1</v>
      </c>
      <c r="O48" s="1102"/>
      <c r="P48" s="1104" t="str">
        <f t="shared" si="2"/>
        <v>Included</v>
      </c>
      <c r="Q48" s="1104">
        <f t="shared" si="3"/>
        <v>0</v>
      </c>
      <c r="R48" s="807">
        <f t="shared" si="4"/>
        <v>0</v>
      </c>
      <c r="S48" s="807">
        <f t="shared" si="0"/>
        <v>0</v>
      </c>
      <c r="T48" s="1136"/>
      <c r="U48" s="1136"/>
    </row>
    <row r="49" spans="1:21" s="807" customFormat="1" ht="16.5">
      <c r="A49" s="1101">
        <f t="shared" si="1"/>
        <v>30</v>
      </c>
      <c r="B49" s="1130">
        <v>7000028320</v>
      </c>
      <c r="C49" s="1130">
        <v>190</v>
      </c>
      <c r="D49" s="1130">
        <v>1020</v>
      </c>
      <c r="E49" s="1130">
        <v>10</v>
      </c>
      <c r="F49" s="1130" t="s">
        <v>935</v>
      </c>
      <c r="G49" s="1130">
        <v>100000896</v>
      </c>
      <c r="H49" s="1130">
        <v>998736</v>
      </c>
      <c r="I49" s="1102"/>
      <c r="J49" s="1132">
        <v>18</v>
      </c>
      <c r="K49" s="1103"/>
      <c r="L49" s="1130" t="s">
        <v>654</v>
      </c>
      <c r="M49" s="1130" t="s">
        <v>581</v>
      </c>
      <c r="N49" s="1130">
        <v>1</v>
      </c>
      <c r="O49" s="1102"/>
      <c r="P49" s="1104" t="str">
        <f t="shared" si="2"/>
        <v>Included</v>
      </c>
      <c r="Q49" s="1104">
        <f t="shared" si="3"/>
        <v>0</v>
      </c>
      <c r="R49" s="807">
        <f t="shared" si="4"/>
        <v>0</v>
      </c>
      <c r="S49" s="807">
        <f t="shared" si="0"/>
        <v>0</v>
      </c>
      <c r="T49" s="1136"/>
      <c r="U49" s="1136"/>
    </row>
    <row r="50" spans="1:21" s="807" customFormat="1" ht="33">
      <c r="A50" s="1101">
        <f t="shared" si="1"/>
        <v>31</v>
      </c>
      <c r="B50" s="1130">
        <v>7000028320</v>
      </c>
      <c r="C50" s="1130">
        <v>200</v>
      </c>
      <c r="D50" s="1130">
        <v>1030</v>
      </c>
      <c r="E50" s="1130">
        <v>10</v>
      </c>
      <c r="F50" s="1130" t="s">
        <v>936</v>
      </c>
      <c r="G50" s="1130">
        <v>100000886</v>
      </c>
      <c r="H50" s="1130">
        <v>998734</v>
      </c>
      <c r="I50" s="1102"/>
      <c r="J50" s="1132">
        <v>18</v>
      </c>
      <c r="K50" s="1103"/>
      <c r="L50" s="1130" t="s">
        <v>812</v>
      </c>
      <c r="M50" s="1130" t="s">
        <v>580</v>
      </c>
      <c r="N50" s="1130">
        <v>1</v>
      </c>
      <c r="O50" s="1102"/>
      <c r="P50" s="1104" t="str">
        <f t="shared" si="2"/>
        <v>Included</v>
      </c>
      <c r="Q50" s="1104">
        <f t="shared" si="3"/>
        <v>0</v>
      </c>
      <c r="R50" s="807">
        <f t="shared" si="4"/>
        <v>0</v>
      </c>
      <c r="S50" s="807">
        <f t="shared" si="0"/>
        <v>0</v>
      </c>
      <c r="T50" s="1136"/>
      <c r="U50" s="1136"/>
    </row>
    <row r="51" spans="1:21" s="807" customFormat="1" ht="33">
      <c r="A51" s="1101">
        <f t="shared" si="1"/>
        <v>32</v>
      </c>
      <c r="B51" s="1130">
        <v>7000028320</v>
      </c>
      <c r="C51" s="1130">
        <v>200</v>
      </c>
      <c r="D51" s="1130">
        <v>1030</v>
      </c>
      <c r="E51" s="1130">
        <v>20</v>
      </c>
      <c r="F51" s="1130" t="s">
        <v>936</v>
      </c>
      <c r="G51" s="1130">
        <v>100000888</v>
      </c>
      <c r="H51" s="1130">
        <v>998734</v>
      </c>
      <c r="I51" s="1102"/>
      <c r="J51" s="1132">
        <v>18</v>
      </c>
      <c r="K51" s="1103"/>
      <c r="L51" s="1130" t="s">
        <v>813</v>
      </c>
      <c r="M51" s="1130" t="s">
        <v>580</v>
      </c>
      <c r="N51" s="1130">
        <v>1</v>
      </c>
      <c r="O51" s="1102"/>
      <c r="P51" s="1104" t="str">
        <f t="shared" si="2"/>
        <v>Included</v>
      </c>
      <c r="Q51" s="1104">
        <f t="shared" si="3"/>
        <v>0</v>
      </c>
      <c r="R51" s="807">
        <f t="shared" si="4"/>
        <v>0</v>
      </c>
      <c r="S51" s="807">
        <f t="shared" si="0"/>
        <v>0</v>
      </c>
      <c r="T51" s="1136"/>
      <c r="U51" s="1136"/>
    </row>
    <row r="52" spans="1:21" s="807" customFormat="1" ht="33">
      <c r="A52" s="1101">
        <f t="shared" si="1"/>
        <v>33</v>
      </c>
      <c r="B52" s="1130">
        <v>7000028320</v>
      </c>
      <c r="C52" s="1130">
        <v>200</v>
      </c>
      <c r="D52" s="1130">
        <v>1030</v>
      </c>
      <c r="E52" s="1130">
        <v>30</v>
      </c>
      <c r="F52" s="1130" t="s">
        <v>936</v>
      </c>
      <c r="G52" s="1130">
        <v>100000890</v>
      </c>
      <c r="H52" s="1130">
        <v>998734</v>
      </c>
      <c r="I52" s="1102"/>
      <c r="J52" s="1132">
        <v>18</v>
      </c>
      <c r="K52" s="1103"/>
      <c r="L52" s="1130" t="s">
        <v>955</v>
      </c>
      <c r="M52" s="1130" t="s">
        <v>580</v>
      </c>
      <c r="N52" s="1130">
        <v>1</v>
      </c>
      <c r="O52" s="1102"/>
      <c r="P52" s="1104" t="str">
        <f t="shared" si="2"/>
        <v>Included</v>
      </c>
      <c r="Q52" s="1104">
        <f t="shared" si="3"/>
        <v>0</v>
      </c>
      <c r="R52" s="807">
        <f t="shared" si="4"/>
        <v>0</v>
      </c>
      <c r="S52" s="807">
        <f t="shared" si="0"/>
        <v>0</v>
      </c>
      <c r="T52" s="1136"/>
      <c r="U52" s="1136"/>
    </row>
    <row r="53" spans="1:21" s="807" customFormat="1" ht="33">
      <c r="A53" s="1101">
        <f t="shared" si="1"/>
        <v>34</v>
      </c>
      <c r="B53" s="1130">
        <v>7000028320</v>
      </c>
      <c r="C53" s="1130">
        <v>200</v>
      </c>
      <c r="D53" s="1130">
        <v>1030</v>
      </c>
      <c r="E53" s="1130">
        <v>40</v>
      </c>
      <c r="F53" s="1130" t="s">
        <v>936</v>
      </c>
      <c r="G53" s="1130">
        <v>100000891</v>
      </c>
      <c r="H53" s="1130">
        <v>998734</v>
      </c>
      <c r="I53" s="1102"/>
      <c r="J53" s="1132">
        <v>18</v>
      </c>
      <c r="K53" s="1103"/>
      <c r="L53" s="1130" t="s">
        <v>815</v>
      </c>
      <c r="M53" s="1130" t="s">
        <v>580</v>
      </c>
      <c r="N53" s="1130">
        <v>1</v>
      </c>
      <c r="O53" s="1102"/>
      <c r="P53" s="1104" t="str">
        <f t="shared" si="2"/>
        <v>Included</v>
      </c>
      <c r="Q53" s="1104">
        <f t="shared" si="3"/>
        <v>0</v>
      </c>
      <c r="R53" s="807">
        <f t="shared" si="4"/>
        <v>0</v>
      </c>
      <c r="S53" s="807">
        <f t="shared" si="0"/>
        <v>0</v>
      </c>
      <c r="T53" s="1136"/>
      <c r="U53" s="1136"/>
    </row>
    <row r="54" spans="1:21" s="807" customFormat="1" ht="33">
      <c r="A54" s="1101">
        <f t="shared" si="1"/>
        <v>35</v>
      </c>
      <c r="B54" s="1130">
        <v>7000028320</v>
      </c>
      <c r="C54" s="1130">
        <v>200</v>
      </c>
      <c r="D54" s="1130">
        <v>1030</v>
      </c>
      <c r="E54" s="1130">
        <v>50</v>
      </c>
      <c r="F54" s="1130" t="s">
        <v>936</v>
      </c>
      <c r="G54" s="1130">
        <v>100003517</v>
      </c>
      <c r="H54" s="1130">
        <v>998734</v>
      </c>
      <c r="I54" s="1102"/>
      <c r="J54" s="1132">
        <v>18</v>
      </c>
      <c r="K54" s="1103"/>
      <c r="L54" s="1130" t="s">
        <v>956</v>
      </c>
      <c r="M54" s="1130" t="s">
        <v>582</v>
      </c>
      <c r="N54" s="1130">
        <v>1</v>
      </c>
      <c r="O54" s="1102"/>
      <c r="P54" s="1104" t="str">
        <f>IF(O54=0, "Included", IF(ISERROR(N54*O54), O54, N54*O54))</f>
        <v>Included</v>
      </c>
      <c r="Q54" s="1104">
        <f>S54</f>
        <v>0</v>
      </c>
      <c r="R54" s="807">
        <f>IF(P54="Included",0,P54)</f>
        <v>0</v>
      </c>
      <c r="S54" s="807">
        <f t="shared" si="0"/>
        <v>0</v>
      </c>
      <c r="T54" s="1136"/>
      <c r="U54" s="1136"/>
    </row>
    <row r="55" spans="1:21" s="807" customFormat="1" ht="33">
      <c r="A55" s="1101">
        <f t="shared" si="1"/>
        <v>36</v>
      </c>
      <c r="B55" s="1130">
        <v>7000028320</v>
      </c>
      <c r="C55" s="1130">
        <v>200</v>
      </c>
      <c r="D55" s="1130">
        <v>1030</v>
      </c>
      <c r="E55" s="1130">
        <v>60</v>
      </c>
      <c r="F55" s="1130" t="s">
        <v>936</v>
      </c>
      <c r="G55" s="1130">
        <v>100002762</v>
      </c>
      <c r="H55" s="1130">
        <v>998734</v>
      </c>
      <c r="I55" s="1102"/>
      <c r="J55" s="1132">
        <v>18</v>
      </c>
      <c r="K55" s="1103"/>
      <c r="L55" s="1130" t="s">
        <v>957</v>
      </c>
      <c r="M55" s="1130" t="s">
        <v>580</v>
      </c>
      <c r="N55" s="1130">
        <v>1</v>
      </c>
      <c r="O55" s="1102"/>
      <c r="P55" s="1104" t="str">
        <f>IF(O55=0, "Included", IF(ISERROR(N55*O55), O55, N55*O55))</f>
        <v>Included</v>
      </c>
      <c r="Q55" s="1104">
        <f>S55</f>
        <v>0</v>
      </c>
      <c r="R55" s="807">
        <f>IF(P55="Included",0,P55)</f>
        <v>0</v>
      </c>
      <c r="S55" s="807">
        <f t="shared" si="0"/>
        <v>0</v>
      </c>
      <c r="T55" s="1136"/>
      <c r="U55" s="1136"/>
    </row>
    <row r="56" spans="1:21" s="807" customFormat="1" ht="16.5">
      <c r="A56" s="1101">
        <f t="shared" si="1"/>
        <v>37</v>
      </c>
      <c r="B56" s="1130">
        <v>7000028320</v>
      </c>
      <c r="C56" s="1130">
        <v>450</v>
      </c>
      <c r="D56" s="1130">
        <v>1035</v>
      </c>
      <c r="E56" s="1130">
        <v>10</v>
      </c>
      <c r="F56" s="1130" t="s">
        <v>937</v>
      </c>
      <c r="G56" s="1130">
        <v>100000886</v>
      </c>
      <c r="H56" s="1130">
        <v>998734</v>
      </c>
      <c r="I56" s="1102"/>
      <c r="J56" s="1132">
        <v>18</v>
      </c>
      <c r="K56" s="1103"/>
      <c r="L56" s="1130" t="s">
        <v>812</v>
      </c>
      <c r="M56" s="1130" t="s">
        <v>580</v>
      </c>
      <c r="N56" s="1130">
        <v>1</v>
      </c>
      <c r="O56" s="1102"/>
      <c r="P56" s="1104" t="str">
        <f>IF(O56=0, "Included", IF(ISERROR(N56*O56), O56, N56*O56))</f>
        <v>Included</v>
      </c>
      <c r="Q56" s="1104">
        <f>S56</f>
        <v>0</v>
      </c>
      <c r="R56" s="807">
        <f>IF(P56="Included",0,P56)</f>
        <v>0</v>
      </c>
      <c r="S56" s="807">
        <f t="shared" si="0"/>
        <v>0</v>
      </c>
      <c r="T56" s="1136"/>
      <c r="U56" s="1136"/>
    </row>
    <row r="57" spans="1:21" s="807" customFormat="1" ht="57.75" customHeight="1">
      <c r="A57" s="1101">
        <f t="shared" si="1"/>
        <v>38</v>
      </c>
      <c r="B57" s="1130">
        <v>7000028320</v>
      </c>
      <c r="C57" s="1130">
        <v>450</v>
      </c>
      <c r="D57" s="1130">
        <v>1035</v>
      </c>
      <c r="E57" s="1130">
        <v>20</v>
      </c>
      <c r="F57" s="1130" t="s">
        <v>937</v>
      </c>
      <c r="G57" s="1130">
        <v>100000888</v>
      </c>
      <c r="H57" s="1130">
        <v>998734</v>
      </c>
      <c r="I57" s="1102"/>
      <c r="J57" s="1132">
        <v>18</v>
      </c>
      <c r="K57" s="1103"/>
      <c r="L57" s="1130" t="s">
        <v>813</v>
      </c>
      <c r="M57" s="1130" t="s">
        <v>580</v>
      </c>
      <c r="N57" s="1130">
        <v>1</v>
      </c>
      <c r="O57" s="1102"/>
      <c r="P57" s="1104" t="str">
        <f t="shared" ref="P57:P63" si="5">IF(O57=0, "Included", IF(ISERROR(N57*O57), O57, N57*O57))</f>
        <v>Included</v>
      </c>
      <c r="Q57" s="1104">
        <f t="shared" ref="Q57:Q63" si="6">S57</f>
        <v>0</v>
      </c>
      <c r="R57" s="807">
        <f t="shared" ref="R57:R63" si="7">IF(P57="Included",0,P57)</f>
        <v>0</v>
      </c>
      <c r="S57" s="807">
        <f t="shared" si="0"/>
        <v>0</v>
      </c>
      <c r="T57" s="1136"/>
      <c r="U57" s="1136"/>
    </row>
    <row r="58" spans="1:21" s="807" customFormat="1" ht="16.5">
      <c r="A58" s="1101">
        <f t="shared" si="1"/>
        <v>39</v>
      </c>
      <c r="B58" s="1130">
        <v>7000028320</v>
      </c>
      <c r="C58" s="1130">
        <v>450</v>
      </c>
      <c r="D58" s="1130">
        <v>1035</v>
      </c>
      <c r="E58" s="1130">
        <v>30</v>
      </c>
      <c r="F58" s="1130" t="s">
        <v>937</v>
      </c>
      <c r="G58" s="1130">
        <v>100000890</v>
      </c>
      <c r="H58" s="1130">
        <v>998734</v>
      </c>
      <c r="I58" s="1102"/>
      <c r="J58" s="1132">
        <v>18</v>
      </c>
      <c r="K58" s="1103"/>
      <c r="L58" s="1130" t="s">
        <v>955</v>
      </c>
      <c r="M58" s="1130" t="s">
        <v>580</v>
      </c>
      <c r="N58" s="1130">
        <v>1</v>
      </c>
      <c r="O58" s="1102"/>
      <c r="P58" s="1104" t="str">
        <f t="shared" si="5"/>
        <v>Included</v>
      </c>
      <c r="Q58" s="1104">
        <f t="shared" si="6"/>
        <v>0</v>
      </c>
      <c r="R58" s="807">
        <f t="shared" si="7"/>
        <v>0</v>
      </c>
      <c r="S58" s="807">
        <f t="shared" si="0"/>
        <v>0</v>
      </c>
      <c r="T58" s="1136"/>
      <c r="U58" s="1136"/>
    </row>
    <row r="59" spans="1:21" s="807" customFormat="1" ht="16.5">
      <c r="A59" s="1101">
        <f t="shared" si="1"/>
        <v>40</v>
      </c>
      <c r="B59" s="1130">
        <v>7000028320</v>
      </c>
      <c r="C59" s="1130">
        <v>450</v>
      </c>
      <c r="D59" s="1130">
        <v>1035</v>
      </c>
      <c r="E59" s="1130">
        <v>40</v>
      </c>
      <c r="F59" s="1130" t="s">
        <v>937</v>
      </c>
      <c r="G59" s="1130">
        <v>100000891</v>
      </c>
      <c r="H59" s="1130">
        <v>998734</v>
      </c>
      <c r="I59" s="1102"/>
      <c r="J59" s="1132">
        <v>18</v>
      </c>
      <c r="K59" s="1103"/>
      <c r="L59" s="1130" t="s">
        <v>815</v>
      </c>
      <c r="M59" s="1130" t="s">
        <v>580</v>
      </c>
      <c r="N59" s="1130">
        <v>1</v>
      </c>
      <c r="O59" s="1102"/>
      <c r="P59" s="1104" t="str">
        <f t="shared" si="5"/>
        <v>Included</v>
      </c>
      <c r="Q59" s="1104">
        <f t="shared" si="6"/>
        <v>0</v>
      </c>
      <c r="R59" s="807">
        <f t="shared" si="7"/>
        <v>0</v>
      </c>
      <c r="S59" s="807">
        <f t="shared" si="0"/>
        <v>0</v>
      </c>
      <c r="T59" s="1136"/>
      <c r="U59" s="1136"/>
    </row>
    <row r="60" spans="1:21" s="807" customFormat="1" ht="16.5">
      <c r="A60" s="1101">
        <f t="shared" si="1"/>
        <v>41</v>
      </c>
      <c r="B60" s="1130">
        <v>7000028320</v>
      </c>
      <c r="C60" s="1130">
        <v>450</v>
      </c>
      <c r="D60" s="1130">
        <v>1035</v>
      </c>
      <c r="E60" s="1130">
        <v>50</v>
      </c>
      <c r="F60" s="1130" t="s">
        <v>937</v>
      </c>
      <c r="G60" s="1130">
        <v>100003517</v>
      </c>
      <c r="H60" s="1130">
        <v>998734</v>
      </c>
      <c r="I60" s="1102"/>
      <c r="J60" s="1132">
        <v>18</v>
      </c>
      <c r="K60" s="1103"/>
      <c r="L60" s="1130" t="s">
        <v>956</v>
      </c>
      <c r="M60" s="1130" t="s">
        <v>582</v>
      </c>
      <c r="N60" s="1130">
        <v>1</v>
      </c>
      <c r="O60" s="1102"/>
      <c r="P60" s="1104" t="str">
        <f t="shared" si="5"/>
        <v>Included</v>
      </c>
      <c r="Q60" s="1104">
        <f t="shared" si="6"/>
        <v>0</v>
      </c>
      <c r="R60" s="807">
        <f t="shared" si="7"/>
        <v>0</v>
      </c>
      <c r="S60" s="807">
        <f t="shared" si="0"/>
        <v>0</v>
      </c>
      <c r="T60" s="1136"/>
      <c r="U60" s="1136"/>
    </row>
    <row r="61" spans="1:21" s="807" customFormat="1" ht="16.5">
      <c r="A61" s="1101">
        <f t="shared" si="1"/>
        <v>42</v>
      </c>
      <c r="B61" s="1130">
        <v>7000028320</v>
      </c>
      <c r="C61" s="1130">
        <v>450</v>
      </c>
      <c r="D61" s="1130">
        <v>1035</v>
      </c>
      <c r="E61" s="1130">
        <v>60</v>
      </c>
      <c r="F61" s="1130" t="s">
        <v>937</v>
      </c>
      <c r="G61" s="1130">
        <v>100002762</v>
      </c>
      <c r="H61" s="1130">
        <v>998734</v>
      </c>
      <c r="I61" s="1102"/>
      <c r="J61" s="1132">
        <v>18</v>
      </c>
      <c r="K61" s="1103"/>
      <c r="L61" s="1130" t="s">
        <v>957</v>
      </c>
      <c r="M61" s="1130" t="s">
        <v>580</v>
      </c>
      <c r="N61" s="1130">
        <v>1</v>
      </c>
      <c r="O61" s="1102"/>
      <c r="P61" s="1104" t="str">
        <f t="shared" si="5"/>
        <v>Included</v>
      </c>
      <c r="Q61" s="1104">
        <f t="shared" si="6"/>
        <v>0</v>
      </c>
      <c r="R61" s="807">
        <f t="shared" si="7"/>
        <v>0</v>
      </c>
      <c r="S61" s="807">
        <f t="shared" si="0"/>
        <v>0</v>
      </c>
      <c r="T61" s="1136"/>
      <c r="U61" s="1136"/>
    </row>
    <row r="62" spans="1:21" s="807" customFormat="1" ht="33">
      <c r="A62" s="1101">
        <f t="shared" si="1"/>
        <v>43</v>
      </c>
      <c r="B62" s="1130">
        <v>7000028320</v>
      </c>
      <c r="C62" s="1130">
        <v>310</v>
      </c>
      <c r="D62" s="1130">
        <v>1040</v>
      </c>
      <c r="E62" s="1130">
        <v>10</v>
      </c>
      <c r="F62" s="1130" t="s">
        <v>938</v>
      </c>
      <c r="G62" s="1130">
        <v>100002181</v>
      </c>
      <c r="H62" s="1130">
        <v>998736</v>
      </c>
      <c r="I62" s="1102"/>
      <c r="J62" s="1132">
        <v>18</v>
      </c>
      <c r="K62" s="1103"/>
      <c r="L62" s="1130" t="s">
        <v>622</v>
      </c>
      <c r="M62" s="1130" t="s">
        <v>587</v>
      </c>
      <c r="N62" s="1130">
        <v>1</v>
      </c>
      <c r="O62" s="1102"/>
      <c r="P62" s="1104" t="str">
        <f t="shared" si="5"/>
        <v>Included</v>
      </c>
      <c r="Q62" s="1104">
        <f t="shared" si="6"/>
        <v>0</v>
      </c>
      <c r="R62" s="807">
        <f t="shared" si="7"/>
        <v>0</v>
      </c>
      <c r="S62" s="807">
        <f t="shared" si="0"/>
        <v>0</v>
      </c>
      <c r="T62" s="1136"/>
      <c r="U62" s="1136"/>
    </row>
    <row r="63" spans="1:21" s="807" customFormat="1" ht="33">
      <c r="A63" s="1101">
        <f t="shared" si="1"/>
        <v>44</v>
      </c>
      <c r="B63" s="1130">
        <v>7000028320</v>
      </c>
      <c r="C63" s="1130">
        <v>310</v>
      </c>
      <c r="D63" s="1130">
        <v>1040</v>
      </c>
      <c r="E63" s="1130">
        <v>20</v>
      </c>
      <c r="F63" s="1130" t="s">
        <v>938</v>
      </c>
      <c r="G63" s="1130">
        <v>100002182</v>
      </c>
      <c r="H63" s="1130">
        <v>998736</v>
      </c>
      <c r="I63" s="1102"/>
      <c r="J63" s="1132">
        <v>18</v>
      </c>
      <c r="K63" s="1103"/>
      <c r="L63" s="1130" t="s">
        <v>623</v>
      </c>
      <c r="M63" s="1130" t="s">
        <v>587</v>
      </c>
      <c r="N63" s="1130">
        <v>1</v>
      </c>
      <c r="O63" s="1102"/>
      <c r="P63" s="1104" t="str">
        <f t="shared" si="5"/>
        <v>Included</v>
      </c>
      <c r="Q63" s="1104">
        <f t="shared" si="6"/>
        <v>0</v>
      </c>
      <c r="R63" s="807">
        <f t="shared" si="7"/>
        <v>0</v>
      </c>
      <c r="S63" s="807">
        <f t="shared" si="0"/>
        <v>0</v>
      </c>
      <c r="T63" s="1136"/>
      <c r="U63" s="1136"/>
    </row>
    <row r="64" spans="1:21" s="807" customFormat="1" ht="49.5">
      <c r="A64" s="1101">
        <f t="shared" si="1"/>
        <v>45</v>
      </c>
      <c r="B64" s="1130">
        <v>7000028320</v>
      </c>
      <c r="C64" s="1130">
        <v>360</v>
      </c>
      <c r="D64" s="1130">
        <v>1060</v>
      </c>
      <c r="E64" s="1130">
        <v>10</v>
      </c>
      <c r="F64" s="1130" t="s">
        <v>939</v>
      </c>
      <c r="G64" s="1130">
        <v>100004518</v>
      </c>
      <c r="H64" s="1130">
        <v>995433</v>
      </c>
      <c r="I64" s="1102"/>
      <c r="J64" s="1132">
        <v>18</v>
      </c>
      <c r="K64" s="1103"/>
      <c r="L64" s="1130" t="s">
        <v>625</v>
      </c>
      <c r="M64" s="1130" t="s">
        <v>584</v>
      </c>
      <c r="N64" s="1130">
        <v>1837</v>
      </c>
      <c r="O64" s="1102"/>
      <c r="P64" s="1104" t="str">
        <f>IF(O64=0, "Included", IF(ISERROR(N64*O64), O64, N64*O64))</f>
        <v>Included</v>
      </c>
      <c r="Q64" s="1104">
        <f>S64</f>
        <v>0</v>
      </c>
      <c r="R64" s="807">
        <f>IF(P64="Included",0,P64)</f>
        <v>0</v>
      </c>
      <c r="S64" s="807">
        <f t="shared" si="0"/>
        <v>0</v>
      </c>
      <c r="T64" s="1136"/>
      <c r="U64" s="1136"/>
    </row>
    <row r="65" spans="1:21" s="807" customFormat="1" ht="66">
      <c r="A65" s="1101">
        <f t="shared" si="1"/>
        <v>46</v>
      </c>
      <c r="B65" s="1130">
        <v>7000028320</v>
      </c>
      <c r="C65" s="1130">
        <v>360</v>
      </c>
      <c r="D65" s="1130">
        <v>1060</v>
      </c>
      <c r="E65" s="1130">
        <v>20</v>
      </c>
      <c r="F65" s="1130" t="s">
        <v>939</v>
      </c>
      <c r="G65" s="1130">
        <v>100011662</v>
      </c>
      <c r="H65" s="1130">
        <v>995433</v>
      </c>
      <c r="I65" s="1102"/>
      <c r="J65" s="1132">
        <v>18</v>
      </c>
      <c r="K65" s="1103"/>
      <c r="L65" s="1130" t="s">
        <v>626</v>
      </c>
      <c r="M65" s="1130" t="s">
        <v>584</v>
      </c>
      <c r="N65" s="1130">
        <v>1224</v>
      </c>
      <c r="O65" s="1102"/>
      <c r="P65" s="1104" t="str">
        <f>IF(O65=0, "Included", IF(ISERROR(N65*O65), O65, N65*O65))</f>
        <v>Included</v>
      </c>
      <c r="Q65" s="1104">
        <f>S65</f>
        <v>0</v>
      </c>
      <c r="R65" s="807">
        <f>IF(P65="Included",0,P65)</f>
        <v>0</v>
      </c>
      <c r="S65" s="807">
        <f t="shared" si="0"/>
        <v>0</v>
      </c>
      <c r="T65" s="1136"/>
      <c r="U65" s="1136"/>
    </row>
    <row r="66" spans="1:21" s="807" customFormat="1" ht="16.5">
      <c r="A66" s="1101">
        <f t="shared" si="1"/>
        <v>47</v>
      </c>
      <c r="B66" s="1130">
        <v>7000028320</v>
      </c>
      <c r="C66" s="1130">
        <v>360</v>
      </c>
      <c r="D66" s="1130">
        <v>1060</v>
      </c>
      <c r="E66" s="1130">
        <v>30</v>
      </c>
      <c r="F66" s="1130" t="s">
        <v>939</v>
      </c>
      <c r="G66" s="1130">
        <v>100001325</v>
      </c>
      <c r="H66" s="1130">
        <v>995454</v>
      </c>
      <c r="I66" s="1102"/>
      <c r="J66" s="1132">
        <v>18</v>
      </c>
      <c r="K66" s="1103"/>
      <c r="L66" s="1130" t="s">
        <v>627</v>
      </c>
      <c r="M66" s="1130" t="s">
        <v>584</v>
      </c>
      <c r="N66" s="1130">
        <v>77</v>
      </c>
      <c r="O66" s="1102"/>
      <c r="P66" s="1104" t="str">
        <f>IF(O66=0, "Included", IF(ISERROR(N66*O66), O66, N66*O66))</f>
        <v>Included</v>
      </c>
      <c r="Q66" s="1104">
        <f>S66</f>
        <v>0</v>
      </c>
      <c r="R66" s="807">
        <f>IF(P66="Included",0,P66)</f>
        <v>0</v>
      </c>
      <c r="S66" s="807">
        <f t="shared" si="0"/>
        <v>0</v>
      </c>
      <c r="T66" s="1136"/>
      <c r="U66" s="1136"/>
    </row>
    <row r="67" spans="1:21" s="807" customFormat="1" ht="16.5">
      <c r="A67" s="1101">
        <f t="shared" si="1"/>
        <v>48</v>
      </c>
      <c r="B67" s="1130">
        <v>7000028320</v>
      </c>
      <c r="C67" s="1130">
        <v>360</v>
      </c>
      <c r="D67" s="1130">
        <v>1060</v>
      </c>
      <c r="E67" s="1130">
        <v>40</v>
      </c>
      <c r="F67" s="1130" t="s">
        <v>939</v>
      </c>
      <c r="G67" s="1130">
        <v>100001326</v>
      </c>
      <c r="H67" s="1130">
        <v>995454</v>
      </c>
      <c r="I67" s="1102"/>
      <c r="J67" s="1132">
        <v>18</v>
      </c>
      <c r="K67" s="1103"/>
      <c r="L67" s="1130" t="s">
        <v>628</v>
      </c>
      <c r="M67" s="1130" t="s">
        <v>584</v>
      </c>
      <c r="N67" s="1130">
        <v>5</v>
      </c>
      <c r="O67" s="1102"/>
      <c r="P67" s="1104" t="str">
        <f t="shared" ref="P67:P76" si="8">IF(O67=0, "Included", IF(ISERROR(N67*O67), O67, N67*O67))</f>
        <v>Included</v>
      </c>
      <c r="Q67" s="1104">
        <f t="shared" ref="Q67:Q76" si="9">S67</f>
        <v>0</v>
      </c>
      <c r="R67" s="807">
        <f t="shared" ref="R67:R76" si="10">IF(P67="Included",0,P67)</f>
        <v>0</v>
      </c>
      <c r="S67" s="807">
        <f t="shared" si="0"/>
        <v>0</v>
      </c>
      <c r="T67" s="1136"/>
      <c r="U67" s="1136"/>
    </row>
    <row r="68" spans="1:21" s="807" customFormat="1" ht="33">
      <c r="A68" s="1101">
        <f t="shared" si="1"/>
        <v>49</v>
      </c>
      <c r="B68" s="1130">
        <v>7000028320</v>
      </c>
      <c r="C68" s="1130">
        <v>360</v>
      </c>
      <c r="D68" s="1130">
        <v>1060</v>
      </c>
      <c r="E68" s="1130">
        <v>50</v>
      </c>
      <c r="F68" s="1130" t="s">
        <v>939</v>
      </c>
      <c r="G68" s="1130">
        <v>100001328</v>
      </c>
      <c r="H68" s="1130">
        <v>995454</v>
      </c>
      <c r="I68" s="1102"/>
      <c r="J68" s="1132">
        <v>18</v>
      </c>
      <c r="K68" s="1103"/>
      <c r="L68" s="1130" t="s">
        <v>630</v>
      </c>
      <c r="M68" s="1130" t="s">
        <v>584</v>
      </c>
      <c r="N68" s="1130">
        <v>92</v>
      </c>
      <c r="O68" s="1102"/>
      <c r="P68" s="1104" t="str">
        <f t="shared" si="8"/>
        <v>Included</v>
      </c>
      <c r="Q68" s="1104">
        <f t="shared" si="9"/>
        <v>0</v>
      </c>
      <c r="R68" s="807">
        <f t="shared" si="10"/>
        <v>0</v>
      </c>
      <c r="S68" s="807">
        <f t="shared" si="0"/>
        <v>0</v>
      </c>
      <c r="T68" s="1136"/>
      <c r="U68" s="1136"/>
    </row>
    <row r="69" spans="1:21" s="807" customFormat="1" ht="49.5">
      <c r="A69" s="1101">
        <f t="shared" si="1"/>
        <v>50</v>
      </c>
      <c r="B69" s="1130">
        <v>7000028320</v>
      </c>
      <c r="C69" s="1130">
        <v>360</v>
      </c>
      <c r="D69" s="1130">
        <v>1060</v>
      </c>
      <c r="E69" s="1130">
        <v>60</v>
      </c>
      <c r="F69" s="1130" t="s">
        <v>939</v>
      </c>
      <c r="G69" s="1130">
        <v>100016607</v>
      </c>
      <c r="H69" s="1130">
        <v>995451</v>
      </c>
      <c r="I69" s="1102"/>
      <c r="J69" s="1132">
        <v>18</v>
      </c>
      <c r="K69" s="1103"/>
      <c r="L69" s="1130" t="s">
        <v>958</v>
      </c>
      <c r="M69" s="1130" t="s">
        <v>584</v>
      </c>
      <c r="N69" s="1130">
        <v>550</v>
      </c>
      <c r="O69" s="1102"/>
      <c r="P69" s="1104" t="str">
        <f t="shared" si="8"/>
        <v>Included</v>
      </c>
      <c r="Q69" s="1104">
        <f t="shared" si="9"/>
        <v>0</v>
      </c>
      <c r="R69" s="807">
        <f t="shared" si="10"/>
        <v>0</v>
      </c>
      <c r="S69" s="807">
        <f t="shared" si="0"/>
        <v>0</v>
      </c>
      <c r="T69" s="1136"/>
      <c r="U69" s="1136"/>
    </row>
    <row r="70" spans="1:21" s="807" customFormat="1" ht="33">
      <c r="A70" s="1101">
        <f t="shared" si="1"/>
        <v>51</v>
      </c>
      <c r="B70" s="1130">
        <v>7000028320</v>
      </c>
      <c r="C70" s="1130">
        <v>360</v>
      </c>
      <c r="D70" s="1130">
        <v>1060</v>
      </c>
      <c r="E70" s="1130">
        <v>70</v>
      </c>
      <c r="F70" s="1130" t="s">
        <v>939</v>
      </c>
      <c r="G70" s="1130">
        <v>100016681</v>
      </c>
      <c r="H70" s="1130">
        <v>995454</v>
      </c>
      <c r="I70" s="1102"/>
      <c r="J70" s="1132">
        <v>18</v>
      </c>
      <c r="K70" s="1103"/>
      <c r="L70" s="1130" t="s">
        <v>959</v>
      </c>
      <c r="M70" s="1130" t="s">
        <v>579</v>
      </c>
      <c r="N70" s="1130">
        <v>44</v>
      </c>
      <c r="O70" s="1102"/>
      <c r="P70" s="1104" t="str">
        <f t="shared" si="8"/>
        <v>Included</v>
      </c>
      <c r="Q70" s="1104">
        <f t="shared" si="9"/>
        <v>0</v>
      </c>
      <c r="R70" s="807">
        <f t="shared" si="10"/>
        <v>0</v>
      </c>
      <c r="S70" s="807">
        <f t="shared" si="0"/>
        <v>0</v>
      </c>
      <c r="T70" s="1136"/>
      <c r="U70" s="1136"/>
    </row>
    <row r="71" spans="1:21" s="807" customFormat="1" ht="16.5">
      <c r="A71" s="1101">
        <f t="shared" si="1"/>
        <v>52</v>
      </c>
      <c r="B71" s="1130">
        <v>7000028320</v>
      </c>
      <c r="C71" s="1130">
        <v>360</v>
      </c>
      <c r="D71" s="1130">
        <v>1060</v>
      </c>
      <c r="E71" s="1130">
        <v>90</v>
      </c>
      <c r="F71" s="1130" t="s">
        <v>939</v>
      </c>
      <c r="G71" s="1130">
        <v>100001714</v>
      </c>
      <c r="H71" s="1130">
        <v>995428</v>
      </c>
      <c r="I71" s="1102"/>
      <c r="J71" s="1132">
        <v>18</v>
      </c>
      <c r="K71" s="1103"/>
      <c r="L71" s="1130" t="s">
        <v>634</v>
      </c>
      <c r="M71" s="1130" t="s">
        <v>586</v>
      </c>
      <c r="N71" s="1130">
        <v>1200</v>
      </c>
      <c r="O71" s="1102"/>
      <c r="P71" s="1104" t="str">
        <f t="shared" si="8"/>
        <v>Included</v>
      </c>
      <c r="Q71" s="1104">
        <f t="shared" si="9"/>
        <v>0</v>
      </c>
      <c r="R71" s="807">
        <f t="shared" si="10"/>
        <v>0</v>
      </c>
      <c r="S71" s="807">
        <f t="shared" si="0"/>
        <v>0</v>
      </c>
      <c r="T71" s="1136"/>
      <c r="U71" s="1136"/>
    </row>
    <row r="72" spans="1:21" s="807" customFormat="1" ht="16.5">
      <c r="A72" s="1101">
        <f t="shared" si="1"/>
        <v>53</v>
      </c>
      <c r="B72" s="1130">
        <v>7000028320</v>
      </c>
      <c r="C72" s="1130">
        <v>360</v>
      </c>
      <c r="D72" s="1130">
        <v>1060</v>
      </c>
      <c r="E72" s="1130">
        <v>100</v>
      </c>
      <c r="F72" s="1130" t="s">
        <v>939</v>
      </c>
      <c r="G72" s="1130">
        <v>100001713</v>
      </c>
      <c r="H72" s="1130">
        <v>995424</v>
      </c>
      <c r="I72" s="1102"/>
      <c r="J72" s="1132">
        <v>18</v>
      </c>
      <c r="K72" s="1103"/>
      <c r="L72" s="1130" t="s">
        <v>635</v>
      </c>
      <c r="M72" s="1130" t="s">
        <v>586</v>
      </c>
      <c r="N72" s="1130">
        <v>1200</v>
      </c>
      <c r="O72" s="1102"/>
      <c r="P72" s="1104" t="str">
        <f t="shared" si="8"/>
        <v>Included</v>
      </c>
      <c r="Q72" s="1104">
        <f t="shared" si="9"/>
        <v>0</v>
      </c>
      <c r="R72" s="807">
        <f t="shared" si="10"/>
        <v>0</v>
      </c>
      <c r="S72" s="807">
        <f t="shared" si="0"/>
        <v>0</v>
      </c>
      <c r="T72" s="1136"/>
      <c r="U72" s="1136"/>
    </row>
    <row r="73" spans="1:21" s="807" customFormat="1" ht="66">
      <c r="A73" s="1101">
        <f t="shared" si="1"/>
        <v>54</v>
      </c>
      <c r="B73" s="1130">
        <v>7000028320</v>
      </c>
      <c r="C73" s="1130">
        <v>360</v>
      </c>
      <c r="D73" s="1130">
        <v>1060</v>
      </c>
      <c r="E73" s="1130">
        <v>110</v>
      </c>
      <c r="F73" s="1130" t="s">
        <v>939</v>
      </c>
      <c r="G73" s="1130">
        <v>100008110</v>
      </c>
      <c r="H73" s="1130">
        <v>995421</v>
      </c>
      <c r="I73" s="1102"/>
      <c r="J73" s="1132">
        <v>18</v>
      </c>
      <c r="K73" s="1103"/>
      <c r="L73" s="1130" t="s">
        <v>763</v>
      </c>
      <c r="M73" s="1130" t="s">
        <v>586</v>
      </c>
      <c r="N73" s="1130">
        <v>188</v>
      </c>
      <c r="O73" s="1102"/>
      <c r="P73" s="1104" t="str">
        <f t="shared" si="8"/>
        <v>Included</v>
      </c>
      <c r="Q73" s="1104">
        <f t="shared" si="9"/>
        <v>0</v>
      </c>
      <c r="R73" s="807">
        <f t="shared" si="10"/>
        <v>0</v>
      </c>
      <c r="S73" s="807">
        <f t="shared" si="0"/>
        <v>0</v>
      </c>
      <c r="T73" s="1136"/>
      <c r="U73" s="1136"/>
    </row>
    <row r="74" spans="1:21" s="807" customFormat="1" ht="66">
      <c r="A74" s="1101">
        <f t="shared" si="1"/>
        <v>55</v>
      </c>
      <c r="B74" s="1130">
        <v>7000028320</v>
      </c>
      <c r="C74" s="1130">
        <v>360</v>
      </c>
      <c r="D74" s="1130">
        <v>1060</v>
      </c>
      <c r="E74" s="1130">
        <v>120</v>
      </c>
      <c r="F74" s="1130" t="s">
        <v>939</v>
      </c>
      <c r="G74" s="1130">
        <v>100008611</v>
      </c>
      <c r="H74" s="1130">
        <v>995477</v>
      </c>
      <c r="I74" s="1102"/>
      <c r="J74" s="1132">
        <v>18</v>
      </c>
      <c r="K74" s="1103"/>
      <c r="L74" s="1130" t="s">
        <v>960</v>
      </c>
      <c r="M74" s="1130" t="s">
        <v>585</v>
      </c>
      <c r="N74" s="1130">
        <v>50</v>
      </c>
      <c r="O74" s="1102"/>
      <c r="P74" s="1104" t="str">
        <f t="shared" si="8"/>
        <v>Included</v>
      </c>
      <c r="Q74" s="1104">
        <f t="shared" si="9"/>
        <v>0</v>
      </c>
      <c r="R74" s="807">
        <f t="shared" si="10"/>
        <v>0</v>
      </c>
      <c r="S74" s="807">
        <f t="shared" si="0"/>
        <v>0</v>
      </c>
      <c r="T74" s="1136"/>
      <c r="U74" s="1136"/>
    </row>
    <row r="75" spans="1:21" s="807" customFormat="1" ht="33">
      <c r="A75" s="1101">
        <f t="shared" si="1"/>
        <v>56</v>
      </c>
      <c r="B75" s="1130">
        <v>7000028320</v>
      </c>
      <c r="C75" s="1130">
        <v>360</v>
      </c>
      <c r="D75" s="1130">
        <v>1060</v>
      </c>
      <c r="E75" s="1130">
        <v>130</v>
      </c>
      <c r="F75" s="1130" t="s">
        <v>939</v>
      </c>
      <c r="G75" s="1130">
        <v>100020960</v>
      </c>
      <c r="H75" s="1130">
        <v>995461</v>
      </c>
      <c r="I75" s="1102"/>
      <c r="J75" s="1132">
        <v>18</v>
      </c>
      <c r="K75" s="1103"/>
      <c r="L75" s="1130" t="s">
        <v>961</v>
      </c>
      <c r="M75" s="1130" t="s">
        <v>585</v>
      </c>
      <c r="N75" s="1130">
        <v>10</v>
      </c>
      <c r="O75" s="1102"/>
      <c r="P75" s="1104" t="str">
        <f t="shared" si="8"/>
        <v>Included</v>
      </c>
      <c r="Q75" s="1104">
        <f t="shared" si="9"/>
        <v>0</v>
      </c>
      <c r="R75" s="807">
        <f t="shared" si="10"/>
        <v>0</v>
      </c>
      <c r="S75" s="807">
        <f t="shared" si="0"/>
        <v>0</v>
      </c>
      <c r="T75" s="1136"/>
      <c r="U75" s="1136"/>
    </row>
    <row r="76" spans="1:21" s="807" customFormat="1" ht="33">
      <c r="A76" s="1101">
        <f t="shared" si="1"/>
        <v>57</v>
      </c>
      <c r="B76" s="1130">
        <v>7000028320</v>
      </c>
      <c r="C76" s="1130">
        <v>360</v>
      </c>
      <c r="D76" s="1130">
        <v>1060</v>
      </c>
      <c r="E76" s="1130">
        <v>140</v>
      </c>
      <c r="F76" s="1130" t="s">
        <v>939</v>
      </c>
      <c r="G76" s="1130">
        <v>100020961</v>
      </c>
      <c r="H76" s="1130">
        <v>995461</v>
      </c>
      <c r="I76" s="1102"/>
      <c r="J76" s="1132">
        <v>18</v>
      </c>
      <c r="K76" s="1103"/>
      <c r="L76" s="1130" t="s">
        <v>962</v>
      </c>
      <c r="M76" s="1130" t="s">
        <v>585</v>
      </c>
      <c r="N76" s="1130">
        <v>10</v>
      </c>
      <c r="O76" s="1102"/>
      <c r="P76" s="1104" t="str">
        <f t="shared" si="8"/>
        <v>Included</v>
      </c>
      <c r="Q76" s="1104">
        <f t="shared" si="9"/>
        <v>0</v>
      </c>
      <c r="R76" s="807">
        <f t="shared" si="10"/>
        <v>0</v>
      </c>
      <c r="S76" s="807">
        <f t="shared" si="0"/>
        <v>0</v>
      </c>
      <c r="T76" s="1136"/>
      <c r="U76" s="1136"/>
    </row>
    <row r="77" spans="1:21" s="807" customFormat="1" ht="33">
      <c r="A77" s="1101">
        <f t="shared" si="1"/>
        <v>58</v>
      </c>
      <c r="B77" s="1130">
        <v>7000028320</v>
      </c>
      <c r="C77" s="1130">
        <v>360</v>
      </c>
      <c r="D77" s="1130">
        <v>1060</v>
      </c>
      <c r="E77" s="1130">
        <v>150</v>
      </c>
      <c r="F77" s="1130" t="s">
        <v>939</v>
      </c>
      <c r="G77" s="1130">
        <v>100020962</v>
      </c>
      <c r="H77" s="1130">
        <v>995461</v>
      </c>
      <c r="I77" s="1102"/>
      <c r="J77" s="1132">
        <v>18</v>
      </c>
      <c r="K77" s="1103"/>
      <c r="L77" s="1130" t="s">
        <v>963</v>
      </c>
      <c r="M77" s="1130" t="s">
        <v>585</v>
      </c>
      <c r="N77" s="1130">
        <v>10</v>
      </c>
      <c r="O77" s="1102"/>
      <c r="P77" s="1104" t="str">
        <f>IF(O77=0, "Included", IF(ISERROR(N77*O77), O77, N77*O77))</f>
        <v>Included</v>
      </c>
      <c r="Q77" s="1104">
        <f>S77</f>
        <v>0</v>
      </c>
      <c r="R77" s="807">
        <f>IF(P77="Included",0,P77)</f>
        <v>0</v>
      </c>
      <c r="S77" s="807">
        <f t="shared" ref="S77:S255" si="11">IF(K77="",(R77*J77/100),(R77*K77))</f>
        <v>0</v>
      </c>
      <c r="T77" s="1136"/>
      <c r="U77" s="1136"/>
    </row>
    <row r="78" spans="1:21" s="807" customFormat="1" ht="33">
      <c r="A78" s="1101">
        <f t="shared" si="1"/>
        <v>59</v>
      </c>
      <c r="B78" s="1130">
        <v>7000028320</v>
      </c>
      <c r="C78" s="1130">
        <v>360</v>
      </c>
      <c r="D78" s="1130">
        <v>1060</v>
      </c>
      <c r="E78" s="1130">
        <v>160</v>
      </c>
      <c r="F78" s="1130" t="s">
        <v>939</v>
      </c>
      <c r="G78" s="1130">
        <v>100001412</v>
      </c>
      <c r="H78" s="1130">
        <v>995462</v>
      </c>
      <c r="I78" s="1102"/>
      <c r="J78" s="1132">
        <v>18</v>
      </c>
      <c r="K78" s="1103"/>
      <c r="L78" s="1130" t="s">
        <v>765</v>
      </c>
      <c r="M78" s="1130" t="s">
        <v>585</v>
      </c>
      <c r="N78" s="1130">
        <v>25</v>
      </c>
      <c r="O78" s="1102"/>
      <c r="P78" s="1104" t="str">
        <f>IF(O78=0, "Included", IF(ISERROR(N78*O78), O78, N78*O78))</f>
        <v>Included</v>
      </c>
      <c r="Q78" s="1104">
        <f>S78</f>
        <v>0</v>
      </c>
      <c r="R78" s="807">
        <f>IF(P78="Included",0,P78)</f>
        <v>0</v>
      </c>
      <c r="S78" s="807">
        <f t="shared" si="11"/>
        <v>0</v>
      </c>
      <c r="T78" s="1136"/>
      <c r="U78" s="1136"/>
    </row>
    <row r="79" spans="1:21" s="807" customFormat="1" ht="33">
      <c r="A79" s="1101">
        <f t="shared" si="1"/>
        <v>60</v>
      </c>
      <c r="B79" s="1130">
        <v>7000028320</v>
      </c>
      <c r="C79" s="1130">
        <v>360</v>
      </c>
      <c r="D79" s="1130">
        <v>1060</v>
      </c>
      <c r="E79" s="1130">
        <v>170</v>
      </c>
      <c r="F79" s="1130" t="s">
        <v>939</v>
      </c>
      <c r="G79" s="1130">
        <v>100001413</v>
      </c>
      <c r="H79" s="1130">
        <v>995462</v>
      </c>
      <c r="I79" s="1102"/>
      <c r="J79" s="1132">
        <v>18</v>
      </c>
      <c r="K79" s="1103"/>
      <c r="L79" s="1130" t="s">
        <v>766</v>
      </c>
      <c r="M79" s="1130" t="s">
        <v>585</v>
      </c>
      <c r="N79" s="1130">
        <v>50</v>
      </c>
      <c r="O79" s="1102"/>
      <c r="P79" s="1104" t="str">
        <f t="shared" ref="P79:P85" si="12">IF(O79=0, "Included", IF(ISERROR(N79*O79), O79, N79*O79))</f>
        <v>Included</v>
      </c>
      <c r="Q79" s="1104">
        <f t="shared" ref="Q79:Q85" si="13">S79</f>
        <v>0</v>
      </c>
      <c r="R79" s="807">
        <f t="shared" ref="R79:R85" si="14">IF(P79="Included",0,P79)</f>
        <v>0</v>
      </c>
      <c r="S79" s="807">
        <f t="shared" si="11"/>
        <v>0</v>
      </c>
      <c r="T79" s="1136"/>
      <c r="U79" s="1136"/>
    </row>
    <row r="80" spans="1:21" s="807" customFormat="1" ht="33">
      <c r="A80" s="1101">
        <f t="shared" si="1"/>
        <v>61</v>
      </c>
      <c r="B80" s="1130">
        <v>7000028320</v>
      </c>
      <c r="C80" s="1130">
        <v>360</v>
      </c>
      <c r="D80" s="1130">
        <v>1060</v>
      </c>
      <c r="E80" s="1130">
        <v>180</v>
      </c>
      <c r="F80" s="1130" t="s">
        <v>939</v>
      </c>
      <c r="G80" s="1130">
        <v>100001414</v>
      </c>
      <c r="H80" s="1130">
        <v>995462</v>
      </c>
      <c r="I80" s="1102"/>
      <c r="J80" s="1132">
        <v>18</v>
      </c>
      <c r="K80" s="1103"/>
      <c r="L80" s="1130" t="s">
        <v>767</v>
      </c>
      <c r="M80" s="1130" t="s">
        <v>585</v>
      </c>
      <c r="N80" s="1130">
        <v>15</v>
      </c>
      <c r="O80" s="1102"/>
      <c r="P80" s="1104" t="str">
        <f t="shared" si="12"/>
        <v>Included</v>
      </c>
      <c r="Q80" s="1104">
        <f t="shared" si="13"/>
        <v>0</v>
      </c>
      <c r="R80" s="807">
        <f t="shared" si="14"/>
        <v>0</v>
      </c>
      <c r="S80" s="807">
        <f t="shared" si="11"/>
        <v>0</v>
      </c>
      <c r="T80" s="1136"/>
      <c r="U80" s="1136"/>
    </row>
    <row r="81" spans="1:21" s="807" customFormat="1" ht="33">
      <c r="A81" s="1101">
        <f t="shared" si="1"/>
        <v>62</v>
      </c>
      <c r="B81" s="1130">
        <v>7000028320</v>
      </c>
      <c r="C81" s="1130">
        <v>360</v>
      </c>
      <c r="D81" s="1130">
        <v>1060</v>
      </c>
      <c r="E81" s="1130">
        <v>190</v>
      </c>
      <c r="F81" s="1130" t="s">
        <v>939</v>
      </c>
      <c r="G81" s="1130">
        <v>100001415</v>
      </c>
      <c r="H81" s="1130">
        <v>995462</v>
      </c>
      <c r="I81" s="1102"/>
      <c r="J81" s="1132">
        <v>18</v>
      </c>
      <c r="K81" s="1103"/>
      <c r="L81" s="1130" t="s">
        <v>768</v>
      </c>
      <c r="M81" s="1130" t="s">
        <v>585</v>
      </c>
      <c r="N81" s="1130">
        <v>10</v>
      </c>
      <c r="O81" s="1102"/>
      <c r="P81" s="1104" t="str">
        <f t="shared" si="12"/>
        <v>Included</v>
      </c>
      <c r="Q81" s="1104">
        <f t="shared" si="13"/>
        <v>0</v>
      </c>
      <c r="R81" s="807">
        <f t="shared" si="14"/>
        <v>0</v>
      </c>
      <c r="S81" s="807">
        <f t="shared" si="11"/>
        <v>0</v>
      </c>
      <c r="T81" s="1136"/>
      <c r="U81" s="1136"/>
    </row>
    <row r="82" spans="1:21" s="807" customFormat="1" ht="33">
      <c r="A82" s="1101">
        <f t="shared" si="1"/>
        <v>63</v>
      </c>
      <c r="B82" s="1130">
        <v>7000028320</v>
      </c>
      <c r="C82" s="1130">
        <v>360</v>
      </c>
      <c r="D82" s="1130">
        <v>1060</v>
      </c>
      <c r="E82" s="1130">
        <v>200</v>
      </c>
      <c r="F82" s="1130" t="s">
        <v>939</v>
      </c>
      <c r="G82" s="1130">
        <v>100001479</v>
      </c>
      <c r="H82" s="1130">
        <v>995454</v>
      </c>
      <c r="I82" s="1102"/>
      <c r="J82" s="1132">
        <v>18</v>
      </c>
      <c r="K82" s="1103"/>
      <c r="L82" s="1130" t="s">
        <v>964</v>
      </c>
      <c r="M82" s="1130" t="s">
        <v>585</v>
      </c>
      <c r="N82" s="1130">
        <v>50</v>
      </c>
      <c r="O82" s="1102"/>
      <c r="P82" s="1104" t="str">
        <f t="shared" si="12"/>
        <v>Included</v>
      </c>
      <c r="Q82" s="1104">
        <f t="shared" si="13"/>
        <v>0</v>
      </c>
      <c r="R82" s="807">
        <f t="shared" si="14"/>
        <v>0</v>
      </c>
      <c r="S82" s="807">
        <f t="shared" si="11"/>
        <v>0</v>
      </c>
      <c r="T82" s="1136"/>
      <c r="U82" s="1136"/>
    </row>
    <row r="83" spans="1:21" s="807" customFormat="1" ht="33">
      <c r="A83" s="1101">
        <f t="shared" si="1"/>
        <v>64</v>
      </c>
      <c r="B83" s="1130">
        <v>7000028320</v>
      </c>
      <c r="C83" s="1130">
        <v>360</v>
      </c>
      <c r="D83" s="1130">
        <v>1060</v>
      </c>
      <c r="E83" s="1130">
        <v>210</v>
      </c>
      <c r="F83" s="1130" t="s">
        <v>939</v>
      </c>
      <c r="G83" s="1130">
        <v>100001480</v>
      </c>
      <c r="H83" s="1130">
        <v>995454</v>
      </c>
      <c r="I83" s="1102"/>
      <c r="J83" s="1132">
        <v>18</v>
      </c>
      <c r="K83" s="1103"/>
      <c r="L83" s="1130" t="s">
        <v>965</v>
      </c>
      <c r="M83" s="1130" t="s">
        <v>585</v>
      </c>
      <c r="N83" s="1130">
        <v>50</v>
      </c>
      <c r="O83" s="1102"/>
      <c r="P83" s="1104" t="str">
        <f t="shared" si="12"/>
        <v>Included</v>
      </c>
      <c r="Q83" s="1104">
        <f t="shared" si="13"/>
        <v>0</v>
      </c>
      <c r="R83" s="807">
        <f t="shared" si="14"/>
        <v>0</v>
      </c>
      <c r="S83" s="807">
        <f t="shared" si="11"/>
        <v>0</v>
      </c>
      <c r="T83" s="1136"/>
      <c r="U83" s="1136"/>
    </row>
    <row r="84" spans="1:21" s="807" customFormat="1" ht="39" customHeight="1">
      <c r="A84" s="1101">
        <f t="shared" si="1"/>
        <v>65</v>
      </c>
      <c r="B84" s="1130">
        <v>7000028320</v>
      </c>
      <c r="C84" s="1130">
        <v>360</v>
      </c>
      <c r="D84" s="1130">
        <v>1060</v>
      </c>
      <c r="E84" s="1130">
        <v>220</v>
      </c>
      <c r="F84" s="1130" t="s">
        <v>939</v>
      </c>
      <c r="G84" s="1130">
        <v>100002911</v>
      </c>
      <c r="H84" s="1130">
        <v>995432</v>
      </c>
      <c r="I84" s="1102"/>
      <c r="J84" s="1132">
        <v>18</v>
      </c>
      <c r="K84" s="1103"/>
      <c r="L84" s="1130" t="s">
        <v>769</v>
      </c>
      <c r="M84" s="1130" t="s">
        <v>584</v>
      </c>
      <c r="N84" s="1130">
        <v>1632</v>
      </c>
      <c r="O84" s="1102"/>
      <c r="P84" s="1104" t="str">
        <f t="shared" si="12"/>
        <v>Included</v>
      </c>
      <c r="Q84" s="1104">
        <f t="shared" si="13"/>
        <v>0</v>
      </c>
      <c r="R84" s="807">
        <f t="shared" si="14"/>
        <v>0</v>
      </c>
      <c r="S84" s="807">
        <f t="shared" si="11"/>
        <v>0</v>
      </c>
      <c r="T84" s="1136"/>
      <c r="U84" s="1136"/>
    </row>
    <row r="85" spans="1:21" s="807" customFormat="1" ht="99">
      <c r="A85" s="1101">
        <f t="shared" si="1"/>
        <v>66</v>
      </c>
      <c r="B85" s="1130">
        <v>7000028320</v>
      </c>
      <c r="C85" s="1130">
        <v>360</v>
      </c>
      <c r="D85" s="1130">
        <v>1060</v>
      </c>
      <c r="E85" s="1130">
        <v>230</v>
      </c>
      <c r="F85" s="1130" t="s">
        <v>939</v>
      </c>
      <c r="G85" s="1130">
        <v>100002583</v>
      </c>
      <c r="H85" s="1130">
        <v>995432</v>
      </c>
      <c r="I85" s="1102"/>
      <c r="J85" s="1132">
        <v>18</v>
      </c>
      <c r="K85" s="1103"/>
      <c r="L85" s="1130" t="s">
        <v>770</v>
      </c>
      <c r="M85" s="1130" t="s">
        <v>584</v>
      </c>
      <c r="N85" s="1130">
        <v>2448</v>
      </c>
      <c r="O85" s="1102"/>
      <c r="P85" s="1104" t="str">
        <f t="shared" si="12"/>
        <v>Included</v>
      </c>
      <c r="Q85" s="1104">
        <f t="shared" si="13"/>
        <v>0</v>
      </c>
      <c r="R85" s="807">
        <f t="shared" si="14"/>
        <v>0</v>
      </c>
      <c r="S85" s="807">
        <f t="shared" si="11"/>
        <v>0</v>
      </c>
      <c r="T85" s="1136"/>
      <c r="U85" s="1136"/>
    </row>
    <row r="86" spans="1:21" s="807" customFormat="1" ht="132">
      <c r="A86" s="1101">
        <f t="shared" ref="A86:A154" si="15">A85+1</f>
        <v>67</v>
      </c>
      <c r="B86" s="1130">
        <v>7000028320</v>
      </c>
      <c r="C86" s="1130">
        <v>360</v>
      </c>
      <c r="D86" s="1130">
        <v>1060</v>
      </c>
      <c r="E86" s="1130">
        <v>240</v>
      </c>
      <c r="F86" s="1130" t="s">
        <v>939</v>
      </c>
      <c r="G86" s="1130">
        <v>100002914</v>
      </c>
      <c r="H86" s="1130">
        <v>995432</v>
      </c>
      <c r="I86" s="1102"/>
      <c r="J86" s="1132">
        <v>18</v>
      </c>
      <c r="K86" s="1103"/>
      <c r="L86" s="1130" t="s">
        <v>966</v>
      </c>
      <c r="M86" s="1130" t="s">
        <v>584</v>
      </c>
      <c r="N86" s="1130">
        <v>816</v>
      </c>
      <c r="O86" s="1102"/>
      <c r="P86" s="1104" t="str">
        <f>IF(O86=0, "Included", IF(ISERROR(N86*O86), O86, N86*O86))</f>
        <v>Included</v>
      </c>
      <c r="Q86" s="1104">
        <f>S86</f>
        <v>0</v>
      </c>
      <c r="R86" s="807">
        <f>IF(P86="Included",0,P86)</f>
        <v>0</v>
      </c>
      <c r="S86" s="807">
        <f t="shared" si="11"/>
        <v>0</v>
      </c>
      <c r="T86" s="1136"/>
      <c r="U86" s="1136"/>
    </row>
    <row r="87" spans="1:21" s="807" customFormat="1" ht="16.5">
      <c r="A87" s="1101">
        <f>A86+1</f>
        <v>68</v>
      </c>
      <c r="B87" s="1130">
        <v>7000028320</v>
      </c>
      <c r="C87" s="1130">
        <v>360</v>
      </c>
      <c r="D87" s="1130">
        <v>1060</v>
      </c>
      <c r="E87" s="1130">
        <v>260</v>
      </c>
      <c r="F87" s="1130" t="s">
        <v>939</v>
      </c>
      <c r="G87" s="1130">
        <v>100001542</v>
      </c>
      <c r="H87" s="1130">
        <v>995429</v>
      </c>
      <c r="I87" s="1102"/>
      <c r="J87" s="1132">
        <v>18</v>
      </c>
      <c r="K87" s="1103"/>
      <c r="L87" s="1130" t="s">
        <v>764</v>
      </c>
      <c r="M87" s="1130" t="s">
        <v>585</v>
      </c>
      <c r="N87" s="1130">
        <v>50</v>
      </c>
      <c r="O87" s="1102"/>
      <c r="P87" s="1104" t="str">
        <f>IF(O87=0, "Included", IF(ISERROR(N87*O87), O87, N87*O87))</f>
        <v>Included</v>
      </c>
      <c r="Q87" s="1104">
        <f>S87</f>
        <v>0</v>
      </c>
      <c r="R87" s="807">
        <f>IF(P87="Included",0,P87)</f>
        <v>0</v>
      </c>
      <c r="S87" s="807">
        <f t="shared" si="11"/>
        <v>0</v>
      </c>
      <c r="T87" s="1136"/>
      <c r="U87" s="1136"/>
    </row>
    <row r="88" spans="1:21" s="807" customFormat="1" ht="16.5">
      <c r="A88" s="1101">
        <f t="shared" si="15"/>
        <v>69</v>
      </c>
      <c r="B88" s="1130">
        <v>7000028320</v>
      </c>
      <c r="C88" s="1130">
        <v>360</v>
      </c>
      <c r="D88" s="1130">
        <v>1060</v>
      </c>
      <c r="E88" s="1130">
        <v>270</v>
      </c>
      <c r="F88" s="1130" t="s">
        <v>939</v>
      </c>
      <c r="G88" s="1130">
        <v>100001447</v>
      </c>
      <c r="H88" s="1130">
        <v>995429</v>
      </c>
      <c r="I88" s="1102"/>
      <c r="J88" s="1132">
        <v>18</v>
      </c>
      <c r="K88" s="1103"/>
      <c r="L88" s="1130" t="s">
        <v>967</v>
      </c>
      <c r="M88" s="1130" t="s">
        <v>585</v>
      </c>
      <c r="N88" s="1130">
        <v>50</v>
      </c>
      <c r="O88" s="1102"/>
      <c r="P88" s="1104" t="str">
        <f>IF(O88=0, "Included", IF(ISERROR(N88*O88), O88, N88*O88))</f>
        <v>Included</v>
      </c>
      <c r="Q88" s="1104">
        <f>S88</f>
        <v>0</v>
      </c>
      <c r="R88" s="807">
        <f>IF(P88="Included",0,P88)</f>
        <v>0</v>
      </c>
      <c r="S88" s="807">
        <f t="shared" si="11"/>
        <v>0</v>
      </c>
      <c r="T88" s="1136"/>
      <c r="U88" s="1136"/>
    </row>
    <row r="89" spans="1:21" s="807" customFormat="1" ht="33">
      <c r="A89" s="1101">
        <f t="shared" si="15"/>
        <v>70</v>
      </c>
      <c r="B89" s="1130">
        <v>7000028320</v>
      </c>
      <c r="C89" s="1130">
        <v>360</v>
      </c>
      <c r="D89" s="1130">
        <v>1060</v>
      </c>
      <c r="E89" s="1130">
        <v>280</v>
      </c>
      <c r="F89" s="1130" t="s">
        <v>939</v>
      </c>
      <c r="G89" s="1130">
        <v>100039866</v>
      </c>
      <c r="H89" s="1130">
        <v>995432</v>
      </c>
      <c r="I89" s="1102"/>
      <c r="J89" s="1132">
        <v>18</v>
      </c>
      <c r="K89" s="1103"/>
      <c r="L89" s="1130" t="s">
        <v>968</v>
      </c>
      <c r="M89" s="1130" t="s">
        <v>593</v>
      </c>
      <c r="N89" s="1130">
        <v>1</v>
      </c>
      <c r="O89" s="1102"/>
      <c r="P89" s="1104" t="str">
        <f t="shared" ref="P89:P113" si="16">IF(O89=0, "Included", IF(ISERROR(N89*O89), O89, N89*O89))</f>
        <v>Included</v>
      </c>
      <c r="Q89" s="1104">
        <f t="shared" ref="Q89:Q113" si="17">S89</f>
        <v>0</v>
      </c>
      <c r="R89" s="807">
        <f t="shared" ref="R89:R113" si="18">IF(P89="Included",0,P89)</f>
        <v>0</v>
      </c>
      <c r="S89" s="807">
        <f t="shared" si="11"/>
        <v>0</v>
      </c>
      <c r="T89" s="1136"/>
      <c r="U89" s="1136"/>
    </row>
    <row r="90" spans="1:21" s="807" customFormat="1" ht="66">
      <c r="A90" s="1101">
        <f t="shared" si="15"/>
        <v>71</v>
      </c>
      <c r="B90" s="1130">
        <v>7000028320</v>
      </c>
      <c r="C90" s="1130">
        <v>370</v>
      </c>
      <c r="D90" s="1130">
        <v>1070</v>
      </c>
      <c r="E90" s="1130">
        <v>10</v>
      </c>
      <c r="F90" s="1130" t="s">
        <v>940</v>
      </c>
      <c r="G90" s="1130">
        <v>100001210</v>
      </c>
      <c r="H90" s="1130">
        <v>995455</v>
      </c>
      <c r="I90" s="1102"/>
      <c r="J90" s="1132">
        <v>18</v>
      </c>
      <c r="K90" s="1103"/>
      <c r="L90" s="1130" t="s">
        <v>641</v>
      </c>
      <c r="M90" s="1130" t="s">
        <v>579</v>
      </c>
      <c r="N90" s="1130">
        <v>85</v>
      </c>
      <c r="O90" s="1102"/>
      <c r="P90" s="1104" t="str">
        <f t="shared" si="16"/>
        <v>Included</v>
      </c>
      <c r="Q90" s="1104">
        <f t="shared" si="17"/>
        <v>0</v>
      </c>
      <c r="R90" s="807">
        <f t="shared" si="18"/>
        <v>0</v>
      </c>
      <c r="S90" s="807">
        <f t="shared" si="11"/>
        <v>0</v>
      </c>
      <c r="T90" s="1136"/>
      <c r="U90" s="1136"/>
    </row>
    <row r="91" spans="1:21" s="807" customFormat="1" ht="82.5">
      <c r="A91" s="1101">
        <f t="shared" si="15"/>
        <v>72</v>
      </c>
      <c r="B91" s="1130">
        <v>7000028320</v>
      </c>
      <c r="C91" s="1130">
        <v>370</v>
      </c>
      <c r="D91" s="1130">
        <v>1070</v>
      </c>
      <c r="E91" s="1130">
        <v>20</v>
      </c>
      <c r="F91" s="1130" t="s">
        <v>940</v>
      </c>
      <c r="G91" s="1130">
        <v>100001209</v>
      </c>
      <c r="H91" s="1130">
        <v>995455</v>
      </c>
      <c r="I91" s="1102"/>
      <c r="J91" s="1132">
        <v>18</v>
      </c>
      <c r="K91" s="1103"/>
      <c r="L91" s="1130" t="s">
        <v>969</v>
      </c>
      <c r="M91" s="1130" t="s">
        <v>579</v>
      </c>
      <c r="N91" s="1130">
        <v>24</v>
      </c>
      <c r="O91" s="1102"/>
      <c r="P91" s="1104" t="str">
        <f t="shared" si="16"/>
        <v>Included</v>
      </c>
      <c r="Q91" s="1104">
        <f t="shared" si="17"/>
        <v>0</v>
      </c>
      <c r="R91" s="807">
        <f t="shared" si="18"/>
        <v>0</v>
      </c>
      <c r="S91" s="807">
        <f t="shared" si="11"/>
        <v>0</v>
      </c>
      <c r="T91" s="1136"/>
      <c r="U91" s="1136"/>
    </row>
    <row r="92" spans="1:21" s="807" customFormat="1" ht="33">
      <c r="A92" s="1101">
        <f t="shared" si="15"/>
        <v>73</v>
      </c>
      <c r="B92" s="1130">
        <v>7000028320</v>
      </c>
      <c r="C92" s="1130">
        <v>370</v>
      </c>
      <c r="D92" s="1130">
        <v>1070</v>
      </c>
      <c r="E92" s="1130">
        <v>30</v>
      </c>
      <c r="F92" s="1130" t="s">
        <v>940</v>
      </c>
      <c r="G92" s="1130">
        <v>100001680</v>
      </c>
      <c r="H92" s="1130">
        <v>995455</v>
      </c>
      <c r="I92" s="1102"/>
      <c r="J92" s="1132">
        <v>18</v>
      </c>
      <c r="K92" s="1103"/>
      <c r="L92" s="1130" t="s">
        <v>642</v>
      </c>
      <c r="M92" s="1130" t="s">
        <v>579</v>
      </c>
      <c r="N92" s="1130">
        <v>5</v>
      </c>
      <c r="O92" s="1102"/>
      <c r="P92" s="1104" t="str">
        <f t="shared" si="16"/>
        <v>Included</v>
      </c>
      <c r="Q92" s="1104">
        <f t="shared" si="17"/>
        <v>0</v>
      </c>
      <c r="R92" s="807">
        <f t="shared" si="18"/>
        <v>0</v>
      </c>
      <c r="S92" s="807">
        <f t="shared" si="11"/>
        <v>0</v>
      </c>
      <c r="T92" s="1136"/>
      <c r="U92" s="1136"/>
    </row>
    <row r="93" spans="1:21" s="807" customFormat="1" ht="33">
      <c r="A93" s="1101">
        <f t="shared" si="15"/>
        <v>74</v>
      </c>
      <c r="B93" s="1130">
        <v>7000028320</v>
      </c>
      <c r="C93" s="1130">
        <v>370</v>
      </c>
      <c r="D93" s="1130">
        <v>1070</v>
      </c>
      <c r="E93" s="1130">
        <v>40</v>
      </c>
      <c r="F93" s="1130" t="s">
        <v>940</v>
      </c>
      <c r="G93" s="1130">
        <v>100001681</v>
      </c>
      <c r="H93" s="1130">
        <v>995455</v>
      </c>
      <c r="I93" s="1102"/>
      <c r="J93" s="1132">
        <v>18</v>
      </c>
      <c r="K93" s="1103"/>
      <c r="L93" s="1130" t="s">
        <v>643</v>
      </c>
      <c r="M93" s="1130" t="s">
        <v>579</v>
      </c>
      <c r="N93" s="1130">
        <v>7</v>
      </c>
      <c r="O93" s="1102"/>
      <c r="P93" s="1104" t="str">
        <f t="shared" si="16"/>
        <v>Included</v>
      </c>
      <c r="Q93" s="1104">
        <f t="shared" si="17"/>
        <v>0</v>
      </c>
      <c r="R93" s="807">
        <f t="shared" si="18"/>
        <v>0</v>
      </c>
      <c r="S93" s="807">
        <f t="shared" si="11"/>
        <v>0</v>
      </c>
      <c r="T93" s="1136"/>
      <c r="U93" s="1136"/>
    </row>
    <row r="94" spans="1:21" s="807" customFormat="1" ht="16.5">
      <c r="A94" s="1101">
        <f t="shared" si="15"/>
        <v>75</v>
      </c>
      <c r="B94" s="1130">
        <v>7000028320</v>
      </c>
      <c r="C94" s="1130">
        <v>520</v>
      </c>
      <c r="D94" s="1130">
        <v>1100</v>
      </c>
      <c r="E94" s="1130">
        <v>20</v>
      </c>
      <c r="F94" s="1130" t="s">
        <v>789</v>
      </c>
      <c r="G94" s="1130">
        <v>170000502</v>
      </c>
      <c r="H94" s="1130">
        <v>998713</v>
      </c>
      <c r="I94" s="1102"/>
      <c r="J94" s="1132">
        <v>18</v>
      </c>
      <c r="K94" s="1103"/>
      <c r="L94" s="1130" t="s">
        <v>970</v>
      </c>
      <c r="M94" s="1130" t="s">
        <v>580</v>
      </c>
      <c r="N94" s="1130">
        <v>1</v>
      </c>
      <c r="O94" s="1102"/>
      <c r="P94" s="1104" t="str">
        <f t="shared" si="16"/>
        <v>Included</v>
      </c>
      <c r="Q94" s="1104">
        <f t="shared" si="17"/>
        <v>0</v>
      </c>
      <c r="R94" s="807">
        <f t="shared" si="18"/>
        <v>0</v>
      </c>
      <c r="S94" s="807">
        <f t="shared" si="11"/>
        <v>0</v>
      </c>
      <c r="T94" s="1136"/>
      <c r="U94" s="1136"/>
    </row>
    <row r="95" spans="1:21" s="807" customFormat="1" ht="16.5">
      <c r="A95" s="1101">
        <f t="shared" si="15"/>
        <v>76</v>
      </c>
      <c r="B95" s="1130">
        <v>7000028320</v>
      </c>
      <c r="C95" s="1130">
        <v>520</v>
      </c>
      <c r="D95" s="1130">
        <v>1100</v>
      </c>
      <c r="E95" s="1130">
        <v>30</v>
      </c>
      <c r="F95" s="1130" t="s">
        <v>789</v>
      </c>
      <c r="G95" s="1130">
        <v>170000530</v>
      </c>
      <c r="H95" s="1130">
        <v>998734</v>
      </c>
      <c r="I95" s="1102"/>
      <c r="J95" s="1132">
        <v>18</v>
      </c>
      <c r="K95" s="1103"/>
      <c r="L95" s="1130" t="s">
        <v>971</v>
      </c>
      <c r="M95" s="1130" t="s">
        <v>580</v>
      </c>
      <c r="N95" s="1130">
        <v>1</v>
      </c>
      <c r="O95" s="1102"/>
      <c r="P95" s="1104" t="str">
        <f t="shared" si="16"/>
        <v>Included</v>
      </c>
      <c r="Q95" s="1104">
        <f t="shared" si="17"/>
        <v>0</v>
      </c>
      <c r="R95" s="807">
        <f t="shared" si="18"/>
        <v>0</v>
      </c>
      <c r="S95" s="807">
        <f t="shared" si="11"/>
        <v>0</v>
      </c>
      <c r="T95" s="1136"/>
      <c r="U95" s="1136"/>
    </row>
    <row r="96" spans="1:21" s="807" customFormat="1" ht="16.5">
      <c r="A96" s="1101">
        <f t="shared" si="15"/>
        <v>77</v>
      </c>
      <c r="B96" s="1130">
        <v>7000028320</v>
      </c>
      <c r="C96" s="1130">
        <v>520</v>
      </c>
      <c r="D96" s="1130">
        <v>1100</v>
      </c>
      <c r="E96" s="1130">
        <v>40</v>
      </c>
      <c r="F96" s="1130" t="s">
        <v>789</v>
      </c>
      <c r="G96" s="1130">
        <v>170004701</v>
      </c>
      <c r="H96" s="1130">
        <v>998734</v>
      </c>
      <c r="I96" s="1102"/>
      <c r="J96" s="1132">
        <v>18</v>
      </c>
      <c r="K96" s="1103"/>
      <c r="L96" s="1130" t="s">
        <v>972</v>
      </c>
      <c r="M96" s="1130" t="s">
        <v>580</v>
      </c>
      <c r="N96" s="1130">
        <v>1</v>
      </c>
      <c r="O96" s="1102"/>
      <c r="P96" s="1104" t="str">
        <f t="shared" si="16"/>
        <v>Included</v>
      </c>
      <c r="Q96" s="1104">
        <f t="shared" si="17"/>
        <v>0</v>
      </c>
      <c r="R96" s="807">
        <f t="shared" si="18"/>
        <v>0</v>
      </c>
      <c r="S96" s="807">
        <f t="shared" si="11"/>
        <v>0</v>
      </c>
      <c r="T96" s="1136"/>
      <c r="U96" s="1136"/>
    </row>
    <row r="97" spans="1:30" s="807" customFormat="1" ht="16.5">
      <c r="A97" s="1101">
        <f t="shared" si="15"/>
        <v>78</v>
      </c>
      <c r="B97" s="1130">
        <v>7000028320</v>
      </c>
      <c r="C97" s="1130">
        <v>520</v>
      </c>
      <c r="D97" s="1130">
        <v>1100</v>
      </c>
      <c r="E97" s="1130">
        <v>50</v>
      </c>
      <c r="F97" s="1130" t="s">
        <v>789</v>
      </c>
      <c r="G97" s="1130">
        <v>170004700</v>
      </c>
      <c r="H97" s="1130">
        <v>998734</v>
      </c>
      <c r="I97" s="1102"/>
      <c r="J97" s="1132">
        <v>18</v>
      </c>
      <c r="K97" s="1103"/>
      <c r="L97" s="1130" t="s">
        <v>973</v>
      </c>
      <c r="M97" s="1130" t="s">
        <v>580</v>
      </c>
      <c r="N97" s="1130">
        <v>1</v>
      </c>
      <c r="O97" s="1102"/>
      <c r="P97" s="1104" t="str">
        <f t="shared" si="16"/>
        <v>Included</v>
      </c>
      <c r="Q97" s="1104">
        <f t="shared" si="17"/>
        <v>0</v>
      </c>
      <c r="R97" s="807">
        <f t="shared" si="18"/>
        <v>0</v>
      </c>
      <c r="S97" s="807">
        <f t="shared" si="11"/>
        <v>0</v>
      </c>
      <c r="T97" s="1136"/>
      <c r="U97" s="1136"/>
    </row>
    <row r="98" spans="1:30" s="807" customFormat="1" ht="16.5">
      <c r="A98" s="1101">
        <f t="shared" si="15"/>
        <v>79</v>
      </c>
      <c r="B98" s="1130">
        <v>7000028320</v>
      </c>
      <c r="C98" s="1130">
        <v>520</v>
      </c>
      <c r="D98" s="1130">
        <v>1100</v>
      </c>
      <c r="E98" s="1130">
        <v>60</v>
      </c>
      <c r="F98" s="1130" t="s">
        <v>789</v>
      </c>
      <c r="G98" s="1130">
        <v>170000504</v>
      </c>
      <c r="H98" s="1130">
        <v>998713</v>
      </c>
      <c r="I98" s="1102"/>
      <c r="J98" s="1132">
        <v>18</v>
      </c>
      <c r="K98" s="1103"/>
      <c r="L98" s="1130" t="s">
        <v>974</v>
      </c>
      <c r="M98" s="1130" t="s">
        <v>593</v>
      </c>
      <c r="N98" s="1130">
        <v>1</v>
      </c>
      <c r="O98" s="1102"/>
      <c r="P98" s="1104" t="str">
        <f t="shared" si="16"/>
        <v>Included</v>
      </c>
      <c r="Q98" s="1104">
        <f t="shared" si="17"/>
        <v>0</v>
      </c>
      <c r="R98" s="807">
        <f t="shared" si="18"/>
        <v>0</v>
      </c>
      <c r="S98" s="807">
        <f t="shared" si="11"/>
        <v>0</v>
      </c>
      <c r="T98" s="1136"/>
      <c r="U98" s="1136"/>
    </row>
    <row r="99" spans="1:30" s="807" customFormat="1" ht="33">
      <c r="A99" s="1101">
        <f t="shared" si="15"/>
        <v>80</v>
      </c>
      <c r="B99" s="1130">
        <v>7000028320</v>
      </c>
      <c r="C99" s="1130">
        <v>520</v>
      </c>
      <c r="D99" s="1130">
        <v>1100</v>
      </c>
      <c r="E99" s="1130">
        <v>70</v>
      </c>
      <c r="F99" s="1130" t="s">
        <v>789</v>
      </c>
      <c r="G99" s="1130">
        <v>170003449</v>
      </c>
      <c r="H99" s="1130">
        <v>998316</v>
      </c>
      <c r="I99" s="1102"/>
      <c r="J99" s="1132">
        <v>18</v>
      </c>
      <c r="K99" s="1103"/>
      <c r="L99" s="1130" t="s">
        <v>975</v>
      </c>
      <c r="M99" s="1130" t="s">
        <v>580</v>
      </c>
      <c r="N99" s="1130">
        <v>2</v>
      </c>
      <c r="O99" s="1102"/>
      <c r="P99" s="1104" t="str">
        <f t="shared" si="16"/>
        <v>Included</v>
      </c>
      <c r="Q99" s="1104">
        <f t="shared" si="17"/>
        <v>0</v>
      </c>
      <c r="R99" s="807">
        <f t="shared" si="18"/>
        <v>0</v>
      </c>
      <c r="S99" s="807">
        <f t="shared" si="11"/>
        <v>0</v>
      </c>
      <c r="T99" s="1136"/>
      <c r="U99" s="1136"/>
    </row>
    <row r="100" spans="1:30" s="807" customFormat="1" ht="33">
      <c r="A100" s="1101">
        <f t="shared" si="15"/>
        <v>81</v>
      </c>
      <c r="B100" s="1130">
        <v>7000028320</v>
      </c>
      <c r="C100" s="1130">
        <v>520</v>
      </c>
      <c r="D100" s="1130">
        <v>1100</v>
      </c>
      <c r="E100" s="1130">
        <v>80</v>
      </c>
      <c r="F100" s="1130" t="s">
        <v>789</v>
      </c>
      <c r="G100" s="1130">
        <v>170000501</v>
      </c>
      <c r="H100" s="1130">
        <v>998734</v>
      </c>
      <c r="I100" s="1102"/>
      <c r="J100" s="1132">
        <v>18</v>
      </c>
      <c r="K100" s="1103"/>
      <c r="L100" s="1130" t="s">
        <v>976</v>
      </c>
      <c r="M100" s="1130" t="s">
        <v>593</v>
      </c>
      <c r="N100" s="1130">
        <v>1</v>
      </c>
      <c r="O100" s="1102"/>
      <c r="P100" s="1104" t="str">
        <f t="shared" si="16"/>
        <v>Included</v>
      </c>
      <c r="Q100" s="1104">
        <f t="shared" si="17"/>
        <v>0</v>
      </c>
      <c r="R100" s="807">
        <f t="shared" si="18"/>
        <v>0</v>
      </c>
      <c r="S100" s="807">
        <f t="shared" si="11"/>
        <v>0</v>
      </c>
      <c r="T100" s="1136"/>
      <c r="U100" s="1136"/>
    </row>
    <row r="101" spans="1:30" s="807" customFormat="1" ht="82.5">
      <c r="A101" s="1101">
        <f t="shared" si="15"/>
        <v>82</v>
      </c>
      <c r="B101" s="1130">
        <v>7000028320</v>
      </c>
      <c r="C101" s="1130">
        <v>760</v>
      </c>
      <c r="D101" s="1130">
        <v>1130</v>
      </c>
      <c r="E101" s="1130">
        <v>10</v>
      </c>
      <c r="F101" s="1130" t="s">
        <v>941</v>
      </c>
      <c r="G101" s="1130">
        <v>100002812</v>
      </c>
      <c r="H101" s="1130">
        <v>998734</v>
      </c>
      <c r="I101" s="1102"/>
      <c r="J101" s="1132">
        <v>18</v>
      </c>
      <c r="K101" s="1103"/>
      <c r="L101" s="1130" t="s">
        <v>755</v>
      </c>
      <c r="M101" s="1130" t="s">
        <v>580</v>
      </c>
      <c r="N101" s="1130">
        <v>1</v>
      </c>
      <c r="O101" s="1102"/>
      <c r="P101" s="1104" t="str">
        <f t="shared" si="16"/>
        <v>Included</v>
      </c>
      <c r="Q101" s="1104">
        <f t="shared" si="17"/>
        <v>0</v>
      </c>
      <c r="R101" s="807">
        <f t="shared" si="18"/>
        <v>0</v>
      </c>
      <c r="S101" s="807">
        <f t="shared" si="11"/>
        <v>0</v>
      </c>
      <c r="T101" s="1136"/>
      <c r="U101" s="1136"/>
    </row>
    <row r="102" spans="1:30" s="807" customFormat="1" ht="16.5">
      <c r="A102" s="1101">
        <f t="shared" si="15"/>
        <v>83</v>
      </c>
      <c r="B102" s="1130">
        <v>7000028320</v>
      </c>
      <c r="C102" s="1130">
        <v>760</v>
      </c>
      <c r="D102" s="1130">
        <v>1130</v>
      </c>
      <c r="E102" s="1130">
        <v>20</v>
      </c>
      <c r="F102" s="1130" t="s">
        <v>941</v>
      </c>
      <c r="G102" s="1130">
        <v>170000433</v>
      </c>
      <c r="H102" s="1130">
        <v>998734</v>
      </c>
      <c r="I102" s="1102"/>
      <c r="J102" s="1132">
        <v>18</v>
      </c>
      <c r="K102" s="1103"/>
      <c r="L102" s="1130" t="s">
        <v>756</v>
      </c>
      <c r="M102" s="1130" t="s">
        <v>580</v>
      </c>
      <c r="N102" s="1130">
        <v>4</v>
      </c>
      <c r="O102" s="1102"/>
      <c r="P102" s="1104" t="str">
        <f t="shared" si="16"/>
        <v>Included</v>
      </c>
      <c r="Q102" s="1104">
        <f t="shared" si="17"/>
        <v>0</v>
      </c>
      <c r="R102" s="807">
        <f t="shared" si="18"/>
        <v>0</v>
      </c>
      <c r="S102" s="807">
        <f t="shared" si="11"/>
        <v>0</v>
      </c>
      <c r="T102" s="1136"/>
      <c r="U102" s="1136"/>
    </row>
    <row r="103" spans="1:30" s="807" customFormat="1" ht="16.5">
      <c r="A103" s="1101">
        <f t="shared" si="15"/>
        <v>84</v>
      </c>
      <c r="B103" s="1130">
        <v>7000028320</v>
      </c>
      <c r="C103" s="1130">
        <v>760</v>
      </c>
      <c r="D103" s="1130">
        <v>1130</v>
      </c>
      <c r="E103" s="1130">
        <v>30</v>
      </c>
      <c r="F103" s="1130" t="s">
        <v>941</v>
      </c>
      <c r="G103" s="1130">
        <v>100002825</v>
      </c>
      <c r="H103" s="1130">
        <v>998734</v>
      </c>
      <c r="I103" s="1102"/>
      <c r="J103" s="1132">
        <v>18</v>
      </c>
      <c r="K103" s="1103"/>
      <c r="L103" s="1130" t="s">
        <v>757</v>
      </c>
      <c r="M103" s="1130" t="s">
        <v>581</v>
      </c>
      <c r="N103" s="1130">
        <v>2</v>
      </c>
      <c r="O103" s="1102"/>
      <c r="P103" s="1104" t="str">
        <f t="shared" si="16"/>
        <v>Included</v>
      </c>
      <c r="Q103" s="1104">
        <f t="shared" si="17"/>
        <v>0</v>
      </c>
      <c r="R103" s="807">
        <f t="shared" si="18"/>
        <v>0</v>
      </c>
      <c r="S103" s="807">
        <f t="shared" si="11"/>
        <v>0</v>
      </c>
      <c r="T103" s="1136"/>
      <c r="U103" s="1136"/>
    </row>
    <row r="104" spans="1:30" s="807" customFormat="1" ht="33">
      <c r="A104" s="1101">
        <f t="shared" si="15"/>
        <v>85</v>
      </c>
      <c r="B104" s="1130">
        <v>7000028320</v>
      </c>
      <c r="C104" s="1130">
        <v>760</v>
      </c>
      <c r="D104" s="1130">
        <v>1130</v>
      </c>
      <c r="E104" s="1130">
        <v>40</v>
      </c>
      <c r="F104" s="1130" t="s">
        <v>941</v>
      </c>
      <c r="G104" s="1130">
        <v>170000550</v>
      </c>
      <c r="H104" s="1130">
        <v>998336</v>
      </c>
      <c r="I104" s="1102"/>
      <c r="J104" s="1132">
        <v>18</v>
      </c>
      <c r="K104" s="1103"/>
      <c r="L104" s="1130" t="s">
        <v>758</v>
      </c>
      <c r="M104" s="1130" t="s">
        <v>580</v>
      </c>
      <c r="N104" s="1130">
        <v>2</v>
      </c>
      <c r="O104" s="1102"/>
      <c r="P104" s="1104" t="str">
        <f t="shared" si="16"/>
        <v>Included</v>
      </c>
      <c r="Q104" s="1104">
        <f t="shared" si="17"/>
        <v>0</v>
      </c>
      <c r="R104" s="807">
        <f t="shared" si="18"/>
        <v>0</v>
      </c>
      <c r="S104" s="807">
        <f t="shared" si="11"/>
        <v>0</v>
      </c>
      <c r="T104" s="1136"/>
      <c r="U104" s="1136"/>
    </row>
    <row r="105" spans="1:30" s="807" customFormat="1" ht="33">
      <c r="A105" s="1101">
        <f t="shared" si="15"/>
        <v>86</v>
      </c>
      <c r="B105" s="1130">
        <v>7000028320</v>
      </c>
      <c r="C105" s="1130">
        <v>760</v>
      </c>
      <c r="D105" s="1130">
        <v>1130</v>
      </c>
      <c r="E105" s="1130">
        <v>50</v>
      </c>
      <c r="F105" s="1130" t="s">
        <v>941</v>
      </c>
      <c r="G105" s="1130">
        <v>100002829</v>
      </c>
      <c r="H105" s="1130">
        <v>998734</v>
      </c>
      <c r="I105" s="1102"/>
      <c r="J105" s="1132">
        <v>18</v>
      </c>
      <c r="K105" s="1103"/>
      <c r="L105" s="1130" t="s">
        <v>759</v>
      </c>
      <c r="M105" s="1130" t="s">
        <v>581</v>
      </c>
      <c r="N105" s="1130">
        <v>1</v>
      </c>
      <c r="O105" s="1102"/>
      <c r="P105" s="1104" t="str">
        <f t="shared" ref="P105:P109" si="19">IF(O105=0, "Included", IF(ISERROR(N105*O105), O105, N105*O105))</f>
        <v>Included</v>
      </c>
      <c r="Q105" s="1104">
        <f t="shared" ref="Q105:Q109" si="20">S105</f>
        <v>0</v>
      </c>
      <c r="R105" s="807">
        <f t="shared" ref="R105:R109" si="21">IF(P105="Included",0,P105)</f>
        <v>0</v>
      </c>
      <c r="S105" s="807">
        <f t="shared" ref="S105:S109" si="22">IF(K105="",(R105*J105/100),(R105*K105))</f>
        <v>0</v>
      </c>
      <c r="T105" s="1136"/>
      <c r="U105" s="1136"/>
    </row>
    <row r="106" spans="1:30" s="807" customFormat="1" ht="16.5">
      <c r="A106" s="1101">
        <f t="shared" si="15"/>
        <v>87</v>
      </c>
      <c r="B106" s="1130">
        <v>7000028320</v>
      </c>
      <c r="C106" s="1130">
        <v>760</v>
      </c>
      <c r="D106" s="1130">
        <v>1130</v>
      </c>
      <c r="E106" s="1130">
        <v>60</v>
      </c>
      <c r="F106" s="1130" t="s">
        <v>941</v>
      </c>
      <c r="G106" s="1130">
        <v>170000375</v>
      </c>
      <c r="H106" s="1130">
        <v>998734</v>
      </c>
      <c r="I106" s="1102"/>
      <c r="J106" s="1132">
        <v>18</v>
      </c>
      <c r="K106" s="1103"/>
      <c r="L106" s="1130" t="s">
        <v>760</v>
      </c>
      <c r="M106" s="1130" t="s">
        <v>580</v>
      </c>
      <c r="N106" s="1130">
        <v>1</v>
      </c>
      <c r="O106" s="1102"/>
      <c r="P106" s="1104" t="str">
        <f t="shared" si="19"/>
        <v>Included</v>
      </c>
      <c r="Q106" s="1104">
        <f t="shared" si="20"/>
        <v>0</v>
      </c>
      <c r="R106" s="807">
        <f t="shared" si="21"/>
        <v>0</v>
      </c>
      <c r="S106" s="807">
        <f t="shared" si="22"/>
        <v>0</v>
      </c>
      <c r="T106" s="1136"/>
      <c r="U106" s="1136"/>
    </row>
    <row r="107" spans="1:30" s="807" customFormat="1" ht="33">
      <c r="A107" s="1101">
        <f t="shared" si="15"/>
        <v>88</v>
      </c>
      <c r="B107" s="1130">
        <v>7000028320</v>
      </c>
      <c r="C107" s="1130">
        <v>760</v>
      </c>
      <c r="D107" s="1130">
        <v>1130</v>
      </c>
      <c r="E107" s="1130">
        <v>70</v>
      </c>
      <c r="F107" s="1130" t="s">
        <v>941</v>
      </c>
      <c r="G107" s="1130">
        <v>170004394</v>
      </c>
      <c r="H107" s="1130">
        <v>998336</v>
      </c>
      <c r="I107" s="1102"/>
      <c r="J107" s="1132">
        <v>18</v>
      </c>
      <c r="K107" s="1103"/>
      <c r="L107" s="1130" t="s">
        <v>977</v>
      </c>
      <c r="M107" s="1130" t="s">
        <v>582</v>
      </c>
      <c r="N107" s="1130">
        <v>1</v>
      </c>
      <c r="O107" s="1102"/>
      <c r="P107" s="1104" t="str">
        <f t="shared" si="19"/>
        <v>Included</v>
      </c>
      <c r="Q107" s="1104">
        <f t="shared" si="20"/>
        <v>0</v>
      </c>
      <c r="R107" s="807">
        <f t="shared" si="21"/>
        <v>0</v>
      </c>
      <c r="S107" s="807">
        <f t="shared" si="22"/>
        <v>0</v>
      </c>
      <c r="T107" s="1136"/>
      <c r="U107" s="1136"/>
    </row>
    <row r="108" spans="1:30" s="807" customFormat="1" ht="33">
      <c r="A108" s="1101">
        <f t="shared" si="15"/>
        <v>89</v>
      </c>
      <c r="B108" s="1130">
        <v>7000028320</v>
      </c>
      <c r="C108" s="1130">
        <v>760</v>
      </c>
      <c r="D108" s="1130">
        <v>1130</v>
      </c>
      <c r="E108" s="1130">
        <v>80</v>
      </c>
      <c r="F108" s="1130" t="s">
        <v>941</v>
      </c>
      <c r="G108" s="1130">
        <v>170000356</v>
      </c>
      <c r="H108" s="1130">
        <v>998336</v>
      </c>
      <c r="I108" s="1102"/>
      <c r="J108" s="1132">
        <v>18</v>
      </c>
      <c r="K108" s="1103"/>
      <c r="L108" s="1130" t="s">
        <v>761</v>
      </c>
      <c r="M108" s="1130" t="s">
        <v>580</v>
      </c>
      <c r="N108" s="1130">
        <v>2</v>
      </c>
      <c r="O108" s="1102"/>
      <c r="P108" s="1104" t="str">
        <f t="shared" si="19"/>
        <v>Included</v>
      </c>
      <c r="Q108" s="1104">
        <f t="shared" si="20"/>
        <v>0</v>
      </c>
      <c r="R108" s="807">
        <f t="shared" si="21"/>
        <v>0</v>
      </c>
      <c r="S108" s="807">
        <f t="shared" si="22"/>
        <v>0</v>
      </c>
      <c r="T108" s="1136"/>
      <c r="U108" s="1136"/>
    </row>
    <row r="109" spans="1:30" s="807" customFormat="1" ht="16.5">
      <c r="A109" s="1101">
        <f t="shared" si="15"/>
        <v>90</v>
      </c>
      <c r="B109" s="1130">
        <v>7000028320</v>
      </c>
      <c r="C109" s="1130">
        <v>760</v>
      </c>
      <c r="D109" s="1130">
        <v>1130</v>
      </c>
      <c r="E109" s="1130">
        <v>90</v>
      </c>
      <c r="F109" s="1130" t="s">
        <v>941</v>
      </c>
      <c r="G109" s="1130">
        <v>170000551</v>
      </c>
      <c r="H109" s="1130">
        <v>998336</v>
      </c>
      <c r="I109" s="1102"/>
      <c r="J109" s="1132">
        <v>18</v>
      </c>
      <c r="K109" s="1103"/>
      <c r="L109" s="1130" t="s">
        <v>978</v>
      </c>
      <c r="M109" s="1130" t="s">
        <v>580</v>
      </c>
      <c r="N109" s="1130">
        <v>1</v>
      </c>
      <c r="O109" s="1102"/>
      <c r="P109" s="1104" t="str">
        <f t="shared" si="19"/>
        <v>Included</v>
      </c>
      <c r="Q109" s="1104">
        <f t="shared" si="20"/>
        <v>0</v>
      </c>
      <c r="R109" s="807">
        <f t="shared" si="21"/>
        <v>0</v>
      </c>
      <c r="S109" s="807">
        <f t="shared" si="22"/>
        <v>0</v>
      </c>
      <c r="T109" s="1136"/>
      <c r="U109" s="1136"/>
    </row>
    <row r="110" spans="1:30" s="679" customFormat="1" ht="23.25" customHeight="1">
      <c r="A110" s="819"/>
      <c r="B110" s="1121" t="str">
        <f>'Sch-1'!B172</f>
        <v>RANGPO</v>
      </c>
      <c r="C110" s="1119"/>
      <c r="D110" s="1119"/>
      <c r="E110" s="1119"/>
      <c r="F110" s="1119"/>
      <c r="G110" s="1119"/>
      <c r="H110" s="1119"/>
      <c r="I110" s="1119"/>
      <c r="J110" s="1119"/>
      <c r="K110" s="1119"/>
      <c r="L110" s="1120"/>
      <c r="M110" s="754"/>
      <c r="N110" s="754"/>
      <c r="O110" s="754"/>
      <c r="P110" s="754"/>
      <c r="Q110" s="754"/>
      <c r="R110" s="796" t="s">
        <v>493</v>
      </c>
      <c r="S110" s="795" t="s">
        <v>494</v>
      </c>
      <c r="T110" s="680"/>
      <c r="U110" s="680"/>
      <c r="AD110" s="806"/>
    </row>
    <row r="111" spans="1:30" s="807" customFormat="1" ht="33">
      <c r="A111" s="1101">
        <v>1</v>
      </c>
      <c r="B111" s="1130">
        <v>7000028321</v>
      </c>
      <c r="C111" s="1130">
        <v>560</v>
      </c>
      <c r="D111" s="1130">
        <v>170</v>
      </c>
      <c r="E111" s="1130">
        <v>20</v>
      </c>
      <c r="F111" s="1130" t="s">
        <v>842</v>
      </c>
      <c r="G111" s="1130">
        <v>100004753</v>
      </c>
      <c r="H111" s="1130">
        <v>998736</v>
      </c>
      <c r="I111" s="1102"/>
      <c r="J111" s="1132">
        <v>18</v>
      </c>
      <c r="K111" s="1103"/>
      <c r="L111" s="1130" t="s">
        <v>982</v>
      </c>
      <c r="M111" s="1130" t="s">
        <v>581</v>
      </c>
      <c r="N111" s="1130">
        <v>2</v>
      </c>
      <c r="O111" s="1102"/>
      <c r="P111" s="1104" t="str">
        <f t="shared" si="16"/>
        <v>Included</v>
      </c>
      <c r="Q111" s="1104">
        <f t="shared" si="17"/>
        <v>0</v>
      </c>
      <c r="R111" s="807">
        <f t="shared" si="18"/>
        <v>0</v>
      </c>
      <c r="S111" s="807">
        <f t="shared" si="11"/>
        <v>0</v>
      </c>
      <c r="T111" s="1136"/>
      <c r="U111" s="1136"/>
    </row>
    <row r="112" spans="1:30" s="807" customFormat="1" ht="49.5">
      <c r="A112" s="1101">
        <f t="shared" si="15"/>
        <v>2</v>
      </c>
      <c r="B112" s="1130">
        <v>7000028321</v>
      </c>
      <c r="C112" s="1130">
        <v>560</v>
      </c>
      <c r="D112" s="1130">
        <v>170</v>
      </c>
      <c r="E112" s="1130">
        <v>50</v>
      </c>
      <c r="F112" s="1130" t="s">
        <v>842</v>
      </c>
      <c r="G112" s="1130">
        <v>100000525</v>
      </c>
      <c r="H112" s="1130">
        <v>998736</v>
      </c>
      <c r="I112" s="1102"/>
      <c r="J112" s="1132">
        <v>18</v>
      </c>
      <c r="K112" s="1103"/>
      <c r="L112" s="1130" t="s">
        <v>983</v>
      </c>
      <c r="M112" s="1130" t="s">
        <v>581</v>
      </c>
      <c r="N112" s="1130">
        <v>2</v>
      </c>
      <c r="O112" s="1102"/>
      <c r="P112" s="1104" t="str">
        <f t="shared" si="16"/>
        <v>Included</v>
      </c>
      <c r="Q112" s="1104">
        <f t="shared" si="17"/>
        <v>0</v>
      </c>
      <c r="R112" s="807">
        <f t="shared" si="18"/>
        <v>0</v>
      </c>
      <c r="S112" s="807">
        <f t="shared" si="11"/>
        <v>0</v>
      </c>
      <c r="T112" s="1136"/>
      <c r="U112" s="1136"/>
    </row>
    <row r="113" spans="1:21" s="807" customFormat="1" ht="49.5">
      <c r="A113" s="1101">
        <f t="shared" si="15"/>
        <v>3</v>
      </c>
      <c r="B113" s="1130">
        <v>7000028321</v>
      </c>
      <c r="C113" s="1130">
        <v>560</v>
      </c>
      <c r="D113" s="1130">
        <v>170</v>
      </c>
      <c r="E113" s="1130">
        <v>60</v>
      </c>
      <c r="F113" s="1130" t="s">
        <v>842</v>
      </c>
      <c r="G113" s="1130">
        <v>100002415</v>
      </c>
      <c r="H113" s="1130">
        <v>998736</v>
      </c>
      <c r="I113" s="1102"/>
      <c r="J113" s="1132">
        <v>18</v>
      </c>
      <c r="K113" s="1103"/>
      <c r="L113" s="1130" t="s">
        <v>750</v>
      </c>
      <c r="M113" s="1130" t="s">
        <v>585</v>
      </c>
      <c r="N113" s="1130">
        <v>200</v>
      </c>
      <c r="O113" s="1102"/>
      <c r="P113" s="1104" t="str">
        <f t="shared" si="16"/>
        <v>Included</v>
      </c>
      <c r="Q113" s="1104">
        <f t="shared" si="17"/>
        <v>0</v>
      </c>
      <c r="R113" s="807">
        <f t="shared" si="18"/>
        <v>0</v>
      </c>
      <c r="S113" s="807">
        <f t="shared" si="11"/>
        <v>0</v>
      </c>
      <c r="T113" s="1136"/>
      <c r="U113" s="1136"/>
    </row>
    <row r="114" spans="1:21" s="807" customFormat="1" ht="33">
      <c r="A114" s="1101">
        <f t="shared" si="15"/>
        <v>4</v>
      </c>
      <c r="B114" s="1130">
        <v>7000028321</v>
      </c>
      <c r="C114" s="1130">
        <v>560</v>
      </c>
      <c r="D114" s="1130">
        <v>170</v>
      </c>
      <c r="E114" s="1130">
        <v>70</v>
      </c>
      <c r="F114" s="1130" t="s">
        <v>842</v>
      </c>
      <c r="G114" s="1130">
        <v>100003241</v>
      </c>
      <c r="H114" s="1130">
        <v>998736</v>
      </c>
      <c r="I114" s="1102"/>
      <c r="J114" s="1132">
        <v>18</v>
      </c>
      <c r="K114" s="1103"/>
      <c r="L114" s="1130" t="s">
        <v>749</v>
      </c>
      <c r="M114" s="1130" t="s">
        <v>581</v>
      </c>
      <c r="N114" s="1130">
        <v>6</v>
      </c>
      <c r="O114" s="1102"/>
      <c r="P114" s="1104" t="str">
        <f>IF(O114=0, "Included", IF(ISERROR(N114*O114), O114, N114*O114))</f>
        <v>Included</v>
      </c>
      <c r="Q114" s="1104">
        <f>S114</f>
        <v>0</v>
      </c>
      <c r="R114" s="807">
        <f>IF(P114="Included",0,P114)</f>
        <v>0</v>
      </c>
      <c r="S114" s="807">
        <f t="shared" si="11"/>
        <v>0</v>
      </c>
      <c r="T114" s="1136"/>
      <c r="U114" s="1136"/>
    </row>
    <row r="115" spans="1:21" s="807" customFormat="1" ht="16.5">
      <c r="A115" s="1101">
        <f t="shared" si="15"/>
        <v>5</v>
      </c>
      <c r="B115" s="1130">
        <v>7000028321</v>
      </c>
      <c r="C115" s="1130">
        <v>570</v>
      </c>
      <c r="D115" s="1130">
        <v>180</v>
      </c>
      <c r="E115" s="1130">
        <v>10</v>
      </c>
      <c r="F115" s="1130" t="s">
        <v>843</v>
      </c>
      <c r="G115" s="1130">
        <v>100000587</v>
      </c>
      <c r="H115" s="1130">
        <v>998736</v>
      </c>
      <c r="I115" s="1102"/>
      <c r="J115" s="1132">
        <v>18</v>
      </c>
      <c r="K115" s="1103"/>
      <c r="L115" s="1130" t="s">
        <v>748</v>
      </c>
      <c r="M115" s="1130" t="s">
        <v>580</v>
      </c>
      <c r="N115" s="1130">
        <v>6</v>
      </c>
      <c r="O115" s="1102"/>
      <c r="P115" s="1104" t="str">
        <f>IF(O115=0, "Included", IF(ISERROR(N115*O115), O115, N115*O115))</f>
        <v>Included</v>
      </c>
      <c r="Q115" s="1104">
        <f>S115</f>
        <v>0</v>
      </c>
      <c r="R115" s="807">
        <f>IF(P115="Included",0,P115)</f>
        <v>0</v>
      </c>
      <c r="S115" s="807">
        <f t="shared" si="11"/>
        <v>0</v>
      </c>
      <c r="T115" s="1136"/>
      <c r="U115" s="1136"/>
    </row>
    <row r="116" spans="1:21" s="807" customFormat="1" ht="16.5">
      <c r="A116" s="1101">
        <f t="shared" si="15"/>
        <v>6</v>
      </c>
      <c r="B116" s="1130">
        <v>7000028321</v>
      </c>
      <c r="C116" s="1130">
        <v>570</v>
      </c>
      <c r="D116" s="1130">
        <v>180</v>
      </c>
      <c r="E116" s="1130">
        <v>20</v>
      </c>
      <c r="F116" s="1130" t="s">
        <v>843</v>
      </c>
      <c r="G116" s="1130">
        <v>100001908</v>
      </c>
      <c r="H116" s="1130">
        <v>998736</v>
      </c>
      <c r="I116" s="1102"/>
      <c r="J116" s="1132">
        <v>18</v>
      </c>
      <c r="K116" s="1103"/>
      <c r="L116" s="1130" t="s">
        <v>747</v>
      </c>
      <c r="M116" s="1130" t="s">
        <v>580</v>
      </c>
      <c r="N116" s="1130">
        <v>12</v>
      </c>
      <c r="O116" s="1102"/>
      <c r="P116" s="1104" t="str">
        <f>IF(O116=0, "Included", IF(ISERROR(N116*O116), O116, N116*O116))</f>
        <v>Included</v>
      </c>
      <c r="Q116" s="1104">
        <f>S116</f>
        <v>0</v>
      </c>
      <c r="R116" s="807">
        <f>IF(P116="Included",0,P116)</f>
        <v>0</v>
      </c>
      <c r="S116" s="807">
        <f t="shared" si="11"/>
        <v>0</v>
      </c>
      <c r="T116" s="1136"/>
      <c r="U116" s="1136"/>
    </row>
    <row r="117" spans="1:21" s="807" customFormat="1" ht="57.75" customHeight="1">
      <c r="A117" s="1101">
        <f t="shared" si="15"/>
        <v>7</v>
      </c>
      <c r="B117" s="1130">
        <v>7000028321</v>
      </c>
      <c r="C117" s="1130">
        <v>570</v>
      </c>
      <c r="D117" s="1130">
        <v>180</v>
      </c>
      <c r="E117" s="1130">
        <v>30</v>
      </c>
      <c r="F117" s="1130" t="s">
        <v>843</v>
      </c>
      <c r="G117" s="1130">
        <v>100000559</v>
      </c>
      <c r="H117" s="1130">
        <v>998736</v>
      </c>
      <c r="I117" s="1102"/>
      <c r="J117" s="1132">
        <v>18</v>
      </c>
      <c r="K117" s="1103"/>
      <c r="L117" s="1130" t="s">
        <v>863</v>
      </c>
      <c r="M117" s="1130" t="s">
        <v>580</v>
      </c>
      <c r="N117" s="1130">
        <v>6</v>
      </c>
      <c r="O117" s="1102"/>
      <c r="P117" s="1104" t="str">
        <f t="shared" ref="P117:P123" si="23">IF(O117=0, "Included", IF(ISERROR(N117*O117), O117, N117*O117))</f>
        <v>Included</v>
      </c>
      <c r="Q117" s="1104">
        <f t="shared" ref="Q117:Q123" si="24">S117</f>
        <v>0</v>
      </c>
      <c r="R117" s="807">
        <f t="shared" ref="R117:R123" si="25">IF(P117="Included",0,P117)</f>
        <v>0</v>
      </c>
      <c r="S117" s="807">
        <f t="shared" si="11"/>
        <v>0</v>
      </c>
      <c r="T117" s="1136"/>
      <c r="U117" s="1136"/>
    </row>
    <row r="118" spans="1:21" s="807" customFormat="1" ht="16.5">
      <c r="A118" s="1101">
        <f t="shared" si="15"/>
        <v>8</v>
      </c>
      <c r="B118" s="1130">
        <v>7000028321</v>
      </c>
      <c r="C118" s="1130">
        <v>570</v>
      </c>
      <c r="D118" s="1130">
        <v>180</v>
      </c>
      <c r="E118" s="1130">
        <v>40</v>
      </c>
      <c r="F118" s="1130" t="s">
        <v>843</v>
      </c>
      <c r="G118" s="1130">
        <v>100015346</v>
      </c>
      <c r="H118" s="1130">
        <v>998734</v>
      </c>
      <c r="I118" s="1102"/>
      <c r="J118" s="1132">
        <v>18</v>
      </c>
      <c r="K118" s="1103"/>
      <c r="L118" s="1130" t="s">
        <v>984</v>
      </c>
      <c r="M118" s="1130" t="s">
        <v>580</v>
      </c>
      <c r="N118" s="1130">
        <v>2</v>
      </c>
      <c r="O118" s="1102"/>
      <c r="P118" s="1104" t="str">
        <f t="shared" si="23"/>
        <v>Included</v>
      </c>
      <c r="Q118" s="1104">
        <f t="shared" si="24"/>
        <v>0</v>
      </c>
      <c r="R118" s="807">
        <f t="shared" si="25"/>
        <v>0</v>
      </c>
      <c r="S118" s="807">
        <f t="shared" si="11"/>
        <v>0</v>
      </c>
      <c r="T118" s="1136"/>
      <c r="U118" s="1136"/>
    </row>
    <row r="119" spans="1:21" s="807" customFormat="1" ht="33">
      <c r="A119" s="1101">
        <f t="shared" si="15"/>
        <v>9</v>
      </c>
      <c r="B119" s="1130">
        <v>7000028321</v>
      </c>
      <c r="C119" s="1130">
        <v>580</v>
      </c>
      <c r="D119" s="1130">
        <v>190</v>
      </c>
      <c r="E119" s="1130">
        <v>10</v>
      </c>
      <c r="F119" s="1130" t="s">
        <v>844</v>
      </c>
      <c r="G119" s="1130">
        <v>100002165</v>
      </c>
      <c r="H119" s="1130">
        <v>998731</v>
      </c>
      <c r="I119" s="1102"/>
      <c r="J119" s="1132">
        <v>18</v>
      </c>
      <c r="K119" s="1103"/>
      <c r="L119" s="1130" t="s">
        <v>985</v>
      </c>
      <c r="M119" s="1130" t="s">
        <v>581</v>
      </c>
      <c r="N119" s="1130">
        <v>2</v>
      </c>
      <c r="O119" s="1102"/>
      <c r="P119" s="1104" t="str">
        <f t="shared" si="23"/>
        <v>Included</v>
      </c>
      <c r="Q119" s="1104">
        <f t="shared" si="24"/>
        <v>0</v>
      </c>
      <c r="R119" s="807">
        <f t="shared" si="25"/>
        <v>0</v>
      </c>
      <c r="S119" s="807">
        <f t="shared" si="11"/>
        <v>0</v>
      </c>
      <c r="T119" s="1136"/>
      <c r="U119" s="1136"/>
    </row>
    <row r="120" spans="1:21" s="807" customFormat="1" ht="16.5">
      <c r="A120" s="1101">
        <f t="shared" si="15"/>
        <v>10</v>
      </c>
      <c r="B120" s="1130">
        <v>7000028321</v>
      </c>
      <c r="C120" s="1130">
        <v>590</v>
      </c>
      <c r="D120" s="1130">
        <v>200</v>
      </c>
      <c r="E120" s="1130">
        <v>10</v>
      </c>
      <c r="F120" s="1130" t="s">
        <v>845</v>
      </c>
      <c r="G120" s="1130">
        <v>100000746</v>
      </c>
      <c r="H120" s="1130">
        <v>998736</v>
      </c>
      <c r="I120" s="1102"/>
      <c r="J120" s="1132">
        <v>18</v>
      </c>
      <c r="K120" s="1103"/>
      <c r="L120" s="1130" t="s">
        <v>866</v>
      </c>
      <c r="M120" s="1130" t="s">
        <v>580</v>
      </c>
      <c r="N120" s="1130">
        <v>2</v>
      </c>
      <c r="O120" s="1102"/>
      <c r="P120" s="1104" t="str">
        <f t="shared" si="23"/>
        <v>Included</v>
      </c>
      <c r="Q120" s="1104">
        <f t="shared" si="24"/>
        <v>0</v>
      </c>
      <c r="R120" s="807">
        <f t="shared" si="25"/>
        <v>0</v>
      </c>
      <c r="S120" s="807">
        <f t="shared" si="11"/>
        <v>0</v>
      </c>
      <c r="T120" s="1136"/>
      <c r="U120" s="1136"/>
    </row>
    <row r="121" spans="1:21" s="807" customFormat="1" ht="16.5">
      <c r="A121" s="1101">
        <f t="shared" si="15"/>
        <v>11</v>
      </c>
      <c r="B121" s="1130">
        <v>7000028321</v>
      </c>
      <c r="C121" s="1130">
        <v>590</v>
      </c>
      <c r="D121" s="1130">
        <v>200</v>
      </c>
      <c r="E121" s="1130">
        <v>20</v>
      </c>
      <c r="F121" s="1130" t="s">
        <v>845</v>
      </c>
      <c r="G121" s="1130">
        <v>100016777</v>
      </c>
      <c r="H121" s="1130">
        <v>998736</v>
      </c>
      <c r="I121" s="1102"/>
      <c r="J121" s="1132">
        <v>18</v>
      </c>
      <c r="K121" s="1103"/>
      <c r="L121" s="1130" t="s">
        <v>986</v>
      </c>
      <c r="M121" s="1130" t="s">
        <v>580</v>
      </c>
      <c r="N121" s="1130">
        <v>2</v>
      </c>
      <c r="O121" s="1102"/>
      <c r="P121" s="1104" t="str">
        <f t="shared" si="23"/>
        <v>Included</v>
      </c>
      <c r="Q121" s="1104">
        <f t="shared" si="24"/>
        <v>0</v>
      </c>
      <c r="R121" s="807">
        <f t="shared" si="25"/>
        <v>0</v>
      </c>
      <c r="S121" s="807">
        <f t="shared" si="11"/>
        <v>0</v>
      </c>
      <c r="T121" s="1136"/>
      <c r="U121" s="1136"/>
    </row>
    <row r="122" spans="1:21" s="807" customFormat="1" ht="33">
      <c r="A122" s="1101">
        <f t="shared" si="15"/>
        <v>12</v>
      </c>
      <c r="B122" s="1130">
        <v>7000028321</v>
      </c>
      <c r="C122" s="1130">
        <v>590</v>
      </c>
      <c r="D122" s="1130">
        <v>200</v>
      </c>
      <c r="E122" s="1130">
        <v>30</v>
      </c>
      <c r="F122" s="1130" t="s">
        <v>845</v>
      </c>
      <c r="G122" s="1130">
        <v>100000750</v>
      </c>
      <c r="H122" s="1130">
        <v>998736</v>
      </c>
      <c r="I122" s="1102"/>
      <c r="J122" s="1132">
        <v>18</v>
      </c>
      <c r="K122" s="1103"/>
      <c r="L122" s="1130" t="s">
        <v>987</v>
      </c>
      <c r="M122" s="1130" t="s">
        <v>581</v>
      </c>
      <c r="N122" s="1130">
        <v>1</v>
      </c>
      <c r="O122" s="1102"/>
      <c r="P122" s="1104" t="str">
        <f t="shared" si="23"/>
        <v>Included</v>
      </c>
      <c r="Q122" s="1104">
        <f t="shared" si="24"/>
        <v>0</v>
      </c>
      <c r="R122" s="807">
        <f t="shared" si="25"/>
        <v>0</v>
      </c>
      <c r="S122" s="807">
        <f t="shared" si="11"/>
        <v>0</v>
      </c>
      <c r="T122" s="1136"/>
      <c r="U122" s="1136"/>
    </row>
    <row r="123" spans="1:21" s="807" customFormat="1" ht="33">
      <c r="A123" s="1101">
        <f t="shared" si="15"/>
        <v>13</v>
      </c>
      <c r="B123" s="1130">
        <v>7000028321</v>
      </c>
      <c r="C123" s="1130">
        <v>600</v>
      </c>
      <c r="D123" s="1130">
        <v>210</v>
      </c>
      <c r="E123" s="1130">
        <v>10</v>
      </c>
      <c r="F123" s="1130" t="s">
        <v>846</v>
      </c>
      <c r="G123" s="1130">
        <v>100002071</v>
      </c>
      <c r="H123" s="1130">
        <v>998736</v>
      </c>
      <c r="I123" s="1102"/>
      <c r="J123" s="1132">
        <v>18</v>
      </c>
      <c r="K123" s="1103"/>
      <c r="L123" s="1130" t="s">
        <v>988</v>
      </c>
      <c r="M123" s="1130" t="s">
        <v>580</v>
      </c>
      <c r="N123" s="1130">
        <v>1</v>
      </c>
      <c r="O123" s="1102"/>
      <c r="P123" s="1104" t="str">
        <f t="shared" si="23"/>
        <v>Included</v>
      </c>
      <c r="Q123" s="1104">
        <f t="shared" si="24"/>
        <v>0</v>
      </c>
      <c r="R123" s="807">
        <f t="shared" si="25"/>
        <v>0</v>
      </c>
      <c r="S123" s="807">
        <f t="shared" si="11"/>
        <v>0</v>
      </c>
      <c r="T123" s="1136"/>
      <c r="U123" s="1136"/>
    </row>
    <row r="124" spans="1:21" s="807" customFormat="1" ht="16.5">
      <c r="A124" s="1101">
        <f t="shared" si="15"/>
        <v>14</v>
      </c>
      <c r="B124" s="1130">
        <v>7000028321</v>
      </c>
      <c r="C124" s="1130">
        <v>610</v>
      </c>
      <c r="D124" s="1130">
        <v>220</v>
      </c>
      <c r="E124" s="1130">
        <v>10</v>
      </c>
      <c r="F124" s="1130" t="s">
        <v>847</v>
      </c>
      <c r="G124" s="1130">
        <v>100000886</v>
      </c>
      <c r="H124" s="1130">
        <v>998734</v>
      </c>
      <c r="I124" s="1102"/>
      <c r="J124" s="1132">
        <v>18</v>
      </c>
      <c r="K124" s="1103"/>
      <c r="L124" s="1130" t="s">
        <v>812</v>
      </c>
      <c r="M124" s="1130" t="s">
        <v>580</v>
      </c>
      <c r="N124" s="1130">
        <v>1</v>
      </c>
      <c r="O124" s="1102"/>
      <c r="P124" s="1104" t="str">
        <f>IF(O124=0, "Included", IF(ISERROR(N124*O124), O124, N124*O124))</f>
        <v>Included</v>
      </c>
      <c r="Q124" s="1104">
        <f>S124</f>
        <v>0</v>
      </c>
      <c r="R124" s="807">
        <f>IF(P124="Included",0,P124)</f>
        <v>0</v>
      </c>
      <c r="S124" s="807">
        <f t="shared" si="11"/>
        <v>0</v>
      </c>
      <c r="T124" s="1136"/>
      <c r="U124" s="1136"/>
    </row>
    <row r="125" spans="1:21" s="807" customFormat="1" ht="16.5">
      <c r="A125" s="1101">
        <f t="shared" si="15"/>
        <v>15</v>
      </c>
      <c r="B125" s="1130">
        <v>7000028321</v>
      </c>
      <c r="C125" s="1130">
        <v>610</v>
      </c>
      <c r="D125" s="1130">
        <v>220</v>
      </c>
      <c r="E125" s="1130">
        <v>20</v>
      </c>
      <c r="F125" s="1130" t="s">
        <v>847</v>
      </c>
      <c r="G125" s="1130">
        <v>100000888</v>
      </c>
      <c r="H125" s="1130">
        <v>998734</v>
      </c>
      <c r="I125" s="1102"/>
      <c r="J125" s="1132">
        <v>18</v>
      </c>
      <c r="K125" s="1103"/>
      <c r="L125" s="1130" t="s">
        <v>813</v>
      </c>
      <c r="M125" s="1130" t="s">
        <v>580</v>
      </c>
      <c r="N125" s="1130">
        <v>1</v>
      </c>
      <c r="O125" s="1102"/>
      <c r="P125" s="1104" t="str">
        <f>IF(O125=0, "Included", IF(ISERROR(N125*O125), O125, N125*O125))</f>
        <v>Included</v>
      </c>
      <c r="Q125" s="1104">
        <f>S125</f>
        <v>0</v>
      </c>
      <c r="R125" s="807">
        <f>IF(P125="Included",0,P125)</f>
        <v>0</v>
      </c>
      <c r="S125" s="807">
        <f t="shared" si="11"/>
        <v>0</v>
      </c>
      <c r="T125" s="1136"/>
      <c r="U125" s="1136"/>
    </row>
    <row r="126" spans="1:21" s="807" customFormat="1" ht="16.5">
      <c r="A126" s="1101">
        <f t="shared" si="15"/>
        <v>16</v>
      </c>
      <c r="B126" s="1130">
        <v>7000028321</v>
      </c>
      <c r="C126" s="1130">
        <v>610</v>
      </c>
      <c r="D126" s="1130">
        <v>220</v>
      </c>
      <c r="E126" s="1130">
        <v>30</v>
      </c>
      <c r="F126" s="1130" t="s">
        <v>847</v>
      </c>
      <c r="G126" s="1130">
        <v>100000890</v>
      </c>
      <c r="H126" s="1130">
        <v>998734</v>
      </c>
      <c r="I126" s="1102"/>
      <c r="J126" s="1132">
        <v>18</v>
      </c>
      <c r="K126" s="1103"/>
      <c r="L126" s="1130" t="s">
        <v>955</v>
      </c>
      <c r="M126" s="1130" t="s">
        <v>580</v>
      </c>
      <c r="N126" s="1130">
        <v>1</v>
      </c>
      <c r="O126" s="1102"/>
      <c r="P126" s="1104" t="str">
        <f>IF(O126=0, "Included", IF(ISERROR(N126*O126), O126, N126*O126))</f>
        <v>Included</v>
      </c>
      <c r="Q126" s="1104">
        <f>S126</f>
        <v>0</v>
      </c>
      <c r="R126" s="807">
        <f>IF(P126="Included",0,P126)</f>
        <v>0</v>
      </c>
      <c r="S126" s="807">
        <f t="shared" si="11"/>
        <v>0</v>
      </c>
      <c r="T126" s="1136"/>
      <c r="U126" s="1136"/>
    </row>
    <row r="127" spans="1:21" s="807" customFormat="1" ht="16.5">
      <c r="A127" s="1101">
        <f t="shared" si="15"/>
        <v>17</v>
      </c>
      <c r="B127" s="1130">
        <v>7000028321</v>
      </c>
      <c r="C127" s="1130">
        <v>610</v>
      </c>
      <c r="D127" s="1130">
        <v>220</v>
      </c>
      <c r="E127" s="1130">
        <v>40</v>
      </c>
      <c r="F127" s="1130" t="s">
        <v>847</v>
      </c>
      <c r="G127" s="1130">
        <v>100000891</v>
      </c>
      <c r="H127" s="1130">
        <v>998734</v>
      </c>
      <c r="I127" s="1102"/>
      <c r="J127" s="1132">
        <v>18</v>
      </c>
      <c r="K127" s="1103"/>
      <c r="L127" s="1130" t="s">
        <v>815</v>
      </c>
      <c r="M127" s="1130" t="s">
        <v>580</v>
      </c>
      <c r="N127" s="1130">
        <v>1</v>
      </c>
      <c r="O127" s="1102"/>
      <c r="P127" s="1104" t="str">
        <f t="shared" ref="P127:P221" si="26">IF(O127=0, "Included", IF(ISERROR(N127*O127), O127, N127*O127))</f>
        <v>Included</v>
      </c>
      <c r="Q127" s="1104">
        <f t="shared" ref="Q127:Q221" si="27">S127</f>
        <v>0</v>
      </c>
      <c r="R127" s="807">
        <f t="shared" ref="R127:R221" si="28">IF(P127="Included",0,P127)</f>
        <v>0</v>
      </c>
      <c r="S127" s="807">
        <f t="shared" si="11"/>
        <v>0</v>
      </c>
      <c r="T127" s="1136"/>
      <c r="U127" s="1136"/>
    </row>
    <row r="128" spans="1:21" s="807" customFormat="1" ht="16.5">
      <c r="A128" s="1101">
        <f t="shared" si="15"/>
        <v>18</v>
      </c>
      <c r="B128" s="1130">
        <v>7000028321</v>
      </c>
      <c r="C128" s="1130">
        <v>610</v>
      </c>
      <c r="D128" s="1130">
        <v>220</v>
      </c>
      <c r="E128" s="1130">
        <v>50</v>
      </c>
      <c r="F128" s="1130" t="s">
        <v>847</v>
      </c>
      <c r="G128" s="1130">
        <v>100003517</v>
      </c>
      <c r="H128" s="1130">
        <v>998734</v>
      </c>
      <c r="I128" s="1102"/>
      <c r="J128" s="1132">
        <v>18</v>
      </c>
      <c r="K128" s="1103"/>
      <c r="L128" s="1130" t="s">
        <v>956</v>
      </c>
      <c r="M128" s="1130" t="s">
        <v>582</v>
      </c>
      <c r="N128" s="1130">
        <v>0.5</v>
      </c>
      <c r="O128" s="1102"/>
      <c r="P128" s="1104" t="str">
        <f t="shared" si="26"/>
        <v>Included</v>
      </c>
      <c r="Q128" s="1104">
        <f t="shared" si="27"/>
        <v>0</v>
      </c>
      <c r="R128" s="807">
        <f t="shared" si="28"/>
        <v>0</v>
      </c>
      <c r="S128" s="807">
        <f t="shared" si="11"/>
        <v>0</v>
      </c>
      <c r="T128" s="1136"/>
      <c r="U128" s="1136"/>
    </row>
    <row r="129" spans="1:21" s="807" customFormat="1" ht="16.5">
      <c r="A129" s="1101">
        <f t="shared" si="15"/>
        <v>19</v>
      </c>
      <c r="B129" s="1130">
        <v>7000028321</v>
      </c>
      <c r="C129" s="1130">
        <v>620</v>
      </c>
      <c r="D129" s="1130">
        <v>230</v>
      </c>
      <c r="E129" s="1130">
        <v>10</v>
      </c>
      <c r="F129" s="1130" t="s">
        <v>848</v>
      </c>
      <c r="G129" s="1130">
        <v>100000886</v>
      </c>
      <c r="H129" s="1130">
        <v>998734</v>
      </c>
      <c r="I129" s="1102"/>
      <c r="J129" s="1132">
        <v>18</v>
      </c>
      <c r="K129" s="1103"/>
      <c r="L129" s="1130" t="s">
        <v>812</v>
      </c>
      <c r="M129" s="1130" t="s">
        <v>580</v>
      </c>
      <c r="N129" s="1130">
        <v>1</v>
      </c>
      <c r="O129" s="1102"/>
      <c r="P129" s="1104" t="str">
        <f t="shared" si="26"/>
        <v>Included</v>
      </c>
      <c r="Q129" s="1104">
        <f t="shared" si="27"/>
        <v>0</v>
      </c>
      <c r="R129" s="807">
        <f t="shared" si="28"/>
        <v>0</v>
      </c>
      <c r="S129" s="807">
        <f t="shared" si="11"/>
        <v>0</v>
      </c>
      <c r="T129" s="1136"/>
      <c r="U129" s="1136"/>
    </row>
    <row r="130" spans="1:21" s="807" customFormat="1" ht="16.5">
      <c r="A130" s="1101">
        <f t="shared" si="15"/>
        <v>20</v>
      </c>
      <c r="B130" s="1130">
        <v>7000028321</v>
      </c>
      <c r="C130" s="1130">
        <v>620</v>
      </c>
      <c r="D130" s="1130">
        <v>230</v>
      </c>
      <c r="E130" s="1130">
        <v>20</v>
      </c>
      <c r="F130" s="1130" t="s">
        <v>848</v>
      </c>
      <c r="G130" s="1130">
        <v>100000888</v>
      </c>
      <c r="H130" s="1130">
        <v>998734</v>
      </c>
      <c r="I130" s="1102"/>
      <c r="J130" s="1132">
        <v>18</v>
      </c>
      <c r="K130" s="1103"/>
      <c r="L130" s="1130" t="s">
        <v>813</v>
      </c>
      <c r="M130" s="1130" t="s">
        <v>580</v>
      </c>
      <c r="N130" s="1130">
        <v>1</v>
      </c>
      <c r="O130" s="1102"/>
      <c r="P130" s="1104" t="str">
        <f t="shared" si="26"/>
        <v>Included</v>
      </c>
      <c r="Q130" s="1104">
        <f t="shared" si="27"/>
        <v>0</v>
      </c>
      <c r="R130" s="807">
        <f t="shared" si="28"/>
        <v>0</v>
      </c>
      <c r="S130" s="807">
        <f t="shared" si="11"/>
        <v>0</v>
      </c>
      <c r="T130" s="1136"/>
      <c r="U130" s="1136"/>
    </row>
    <row r="131" spans="1:21" s="807" customFormat="1" ht="16.5">
      <c r="A131" s="1101">
        <f t="shared" si="15"/>
        <v>21</v>
      </c>
      <c r="B131" s="1130">
        <v>7000028321</v>
      </c>
      <c r="C131" s="1130">
        <v>620</v>
      </c>
      <c r="D131" s="1130">
        <v>230</v>
      </c>
      <c r="E131" s="1130">
        <v>30</v>
      </c>
      <c r="F131" s="1130" t="s">
        <v>848</v>
      </c>
      <c r="G131" s="1130">
        <v>100000890</v>
      </c>
      <c r="H131" s="1130">
        <v>998734</v>
      </c>
      <c r="I131" s="1102"/>
      <c r="J131" s="1132">
        <v>18</v>
      </c>
      <c r="K131" s="1103"/>
      <c r="L131" s="1130" t="s">
        <v>955</v>
      </c>
      <c r="M131" s="1130" t="s">
        <v>580</v>
      </c>
      <c r="N131" s="1130">
        <v>1</v>
      </c>
      <c r="O131" s="1102"/>
      <c r="P131" s="1104" t="str">
        <f t="shared" si="26"/>
        <v>Included</v>
      </c>
      <c r="Q131" s="1104">
        <f t="shared" si="27"/>
        <v>0</v>
      </c>
      <c r="R131" s="807">
        <f t="shared" si="28"/>
        <v>0</v>
      </c>
      <c r="S131" s="807">
        <f t="shared" si="11"/>
        <v>0</v>
      </c>
      <c r="T131" s="1136"/>
      <c r="U131" s="1136"/>
    </row>
    <row r="132" spans="1:21" s="807" customFormat="1" ht="16.5">
      <c r="A132" s="1101">
        <f t="shared" si="15"/>
        <v>22</v>
      </c>
      <c r="B132" s="1130">
        <v>7000028321</v>
      </c>
      <c r="C132" s="1130">
        <v>620</v>
      </c>
      <c r="D132" s="1130">
        <v>230</v>
      </c>
      <c r="E132" s="1130">
        <v>40</v>
      </c>
      <c r="F132" s="1130" t="s">
        <v>848</v>
      </c>
      <c r="G132" s="1130">
        <v>100000891</v>
      </c>
      <c r="H132" s="1130">
        <v>998734</v>
      </c>
      <c r="I132" s="1102"/>
      <c r="J132" s="1132">
        <v>18</v>
      </c>
      <c r="K132" s="1103"/>
      <c r="L132" s="1130" t="s">
        <v>815</v>
      </c>
      <c r="M132" s="1130" t="s">
        <v>580</v>
      </c>
      <c r="N132" s="1130">
        <v>1</v>
      </c>
      <c r="O132" s="1102"/>
      <c r="P132" s="1104" t="str">
        <f t="shared" si="26"/>
        <v>Included</v>
      </c>
      <c r="Q132" s="1104">
        <f t="shared" si="27"/>
        <v>0</v>
      </c>
      <c r="R132" s="807">
        <f t="shared" si="28"/>
        <v>0</v>
      </c>
      <c r="S132" s="807">
        <f t="shared" si="11"/>
        <v>0</v>
      </c>
      <c r="T132" s="1136"/>
      <c r="U132" s="1136"/>
    </row>
    <row r="133" spans="1:21" s="807" customFormat="1" ht="16.5">
      <c r="A133" s="1101">
        <f t="shared" si="15"/>
        <v>23</v>
      </c>
      <c r="B133" s="1130">
        <v>7000028321</v>
      </c>
      <c r="C133" s="1130">
        <v>620</v>
      </c>
      <c r="D133" s="1130">
        <v>230</v>
      </c>
      <c r="E133" s="1130">
        <v>50</v>
      </c>
      <c r="F133" s="1130" t="s">
        <v>848</v>
      </c>
      <c r="G133" s="1130">
        <v>100003517</v>
      </c>
      <c r="H133" s="1130">
        <v>998734</v>
      </c>
      <c r="I133" s="1102"/>
      <c r="J133" s="1132">
        <v>18</v>
      </c>
      <c r="K133" s="1103"/>
      <c r="L133" s="1130" t="s">
        <v>956</v>
      </c>
      <c r="M133" s="1130" t="s">
        <v>582</v>
      </c>
      <c r="N133" s="1130">
        <v>0.5</v>
      </c>
      <c r="O133" s="1102"/>
      <c r="P133" s="1104" t="str">
        <f t="shared" si="26"/>
        <v>Included</v>
      </c>
      <c r="Q133" s="1104">
        <f t="shared" si="27"/>
        <v>0</v>
      </c>
      <c r="R133" s="807">
        <f t="shared" si="28"/>
        <v>0</v>
      </c>
      <c r="S133" s="807">
        <f t="shared" si="11"/>
        <v>0</v>
      </c>
      <c r="T133" s="1136"/>
      <c r="U133" s="1136"/>
    </row>
    <row r="134" spans="1:21" s="807" customFormat="1" ht="33">
      <c r="A134" s="1101">
        <f t="shared" si="15"/>
        <v>24</v>
      </c>
      <c r="B134" s="1130">
        <v>7000028321</v>
      </c>
      <c r="C134" s="1130">
        <v>630</v>
      </c>
      <c r="D134" s="1130">
        <v>240</v>
      </c>
      <c r="E134" s="1130">
        <v>10</v>
      </c>
      <c r="F134" s="1130" t="s">
        <v>849</v>
      </c>
      <c r="G134" s="1130">
        <v>100002181</v>
      </c>
      <c r="H134" s="1130">
        <v>998736</v>
      </c>
      <c r="I134" s="1102"/>
      <c r="J134" s="1132">
        <v>18</v>
      </c>
      <c r="K134" s="1103"/>
      <c r="L134" s="1130" t="s">
        <v>622</v>
      </c>
      <c r="M134" s="1130" t="s">
        <v>587</v>
      </c>
      <c r="N134" s="1130">
        <v>1</v>
      </c>
      <c r="O134" s="1102"/>
      <c r="P134" s="1104" t="str">
        <f t="shared" si="26"/>
        <v>Included</v>
      </c>
      <c r="Q134" s="1104">
        <f t="shared" si="27"/>
        <v>0</v>
      </c>
      <c r="R134" s="807">
        <f t="shared" si="28"/>
        <v>0</v>
      </c>
      <c r="S134" s="807">
        <f t="shared" si="11"/>
        <v>0</v>
      </c>
      <c r="T134" s="1136"/>
      <c r="U134" s="1136"/>
    </row>
    <row r="135" spans="1:21" s="807" customFormat="1" ht="33">
      <c r="A135" s="1101">
        <f t="shared" si="15"/>
        <v>25</v>
      </c>
      <c r="B135" s="1130">
        <v>7000028321</v>
      </c>
      <c r="C135" s="1130">
        <v>630</v>
      </c>
      <c r="D135" s="1130">
        <v>240</v>
      </c>
      <c r="E135" s="1130">
        <v>20</v>
      </c>
      <c r="F135" s="1130" t="s">
        <v>849</v>
      </c>
      <c r="G135" s="1130">
        <v>100002182</v>
      </c>
      <c r="H135" s="1130">
        <v>998736</v>
      </c>
      <c r="I135" s="1102"/>
      <c r="J135" s="1132">
        <v>18</v>
      </c>
      <c r="K135" s="1103"/>
      <c r="L135" s="1130" t="s">
        <v>623</v>
      </c>
      <c r="M135" s="1130" t="s">
        <v>587</v>
      </c>
      <c r="N135" s="1130">
        <v>1</v>
      </c>
      <c r="O135" s="1102"/>
      <c r="P135" s="1104" t="str">
        <f t="shared" si="26"/>
        <v>Included</v>
      </c>
      <c r="Q135" s="1104">
        <f t="shared" si="27"/>
        <v>0</v>
      </c>
      <c r="R135" s="807">
        <f t="shared" si="28"/>
        <v>0</v>
      </c>
      <c r="S135" s="807">
        <f t="shared" si="11"/>
        <v>0</v>
      </c>
      <c r="T135" s="1136"/>
      <c r="U135" s="1136"/>
    </row>
    <row r="136" spans="1:21" s="807" customFormat="1" ht="16.5">
      <c r="A136" s="1101">
        <f t="shared" si="15"/>
        <v>26</v>
      </c>
      <c r="B136" s="1130">
        <v>7000028321</v>
      </c>
      <c r="C136" s="1130">
        <v>640</v>
      </c>
      <c r="D136" s="1130">
        <v>250</v>
      </c>
      <c r="E136" s="1130">
        <v>10</v>
      </c>
      <c r="F136" s="1130" t="s">
        <v>850</v>
      </c>
      <c r="G136" s="1130">
        <v>100001021</v>
      </c>
      <c r="H136" s="1130">
        <v>995461</v>
      </c>
      <c r="I136" s="1102"/>
      <c r="J136" s="1132">
        <v>18</v>
      </c>
      <c r="K136" s="1103"/>
      <c r="L136" s="1130" t="s">
        <v>594</v>
      </c>
      <c r="M136" s="1130" t="s">
        <v>580</v>
      </c>
      <c r="N136" s="1130">
        <v>2</v>
      </c>
      <c r="O136" s="1102"/>
      <c r="P136" s="1104" t="str">
        <f t="shared" si="26"/>
        <v>Included</v>
      </c>
      <c r="Q136" s="1104">
        <f t="shared" si="27"/>
        <v>0</v>
      </c>
      <c r="R136" s="807">
        <f t="shared" si="28"/>
        <v>0</v>
      </c>
      <c r="S136" s="807">
        <f t="shared" si="11"/>
        <v>0</v>
      </c>
      <c r="T136" s="1136"/>
      <c r="U136" s="1136"/>
    </row>
    <row r="137" spans="1:21" s="807" customFormat="1" ht="33">
      <c r="A137" s="1101">
        <f t="shared" si="15"/>
        <v>27</v>
      </c>
      <c r="B137" s="1130">
        <v>7000028321</v>
      </c>
      <c r="C137" s="1130">
        <v>640</v>
      </c>
      <c r="D137" s="1130">
        <v>250</v>
      </c>
      <c r="E137" s="1130">
        <v>20</v>
      </c>
      <c r="F137" s="1130" t="s">
        <v>850</v>
      </c>
      <c r="G137" s="1130">
        <v>100001052</v>
      </c>
      <c r="H137" s="1130">
        <v>998731</v>
      </c>
      <c r="I137" s="1102"/>
      <c r="J137" s="1132">
        <v>18</v>
      </c>
      <c r="K137" s="1103"/>
      <c r="L137" s="1130" t="s">
        <v>953</v>
      </c>
      <c r="M137" s="1130" t="s">
        <v>580</v>
      </c>
      <c r="N137" s="1130">
        <v>1</v>
      </c>
      <c r="O137" s="1102"/>
      <c r="P137" s="1104" t="str">
        <f>IF(O137=0, "Included", IF(ISERROR(N137*O137), O137, N137*O137))</f>
        <v>Included</v>
      </c>
      <c r="Q137" s="1104">
        <f>S137</f>
        <v>0</v>
      </c>
      <c r="R137" s="807">
        <f>IF(P137="Included",0,P137)</f>
        <v>0</v>
      </c>
      <c r="S137" s="807">
        <f t="shared" si="11"/>
        <v>0</v>
      </c>
      <c r="T137" s="1136"/>
      <c r="U137" s="1136"/>
    </row>
    <row r="138" spans="1:21" s="807" customFormat="1" ht="16.5">
      <c r="A138" s="1101">
        <f t="shared" si="15"/>
        <v>28</v>
      </c>
      <c r="B138" s="1130">
        <v>7000028321</v>
      </c>
      <c r="C138" s="1130">
        <v>640</v>
      </c>
      <c r="D138" s="1130">
        <v>250</v>
      </c>
      <c r="E138" s="1130">
        <v>30</v>
      </c>
      <c r="F138" s="1130" t="s">
        <v>850</v>
      </c>
      <c r="G138" s="1130">
        <v>100004930</v>
      </c>
      <c r="H138" s="1130">
        <v>998731</v>
      </c>
      <c r="I138" s="1102"/>
      <c r="J138" s="1132">
        <v>18</v>
      </c>
      <c r="K138" s="1103"/>
      <c r="L138" s="1130" t="s">
        <v>742</v>
      </c>
      <c r="M138" s="1130" t="s">
        <v>580</v>
      </c>
      <c r="N138" s="1130">
        <v>5</v>
      </c>
      <c r="O138" s="1102"/>
      <c r="P138" s="1104" t="str">
        <f>IF(O138=0, "Included", IF(ISERROR(N138*O138), O138, N138*O138))</f>
        <v>Included</v>
      </c>
      <c r="Q138" s="1104">
        <f>S138</f>
        <v>0</v>
      </c>
      <c r="R138" s="807">
        <f>IF(P138="Included",0,P138)</f>
        <v>0</v>
      </c>
      <c r="S138" s="807">
        <f t="shared" si="11"/>
        <v>0</v>
      </c>
      <c r="T138" s="1136"/>
      <c r="U138" s="1136"/>
    </row>
    <row r="139" spans="1:21" s="807" customFormat="1" ht="16.5">
      <c r="A139" s="1101">
        <f t="shared" si="15"/>
        <v>29</v>
      </c>
      <c r="B139" s="1130">
        <v>7000028321</v>
      </c>
      <c r="C139" s="1130">
        <v>640</v>
      </c>
      <c r="D139" s="1130">
        <v>250</v>
      </c>
      <c r="E139" s="1130">
        <v>40</v>
      </c>
      <c r="F139" s="1130" t="s">
        <v>850</v>
      </c>
      <c r="G139" s="1130">
        <v>100004926</v>
      </c>
      <c r="H139" s="1130">
        <v>998731</v>
      </c>
      <c r="I139" s="1102"/>
      <c r="J139" s="1132">
        <v>18</v>
      </c>
      <c r="K139" s="1103"/>
      <c r="L139" s="1130" t="s">
        <v>620</v>
      </c>
      <c r="M139" s="1130" t="s">
        <v>580</v>
      </c>
      <c r="N139" s="1130">
        <v>5</v>
      </c>
      <c r="O139" s="1102"/>
      <c r="P139" s="1104" t="str">
        <f>IF(O139=0, "Included", IF(ISERROR(N139*O139), O139, N139*O139))</f>
        <v>Included</v>
      </c>
      <c r="Q139" s="1104">
        <f>S139</f>
        <v>0</v>
      </c>
      <c r="R139" s="807">
        <f>IF(P139="Included",0,P139)</f>
        <v>0</v>
      </c>
      <c r="S139" s="807">
        <f t="shared" si="11"/>
        <v>0</v>
      </c>
      <c r="T139" s="1136"/>
      <c r="U139" s="1136"/>
    </row>
    <row r="140" spans="1:21" s="807" customFormat="1" ht="33">
      <c r="A140" s="1101">
        <f t="shared" si="15"/>
        <v>30</v>
      </c>
      <c r="B140" s="1130">
        <v>7000028321</v>
      </c>
      <c r="C140" s="1130">
        <v>640</v>
      </c>
      <c r="D140" s="1130">
        <v>250</v>
      </c>
      <c r="E140" s="1130">
        <v>50</v>
      </c>
      <c r="F140" s="1130" t="s">
        <v>850</v>
      </c>
      <c r="G140" s="1130">
        <v>100008185</v>
      </c>
      <c r="H140" s="1130">
        <v>998736</v>
      </c>
      <c r="I140" s="1102"/>
      <c r="J140" s="1132">
        <v>18</v>
      </c>
      <c r="K140" s="1103"/>
      <c r="L140" s="1130" t="s">
        <v>989</v>
      </c>
      <c r="M140" s="1130" t="s">
        <v>581</v>
      </c>
      <c r="N140" s="1130">
        <v>1</v>
      </c>
      <c r="O140" s="1102"/>
      <c r="P140" s="1104" t="str">
        <f t="shared" ref="P140:P149" si="29">IF(O140=0, "Included", IF(ISERROR(N140*O140), O140, N140*O140))</f>
        <v>Included</v>
      </c>
      <c r="Q140" s="1104">
        <f t="shared" ref="Q140:Q149" si="30">S140</f>
        <v>0</v>
      </c>
      <c r="R140" s="807">
        <f t="shared" ref="R140:R149" si="31">IF(P140="Included",0,P140)</f>
        <v>0</v>
      </c>
      <c r="S140" s="807">
        <f t="shared" si="11"/>
        <v>0</v>
      </c>
      <c r="T140" s="1136"/>
      <c r="U140" s="1136"/>
    </row>
    <row r="141" spans="1:21" s="807" customFormat="1" ht="16.5">
      <c r="A141" s="1101">
        <f t="shared" si="15"/>
        <v>31</v>
      </c>
      <c r="B141" s="1130">
        <v>7000028321</v>
      </c>
      <c r="C141" s="1130">
        <v>640</v>
      </c>
      <c r="D141" s="1130">
        <v>250</v>
      </c>
      <c r="E141" s="1130">
        <v>60</v>
      </c>
      <c r="F141" s="1130" t="s">
        <v>850</v>
      </c>
      <c r="G141" s="1130">
        <v>100001020</v>
      </c>
      <c r="H141" s="1130">
        <v>998731</v>
      </c>
      <c r="I141" s="1102"/>
      <c r="J141" s="1132">
        <v>18</v>
      </c>
      <c r="K141" s="1103"/>
      <c r="L141" s="1130" t="s">
        <v>807</v>
      </c>
      <c r="M141" s="1130" t="s">
        <v>580</v>
      </c>
      <c r="N141" s="1130">
        <v>2</v>
      </c>
      <c r="O141" s="1102"/>
      <c r="P141" s="1104" t="str">
        <f t="shared" si="29"/>
        <v>Included</v>
      </c>
      <c r="Q141" s="1104">
        <f t="shared" si="30"/>
        <v>0</v>
      </c>
      <c r="R141" s="807">
        <f t="shared" si="31"/>
        <v>0</v>
      </c>
      <c r="S141" s="807">
        <f t="shared" si="11"/>
        <v>0</v>
      </c>
      <c r="T141" s="1136"/>
      <c r="U141" s="1136"/>
    </row>
    <row r="142" spans="1:21" s="807" customFormat="1" ht="49.5">
      <c r="A142" s="1101">
        <f t="shared" si="15"/>
        <v>32</v>
      </c>
      <c r="B142" s="1130">
        <v>7000028321</v>
      </c>
      <c r="C142" s="1130">
        <v>650</v>
      </c>
      <c r="D142" s="1130">
        <v>280</v>
      </c>
      <c r="E142" s="1130">
        <v>10</v>
      </c>
      <c r="F142" s="1130" t="s">
        <v>853</v>
      </c>
      <c r="G142" s="1130">
        <v>100017056</v>
      </c>
      <c r="H142" s="1130">
        <v>998731</v>
      </c>
      <c r="I142" s="1102"/>
      <c r="J142" s="1132">
        <v>18</v>
      </c>
      <c r="K142" s="1103"/>
      <c r="L142" s="1130" t="s">
        <v>751</v>
      </c>
      <c r="M142" s="1130" t="s">
        <v>580</v>
      </c>
      <c r="N142" s="1130">
        <v>6</v>
      </c>
      <c r="O142" s="1102"/>
      <c r="P142" s="1104" t="str">
        <f t="shared" si="29"/>
        <v>Included</v>
      </c>
      <c r="Q142" s="1104">
        <f t="shared" si="30"/>
        <v>0</v>
      </c>
      <c r="R142" s="807">
        <f t="shared" si="31"/>
        <v>0</v>
      </c>
      <c r="S142" s="807">
        <f t="shared" si="11"/>
        <v>0</v>
      </c>
      <c r="T142" s="1136"/>
      <c r="U142" s="1136"/>
    </row>
    <row r="143" spans="1:21" s="807" customFormat="1" ht="33">
      <c r="A143" s="1101">
        <f t="shared" si="15"/>
        <v>33</v>
      </c>
      <c r="B143" s="1130">
        <v>7000028321</v>
      </c>
      <c r="C143" s="1130">
        <v>650</v>
      </c>
      <c r="D143" s="1130">
        <v>280</v>
      </c>
      <c r="E143" s="1130">
        <v>20</v>
      </c>
      <c r="F143" s="1130" t="s">
        <v>853</v>
      </c>
      <c r="G143" s="1130">
        <v>100017055</v>
      </c>
      <c r="H143" s="1130">
        <v>998731</v>
      </c>
      <c r="I143" s="1102"/>
      <c r="J143" s="1132">
        <v>18</v>
      </c>
      <c r="K143" s="1103"/>
      <c r="L143" s="1130" t="s">
        <v>752</v>
      </c>
      <c r="M143" s="1130" t="s">
        <v>580</v>
      </c>
      <c r="N143" s="1130">
        <v>12</v>
      </c>
      <c r="O143" s="1102"/>
      <c r="P143" s="1104" t="str">
        <f t="shared" si="29"/>
        <v>Included</v>
      </c>
      <c r="Q143" s="1104">
        <f t="shared" si="30"/>
        <v>0</v>
      </c>
      <c r="R143" s="807">
        <f t="shared" si="31"/>
        <v>0</v>
      </c>
      <c r="S143" s="807">
        <f t="shared" si="11"/>
        <v>0</v>
      </c>
      <c r="T143" s="1136"/>
      <c r="U143" s="1136"/>
    </row>
    <row r="144" spans="1:21" s="807" customFormat="1" ht="49.5">
      <c r="A144" s="1101">
        <f t="shared" si="15"/>
        <v>34</v>
      </c>
      <c r="B144" s="1130">
        <v>7000028321</v>
      </c>
      <c r="C144" s="1130">
        <v>650</v>
      </c>
      <c r="D144" s="1130">
        <v>280</v>
      </c>
      <c r="E144" s="1130">
        <v>30</v>
      </c>
      <c r="F144" s="1130" t="s">
        <v>853</v>
      </c>
      <c r="G144" s="1130">
        <v>100017112</v>
      </c>
      <c r="H144" s="1130">
        <v>998731</v>
      </c>
      <c r="I144" s="1102"/>
      <c r="J144" s="1132">
        <v>18</v>
      </c>
      <c r="K144" s="1103"/>
      <c r="L144" s="1130" t="s">
        <v>753</v>
      </c>
      <c r="M144" s="1130" t="s">
        <v>580</v>
      </c>
      <c r="N144" s="1130">
        <v>12</v>
      </c>
      <c r="O144" s="1102"/>
      <c r="P144" s="1104" t="str">
        <f t="shared" si="29"/>
        <v>Included</v>
      </c>
      <c r="Q144" s="1104">
        <f t="shared" si="30"/>
        <v>0</v>
      </c>
      <c r="R144" s="807">
        <f t="shared" si="31"/>
        <v>0</v>
      </c>
      <c r="S144" s="807">
        <f t="shared" si="11"/>
        <v>0</v>
      </c>
      <c r="T144" s="1136"/>
      <c r="U144" s="1136"/>
    </row>
    <row r="145" spans="1:21" s="807" customFormat="1" ht="16.5">
      <c r="A145" s="1101">
        <f t="shared" si="15"/>
        <v>35</v>
      </c>
      <c r="B145" s="1130">
        <v>7000028321</v>
      </c>
      <c r="C145" s="1130">
        <v>660</v>
      </c>
      <c r="D145" s="1130">
        <v>320</v>
      </c>
      <c r="E145" s="1130">
        <v>10</v>
      </c>
      <c r="F145" s="1130" t="s">
        <v>854</v>
      </c>
      <c r="G145" s="1130">
        <v>100003603</v>
      </c>
      <c r="H145" s="1130">
        <v>998736</v>
      </c>
      <c r="I145" s="1102"/>
      <c r="J145" s="1132">
        <v>18</v>
      </c>
      <c r="K145" s="1103"/>
      <c r="L145" s="1130" t="s">
        <v>990</v>
      </c>
      <c r="M145" s="1130" t="s">
        <v>581</v>
      </c>
      <c r="N145" s="1130">
        <v>1</v>
      </c>
      <c r="O145" s="1102"/>
      <c r="P145" s="1104" t="str">
        <f t="shared" si="29"/>
        <v>Included</v>
      </c>
      <c r="Q145" s="1104">
        <f t="shared" si="30"/>
        <v>0</v>
      </c>
      <c r="R145" s="807">
        <f t="shared" si="31"/>
        <v>0</v>
      </c>
      <c r="S145" s="807">
        <f t="shared" si="11"/>
        <v>0</v>
      </c>
      <c r="T145" s="1136"/>
      <c r="U145" s="1136"/>
    </row>
    <row r="146" spans="1:21" s="807" customFormat="1" ht="82.5">
      <c r="A146" s="1101">
        <f t="shared" si="15"/>
        <v>36</v>
      </c>
      <c r="B146" s="1130">
        <v>7000028321</v>
      </c>
      <c r="C146" s="1130">
        <v>680</v>
      </c>
      <c r="D146" s="1130">
        <v>330</v>
      </c>
      <c r="E146" s="1130">
        <v>10</v>
      </c>
      <c r="F146" s="1130" t="s">
        <v>645</v>
      </c>
      <c r="G146" s="1130">
        <v>100002500</v>
      </c>
      <c r="H146" s="1130">
        <v>998731</v>
      </c>
      <c r="I146" s="1102"/>
      <c r="J146" s="1132">
        <v>18</v>
      </c>
      <c r="K146" s="1103"/>
      <c r="L146" s="1130" t="s">
        <v>744</v>
      </c>
      <c r="M146" s="1130" t="s">
        <v>581</v>
      </c>
      <c r="N146" s="1130">
        <v>1</v>
      </c>
      <c r="O146" s="1102"/>
      <c r="P146" s="1104" t="str">
        <f t="shared" si="29"/>
        <v>Included</v>
      </c>
      <c r="Q146" s="1104">
        <f t="shared" si="30"/>
        <v>0</v>
      </c>
      <c r="R146" s="807">
        <f t="shared" si="31"/>
        <v>0</v>
      </c>
      <c r="S146" s="807">
        <f t="shared" si="11"/>
        <v>0</v>
      </c>
      <c r="T146" s="1136"/>
      <c r="U146" s="1136"/>
    </row>
    <row r="147" spans="1:21" s="807" customFormat="1" ht="16.5">
      <c r="A147" s="1101">
        <f t="shared" si="15"/>
        <v>37</v>
      </c>
      <c r="B147" s="1130">
        <v>7000028321</v>
      </c>
      <c r="C147" s="1130">
        <v>670</v>
      </c>
      <c r="D147" s="1130">
        <v>340</v>
      </c>
      <c r="E147" s="1130">
        <v>10</v>
      </c>
      <c r="F147" s="1130" t="s">
        <v>855</v>
      </c>
      <c r="G147" s="1130">
        <v>100000960</v>
      </c>
      <c r="H147" s="1130">
        <v>995463</v>
      </c>
      <c r="I147" s="1102"/>
      <c r="J147" s="1132">
        <v>18</v>
      </c>
      <c r="K147" s="1103"/>
      <c r="L147" s="1130" t="s">
        <v>876</v>
      </c>
      <c r="M147" s="1130" t="s">
        <v>580</v>
      </c>
      <c r="N147" s="1130">
        <v>4</v>
      </c>
      <c r="O147" s="1102"/>
      <c r="P147" s="1104" t="str">
        <f t="shared" si="29"/>
        <v>Included</v>
      </c>
      <c r="Q147" s="1104">
        <f t="shared" si="30"/>
        <v>0</v>
      </c>
      <c r="R147" s="807">
        <f t="shared" si="31"/>
        <v>0</v>
      </c>
      <c r="S147" s="807">
        <f t="shared" si="11"/>
        <v>0</v>
      </c>
      <c r="T147" s="1136"/>
      <c r="U147" s="1136"/>
    </row>
    <row r="148" spans="1:21" s="807" customFormat="1" ht="49.5">
      <c r="A148" s="1101">
        <f t="shared" si="15"/>
        <v>38</v>
      </c>
      <c r="B148" s="1130">
        <v>7000028321</v>
      </c>
      <c r="C148" s="1130">
        <v>720</v>
      </c>
      <c r="D148" s="1130">
        <v>360</v>
      </c>
      <c r="E148" s="1130">
        <v>10</v>
      </c>
      <c r="F148" s="1130" t="s">
        <v>979</v>
      </c>
      <c r="G148" s="1130">
        <v>100004518</v>
      </c>
      <c r="H148" s="1130">
        <v>995433</v>
      </c>
      <c r="I148" s="1102"/>
      <c r="J148" s="1132">
        <v>18</v>
      </c>
      <c r="K148" s="1103"/>
      <c r="L148" s="1130" t="s">
        <v>625</v>
      </c>
      <c r="M148" s="1130" t="s">
        <v>584</v>
      </c>
      <c r="N148" s="1130">
        <v>1171</v>
      </c>
      <c r="O148" s="1102"/>
      <c r="P148" s="1104" t="str">
        <f t="shared" si="29"/>
        <v>Included</v>
      </c>
      <c r="Q148" s="1104">
        <f t="shared" si="30"/>
        <v>0</v>
      </c>
      <c r="R148" s="807">
        <f t="shared" si="31"/>
        <v>0</v>
      </c>
      <c r="S148" s="807">
        <f t="shared" si="11"/>
        <v>0</v>
      </c>
      <c r="T148" s="1136"/>
      <c r="U148" s="1136"/>
    </row>
    <row r="149" spans="1:21" s="807" customFormat="1" ht="66">
      <c r="A149" s="1101">
        <f t="shared" si="15"/>
        <v>39</v>
      </c>
      <c r="B149" s="1130">
        <v>7000028321</v>
      </c>
      <c r="C149" s="1130">
        <v>720</v>
      </c>
      <c r="D149" s="1130">
        <v>360</v>
      </c>
      <c r="E149" s="1130">
        <v>20</v>
      </c>
      <c r="F149" s="1130" t="s">
        <v>979</v>
      </c>
      <c r="G149" s="1130">
        <v>100011662</v>
      </c>
      <c r="H149" s="1130">
        <v>995433</v>
      </c>
      <c r="I149" s="1102"/>
      <c r="J149" s="1132">
        <v>18</v>
      </c>
      <c r="K149" s="1103"/>
      <c r="L149" s="1130" t="s">
        <v>626</v>
      </c>
      <c r="M149" s="1130" t="s">
        <v>584</v>
      </c>
      <c r="N149" s="1130">
        <v>200</v>
      </c>
      <c r="O149" s="1102"/>
      <c r="P149" s="1104" t="str">
        <f t="shared" si="29"/>
        <v>Included</v>
      </c>
      <c r="Q149" s="1104">
        <f t="shared" si="30"/>
        <v>0</v>
      </c>
      <c r="R149" s="807">
        <f t="shared" si="31"/>
        <v>0</v>
      </c>
      <c r="S149" s="807">
        <f t="shared" si="11"/>
        <v>0</v>
      </c>
      <c r="T149" s="1136"/>
      <c r="U149" s="1136"/>
    </row>
    <row r="150" spans="1:21" s="807" customFormat="1" ht="16.5">
      <c r="A150" s="1101">
        <f t="shared" si="15"/>
        <v>40</v>
      </c>
      <c r="B150" s="1130">
        <v>7000028321</v>
      </c>
      <c r="C150" s="1130">
        <v>720</v>
      </c>
      <c r="D150" s="1130">
        <v>360</v>
      </c>
      <c r="E150" s="1130">
        <v>30</v>
      </c>
      <c r="F150" s="1130" t="s">
        <v>979</v>
      </c>
      <c r="G150" s="1130">
        <v>100001325</v>
      </c>
      <c r="H150" s="1130">
        <v>995454</v>
      </c>
      <c r="I150" s="1102"/>
      <c r="J150" s="1132">
        <v>18</v>
      </c>
      <c r="K150" s="1103"/>
      <c r="L150" s="1130" t="s">
        <v>627</v>
      </c>
      <c r="M150" s="1130" t="s">
        <v>584</v>
      </c>
      <c r="N150" s="1130">
        <v>73</v>
      </c>
      <c r="O150" s="1102"/>
      <c r="P150" s="1104" t="str">
        <f>IF(O150=0, "Included", IF(ISERROR(N150*O150), O150, N150*O150))</f>
        <v>Included</v>
      </c>
      <c r="Q150" s="1104">
        <f>S150</f>
        <v>0</v>
      </c>
      <c r="R150" s="807">
        <f>IF(P150="Included",0,P150)</f>
        <v>0</v>
      </c>
      <c r="S150" s="807">
        <f t="shared" ref="S150:S212" si="32">IF(K150="",(R150*J150/100),(R150*K150))</f>
        <v>0</v>
      </c>
      <c r="T150" s="1136"/>
      <c r="U150" s="1136"/>
    </row>
    <row r="151" spans="1:21" s="807" customFormat="1" ht="16.5">
      <c r="A151" s="1101">
        <f t="shared" si="15"/>
        <v>41</v>
      </c>
      <c r="B151" s="1130">
        <v>7000028321</v>
      </c>
      <c r="C151" s="1130">
        <v>720</v>
      </c>
      <c r="D151" s="1130">
        <v>360</v>
      </c>
      <c r="E151" s="1130">
        <v>40</v>
      </c>
      <c r="F151" s="1130" t="s">
        <v>979</v>
      </c>
      <c r="G151" s="1130">
        <v>100001326</v>
      </c>
      <c r="H151" s="1130">
        <v>995454</v>
      </c>
      <c r="I151" s="1102"/>
      <c r="J151" s="1132">
        <v>18</v>
      </c>
      <c r="K151" s="1103"/>
      <c r="L151" s="1130" t="s">
        <v>628</v>
      </c>
      <c r="M151" s="1130" t="s">
        <v>584</v>
      </c>
      <c r="N151" s="1130">
        <v>27</v>
      </c>
      <c r="O151" s="1102"/>
      <c r="P151" s="1104" t="str">
        <f>IF(O151=0, "Included", IF(ISERROR(N151*O151), O151, N151*O151))</f>
        <v>Included</v>
      </c>
      <c r="Q151" s="1104">
        <f>S151</f>
        <v>0</v>
      </c>
      <c r="R151" s="807">
        <f>IF(P151="Included",0,P151)</f>
        <v>0</v>
      </c>
      <c r="S151" s="807">
        <f t="shared" si="32"/>
        <v>0</v>
      </c>
      <c r="T151" s="1136"/>
      <c r="U151" s="1136"/>
    </row>
    <row r="152" spans="1:21" s="807" customFormat="1" ht="33">
      <c r="A152" s="1101">
        <f t="shared" si="15"/>
        <v>42</v>
      </c>
      <c r="B152" s="1130">
        <v>7000028321</v>
      </c>
      <c r="C152" s="1130">
        <v>720</v>
      </c>
      <c r="D152" s="1130">
        <v>360</v>
      </c>
      <c r="E152" s="1130">
        <v>50</v>
      </c>
      <c r="F152" s="1130" t="s">
        <v>979</v>
      </c>
      <c r="G152" s="1130">
        <v>100001328</v>
      </c>
      <c r="H152" s="1130">
        <v>995454</v>
      </c>
      <c r="I152" s="1102"/>
      <c r="J152" s="1132">
        <v>18</v>
      </c>
      <c r="K152" s="1103"/>
      <c r="L152" s="1130" t="s">
        <v>630</v>
      </c>
      <c r="M152" s="1130" t="s">
        <v>584</v>
      </c>
      <c r="N152" s="1130">
        <v>60</v>
      </c>
      <c r="O152" s="1102"/>
      <c r="P152" s="1104" t="str">
        <f t="shared" ref="P152:P158" si="33">IF(O152=0, "Included", IF(ISERROR(N152*O152), O152, N152*O152))</f>
        <v>Included</v>
      </c>
      <c r="Q152" s="1104">
        <f t="shared" ref="Q152:Q158" si="34">S152</f>
        <v>0</v>
      </c>
      <c r="R152" s="807">
        <f t="shared" ref="R152:R158" si="35">IF(P152="Included",0,P152)</f>
        <v>0</v>
      </c>
      <c r="S152" s="807">
        <f t="shared" si="32"/>
        <v>0</v>
      </c>
      <c r="T152" s="1136"/>
      <c r="U152" s="1136"/>
    </row>
    <row r="153" spans="1:21" s="807" customFormat="1" ht="49.5">
      <c r="A153" s="1101">
        <f t="shared" si="15"/>
        <v>43</v>
      </c>
      <c r="B153" s="1130">
        <v>7000028321</v>
      </c>
      <c r="C153" s="1130">
        <v>720</v>
      </c>
      <c r="D153" s="1130">
        <v>360</v>
      </c>
      <c r="E153" s="1130">
        <v>60</v>
      </c>
      <c r="F153" s="1130" t="s">
        <v>979</v>
      </c>
      <c r="G153" s="1130">
        <v>100001327</v>
      </c>
      <c r="H153" s="1130">
        <v>995454</v>
      </c>
      <c r="I153" s="1102"/>
      <c r="J153" s="1132">
        <v>18</v>
      </c>
      <c r="K153" s="1103"/>
      <c r="L153" s="1130" t="s">
        <v>629</v>
      </c>
      <c r="M153" s="1130" t="s">
        <v>584</v>
      </c>
      <c r="N153" s="1130">
        <v>397</v>
      </c>
      <c r="O153" s="1102"/>
      <c r="P153" s="1104" t="str">
        <f t="shared" si="33"/>
        <v>Included</v>
      </c>
      <c r="Q153" s="1104">
        <f t="shared" si="34"/>
        <v>0</v>
      </c>
      <c r="R153" s="807">
        <f t="shared" si="35"/>
        <v>0</v>
      </c>
      <c r="S153" s="807">
        <f t="shared" si="32"/>
        <v>0</v>
      </c>
      <c r="T153" s="1136"/>
      <c r="U153" s="1136"/>
    </row>
    <row r="154" spans="1:21" s="807" customFormat="1" ht="16.5">
      <c r="A154" s="1101">
        <f t="shared" si="15"/>
        <v>44</v>
      </c>
      <c r="B154" s="1130">
        <v>7000028321</v>
      </c>
      <c r="C154" s="1130">
        <v>720</v>
      </c>
      <c r="D154" s="1130">
        <v>360</v>
      </c>
      <c r="E154" s="1130">
        <v>70</v>
      </c>
      <c r="F154" s="1130" t="s">
        <v>979</v>
      </c>
      <c r="G154" s="1130">
        <v>100001329</v>
      </c>
      <c r="H154" s="1130">
        <v>995454</v>
      </c>
      <c r="I154" s="1102"/>
      <c r="J154" s="1132">
        <v>18</v>
      </c>
      <c r="K154" s="1103"/>
      <c r="L154" s="1130" t="s">
        <v>631</v>
      </c>
      <c r="M154" s="1130" t="s">
        <v>579</v>
      </c>
      <c r="N154" s="1130">
        <v>32</v>
      </c>
      <c r="O154" s="1102"/>
      <c r="P154" s="1104" t="str">
        <f t="shared" si="33"/>
        <v>Included</v>
      </c>
      <c r="Q154" s="1104">
        <f t="shared" si="34"/>
        <v>0</v>
      </c>
      <c r="R154" s="807">
        <f t="shared" si="35"/>
        <v>0</v>
      </c>
      <c r="S154" s="807">
        <f t="shared" si="32"/>
        <v>0</v>
      </c>
      <c r="T154" s="1136"/>
      <c r="U154" s="1136"/>
    </row>
    <row r="155" spans="1:21" s="807" customFormat="1" ht="49.5">
      <c r="A155" s="1101">
        <f t="shared" ref="A155:A233" si="36">A154+1</f>
        <v>45</v>
      </c>
      <c r="B155" s="1130">
        <v>7000028321</v>
      </c>
      <c r="C155" s="1130">
        <v>720</v>
      </c>
      <c r="D155" s="1130">
        <v>360</v>
      </c>
      <c r="E155" s="1130">
        <v>80</v>
      </c>
      <c r="F155" s="1130" t="s">
        <v>979</v>
      </c>
      <c r="G155" s="1130">
        <v>100001331</v>
      </c>
      <c r="H155" s="1130">
        <v>995455</v>
      </c>
      <c r="I155" s="1102"/>
      <c r="J155" s="1132">
        <v>18</v>
      </c>
      <c r="K155" s="1103"/>
      <c r="L155" s="1130" t="s">
        <v>633</v>
      </c>
      <c r="M155" s="1130" t="s">
        <v>579</v>
      </c>
      <c r="N155" s="1130">
        <v>10</v>
      </c>
      <c r="O155" s="1102"/>
      <c r="P155" s="1104" t="str">
        <f t="shared" si="33"/>
        <v>Included</v>
      </c>
      <c r="Q155" s="1104">
        <f t="shared" si="34"/>
        <v>0</v>
      </c>
      <c r="R155" s="807">
        <f t="shared" si="35"/>
        <v>0</v>
      </c>
      <c r="S155" s="807">
        <f t="shared" si="32"/>
        <v>0</v>
      </c>
      <c r="T155" s="1136"/>
      <c r="U155" s="1136"/>
    </row>
    <row r="156" spans="1:21" s="807" customFormat="1" ht="16.5">
      <c r="A156" s="1101">
        <f t="shared" si="36"/>
        <v>46</v>
      </c>
      <c r="B156" s="1130">
        <v>7000028321</v>
      </c>
      <c r="C156" s="1130">
        <v>720</v>
      </c>
      <c r="D156" s="1130">
        <v>360</v>
      </c>
      <c r="E156" s="1130">
        <v>90</v>
      </c>
      <c r="F156" s="1130" t="s">
        <v>979</v>
      </c>
      <c r="G156" s="1130">
        <v>100001714</v>
      </c>
      <c r="H156" s="1130">
        <v>995428</v>
      </c>
      <c r="I156" s="1102"/>
      <c r="J156" s="1132">
        <v>18</v>
      </c>
      <c r="K156" s="1103"/>
      <c r="L156" s="1130" t="s">
        <v>634</v>
      </c>
      <c r="M156" s="1130" t="s">
        <v>586</v>
      </c>
      <c r="N156" s="1130">
        <v>800</v>
      </c>
      <c r="O156" s="1102"/>
      <c r="P156" s="1104" t="str">
        <f t="shared" si="33"/>
        <v>Included</v>
      </c>
      <c r="Q156" s="1104">
        <f t="shared" si="34"/>
        <v>0</v>
      </c>
      <c r="R156" s="807">
        <f t="shared" si="35"/>
        <v>0</v>
      </c>
      <c r="S156" s="807">
        <f t="shared" si="32"/>
        <v>0</v>
      </c>
      <c r="T156" s="1136"/>
      <c r="U156" s="1136"/>
    </row>
    <row r="157" spans="1:21" s="807" customFormat="1" ht="39" customHeight="1">
      <c r="A157" s="1101">
        <f t="shared" si="36"/>
        <v>47</v>
      </c>
      <c r="B157" s="1130">
        <v>7000028321</v>
      </c>
      <c r="C157" s="1130">
        <v>720</v>
      </c>
      <c r="D157" s="1130">
        <v>360</v>
      </c>
      <c r="E157" s="1130">
        <v>100</v>
      </c>
      <c r="F157" s="1130" t="s">
        <v>979</v>
      </c>
      <c r="G157" s="1130">
        <v>100001713</v>
      </c>
      <c r="H157" s="1130">
        <v>995424</v>
      </c>
      <c r="I157" s="1102"/>
      <c r="J157" s="1132">
        <v>18</v>
      </c>
      <c r="K157" s="1103"/>
      <c r="L157" s="1130" t="s">
        <v>635</v>
      </c>
      <c r="M157" s="1130" t="s">
        <v>586</v>
      </c>
      <c r="N157" s="1130">
        <v>800</v>
      </c>
      <c r="O157" s="1102"/>
      <c r="P157" s="1104" t="str">
        <f t="shared" si="33"/>
        <v>Included</v>
      </c>
      <c r="Q157" s="1104">
        <f t="shared" si="34"/>
        <v>0</v>
      </c>
      <c r="R157" s="807">
        <f t="shared" si="35"/>
        <v>0</v>
      </c>
      <c r="S157" s="807">
        <f t="shared" si="32"/>
        <v>0</v>
      </c>
      <c r="T157" s="1136"/>
      <c r="U157" s="1136"/>
    </row>
    <row r="158" spans="1:21" s="807" customFormat="1" ht="33">
      <c r="A158" s="1101">
        <f t="shared" si="36"/>
        <v>48</v>
      </c>
      <c r="B158" s="1130">
        <v>7000028321</v>
      </c>
      <c r="C158" s="1130">
        <v>720</v>
      </c>
      <c r="D158" s="1130">
        <v>360</v>
      </c>
      <c r="E158" s="1130">
        <v>110</v>
      </c>
      <c r="F158" s="1130" t="s">
        <v>979</v>
      </c>
      <c r="G158" s="1130">
        <v>100001379</v>
      </c>
      <c r="H158" s="1130">
        <v>995421</v>
      </c>
      <c r="I158" s="1102"/>
      <c r="J158" s="1132">
        <v>18</v>
      </c>
      <c r="K158" s="1103"/>
      <c r="L158" s="1130" t="s">
        <v>991</v>
      </c>
      <c r="M158" s="1130" t="s">
        <v>586</v>
      </c>
      <c r="N158" s="1130">
        <v>75</v>
      </c>
      <c r="O158" s="1102"/>
      <c r="P158" s="1104" t="str">
        <f t="shared" si="33"/>
        <v>Included</v>
      </c>
      <c r="Q158" s="1104">
        <f t="shared" si="34"/>
        <v>0</v>
      </c>
      <c r="R158" s="807">
        <f t="shared" si="35"/>
        <v>0</v>
      </c>
      <c r="S158" s="807">
        <f t="shared" si="32"/>
        <v>0</v>
      </c>
      <c r="T158" s="1136"/>
      <c r="U158" s="1136"/>
    </row>
    <row r="159" spans="1:21" s="807" customFormat="1" ht="16.5">
      <c r="A159" s="1101">
        <f t="shared" si="36"/>
        <v>49</v>
      </c>
      <c r="B159" s="1130">
        <v>7000028321</v>
      </c>
      <c r="C159" s="1130">
        <v>720</v>
      </c>
      <c r="D159" s="1130">
        <v>360</v>
      </c>
      <c r="E159" s="1130">
        <v>120</v>
      </c>
      <c r="F159" s="1130" t="s">
        <v>979</v>
      </c>
      <c r="G159" s="1130">
        <v>170002351</v>
      </c>
      <c r="H159" s="1130">
        <v>995421</v>
      </c>
      <c r="I159" s="1102"/>
      <c r="J159" s="1132">
        <v>18</v>
      </c>
      <c r="K159" s="1103"/>
      <c r="L159" s="1130" t="s">
        <v>992</v>
      </c>
      <c r="M159" s="1130" t="s">
        <v>586</v>
      </c>
      <c r="N159" s="1130">
        <v>75</v>
      </c>
      <c r="O159" s="1102"/>
      <c r="P159" s="1104" t="str">
        <f>IF(O159=0, "Included", IF(ISERROR(N159*O159), O159, N159*O159))</f>
        <v>Included</v>
      </c>
      <c r="Q159" s="1104">
        <f>S159</f>
        <v>0</v>
      </c>
      <c r="R159" s="807">
        <f>IF(P159="Included",0,P159)</f>
        <v>0</v>
      </c>
      <c r="S159" s="807">
        <f t="shared" si="32"/>
        <v>0</v>
      </c>
      <c r="T159" s="1136"/>
      <c r="U159" s="1136"/>
    </row>
    <row r="160" spans="1:21" s="807" customFormat="1" ht="82.5">
      <c r="A160" s="1101">
        <f t="shared" si="36"/>
        <v>50</v>
      </c>
      <c r="B160" s="1130">
        <v>7000028321</v>
      </c>
      <c r="C160" s="1130">
        <v>720</v>
      </c>
      <c r="D160" s="1130">
        <v>360</v>
      </c>
      <c r="E160" s="1130">
        <v>130</v>
      </c>
      <c r="F160" s="1130" t="s">
        <v>979</v>
      </c>
      <c r="G160" s="1130">
        <v>100003972</v>
      </c>
      <c r="H160" s="1130">
        <v>995416</v>
      </c>
      <c r="I160" s="1102"/>
      <c r="J160" s="1132">
        <v>18</v>
      </c>
      <c r="K160" s="1103"/>
      <c r="L160" s="1130" t="s">
        <v>993</v>
      </c>
      <c r="M160" s="1130" t="s">
        <v>586</v>
      </c>
      <c r="N160" s="1130">
        <v>60</v>
      </c>
      <c r="O160" s="1102"/>
      <c r="P160" s="1104" t="str">
        <f>IF(O160=0, "Included", IF(ISERROR(N160*O160), O160, N160*O160))</f>
        <v>Included</v>
      </c>
      <c r="Q160" s="1104">
        <f>S160</f>
        <v>0</v>
      </c>
      <c r="R160" s="807">
        <f>IF(P160="Included",0,P160)</f>
        <v>0</v>
      </c>
      <c r="S160" s="807">
        <f t="shared" si="32"/>
        <v>0</v>
      </c>
      <c r="T160" s="1136"/>
      <c r="U160" s="1136"/>
    </row>
    <row r="161" spans="1:21" s="807" customFormat="1" ht="66">
      <c r="A161" s="1101">
        <f t="shared" si="36"/>
        <v>51</v>
      </c>
      <c r="B161" s="1130">
        <v>7000028321</v>
      </c>
      <c r="C161" s="1130">
        <v>720</v>
      </c>
      <c r="D161" s="1130">
        <v>360</v>
      </c>
      <c r="E161" s="1130">
        <v>140</v>
      </c>
      <c r="F161" s="1130" t="s">
        <v>979</v>
      </c>
      <c r="G161" s="1130">
        <v>100001694</v>
      </c>
      <c r="H161" s="1130">
        <v>995416</v>
      </c>
      <c r="I161" s="1102"/>
      <c r="J161" s="1132">
        <v>18</v>
      </c>
      <c r="K161" s="1103"/>
      <c r="L161" s="1130" t="s">
        <v>994</v>
      </c>
      <c r="M161" s="1130" t="s">
        <v>586</v>
      </c>
      <c r="N161" s="1130">
        <v>25</v>
      </c>
      <c r="O161" s="1102"/>
      <c r="P161" s="1104" t="str">
        <f>IF(O161=0, "Included", IF(ISERROR(N161*O161), O161, N161*O161))</f>
        <v>Included</v>
      </c>
      <c r="Q161" s="1104">
        <f>S161</f>
        <v>0</v>
      </c>
      <c r="R161" s="807">
        <f>IF(P161="Included",0,P161)</f>
        <v>0</v>
      </c>
      <c r="S161" s="807">
        <f t="shared" si="32"/>
        <v>0</v>
      </c>
      <c r="T161" s="1136"/>
      <c r="U161" s="1136"/>
    </row>
    <row r="162" spans="1:21" s="807" customFormat="1" ht="16.5">
      <c r="A162" s="1101">
        <f t="shared" si="36"/>
        <v>52</v>
      </c>
      <c r="B162" s="1130">
        <v>7000028321</v>
      </c>
      <c r="C162" s="1130">
        <v>720</v>
      </c>
      <c r="D162" s="1130">
        <v>360</v>
      </c>
      <c r="E162" s="1130">
        <v>150</v>
      </c>
      <c r="F162" s="1130" t="s">
        <v>979</v>
      </c>
      <c r="G162" s="1130">
        <v>100001391</v>
      </c>
      <c r="H162" s="1130">
        <v>995477</v>
      </c>
      <c r="I162" s="1102"/>
      <c r="J162" s="1132">
        <v>18</v>
      </c>
      <c r="K162" s="1103"/>
      <c r="L162" s="1130" t="s">
        <v>995</v>
      </c>
      <c r="M162" s="1130" t="s">
        <v>585</v>
      </c>
      <c r="N162" s="1130">
        <v>100</v>
      </c>
      <c r="O162" s="1102"/>
      <c r="P162" s="1104" t="str">
        <f t="shared" ref="P162:P196" si="37">IF(O162=0, "Included", IF(ISERROR(N162*O162), O162, N162*O162))</f>
        <v>Included</v>
      </c>
      <c r="Q162" s="1104">
        <f t="shared" ref="Q162:Q196" si="38">S162</f>
        <v>0</v>
      </c>
      <c r="R162" s="807">
        <f t="shared" ref="R162:R196" si="39">IF(P162="Included",0,P162)</f>
        <v>0</v>
      </c>
      <c r="S162" s="807">
        <f t="shared" si="32"/>
        <v>0</v>
      </c>
      <c r="T162" s="1136"/>
      <c r="U162" s="1136"/>
    </row>
    <row r="163" spans="1:21" s="807" customFormat="1" ht="16.5">
      <c r="A163" s="1101">
        <f t="shared" si="36"/>
        <v>53</v>
      </c>
      <c r="B163" s="1130">
        <v>7000028321</v>
      </c>
      <c r="C163" s="1130">
        <v>720</v>
      </c>
      <c r="D163" s="1130">
        <v>360</v>
      </c>
      <c r="E163" s="1130">
        <v>160</v>
      </c>
      <c r="F163" s="1130" t="s">
        <v>979</v>
      </c>
      <c r="G163" s="1130">
        <v>100001542</v>
      </c>
      <c r="H163" s="1130">
        <v>995429</v>
      </c>
      <c r="I163" s="1102"/>
      <c r="J163" s="1132">
        <v>18</v>
      </c>
      <c r="K163" s="1103"/>
      <c r="L163" s="1130" t="s">
        <v>764</v>
      </c>
      <c r="M163" s="1130" t="s">
        <v>585</v>
      </c>
      <c r="N163" s="1130">
        <v>100</v>
      </c>
      <c r="O163" s="1102"/>
      <c r="P163" s="1104" t="str">
        <f t="shared" si="37"/>
        <v>Included</v>
      </c>
      <c r="Q163" s="1104">
        <f t="shared" si="38"/>
        <v>0</v>
      </c>
      <c r="R163" s="807">
        <f t="shared" si="39"/>
        <v>0</v>
      </c>
      <c r="S163" s="807">
        <f t="shared" si="32"/>
        <v>0</v>
      </c>
      <c r="T163" s="1136"/>
      <c r="U163" s="1136"/>
    </row>
    <row r="164" spans="1:21" s="807" customFormat="1" ht="33">
      <c r="A164" s="1101">
        <f t="shared" si="36"/>
        <v>54</v>
      </c>
      <c r="B164" s="1130">
        <v>7000028321</v>
      </c>
      <c r="C164" s="1130">
        <v>720</v>
      </c>
      <c r="D164" s="1130">
        <v>360</v>
      </c>
      <c r="E164" s="1130">
        <v>170</v>
      </c>
      <c r="F164" s="1130" t="s">
        <v>979</v>
      </c>
      <c r="G164" s="1130">
        <v>100001735</v>
      </c>
      <c r="H164" s="1130">
        <v>995462</v>
      </c>
      <c r="I164" s="1102"/>
      <c r="J164" s="1132">
        <v>18</v>
      </c>
      <c r="K164" s="1103"/>
      <c r="L164" s="1130" t="s">
        <v>637</v>
      </c>
      <c r="M164" s="1130" t="s">
        <v>585</v>
      </c>
      <c r="N164" s="1130">
        <v>10</v>
      </c>
      <c r="O164" s="1102"/>
      <c r="P164" s="1104" t="str">
        <f t="shared" si="37"/>
        <v>Included</v>
      </c>
      <c r="Q164" s="1104">
        <f t="shared" si="38"/>
        <v>0</v>
      </c>
      <c r="R164" s="807">
        <f t="shared" si="39"/>
        <v>0</v>
      </c>
      <c r="S164" s="807">
        <f t="shared" si="32"/>
        <v>0</v>
      </c>
      <c r="T164" s="1136"/>
      <c r="U164" s="1136"/>
    </row>
    <row r="165" spans="1:21" s="807" customFormat="1" ht="33">
      <c r="A165" s="1101">
        <f t="shared" si="36"/>
        <v>55</v>
      </c>
      <c r="B165" s="1130">
        <v>7000028321</v>
      </c>
      <c r="C165" s="1130">
        <v>720</v>
      </c>
      <c r="D165" s="1130">
        <v>360</v>
      </c>
      <c r="E165" s="1130">
        <v>180</v>
      </c>
      <c r="F165" s="1130" t="s">
        <v>979</v>
      </c>
      <c r="G165" s="1130">
        <v>100001736</v>
      </c>
      <c r="H165" s="1130">
        <v>995462</v>
      </c>
      <c r="I165" s="1102"/>
      <c r="J165" s="1132">
        <v>18</v>
      </c>
      <c r="K165" s="1103"/>
      <c r="L165" s="1130" t="s">
        <v>638</v>
      </c>
      <c r="M165" s="1130" t="s">
        <v>585</v>
      </c>
      <c r="N165" s="1130">
        <v>20</v>
      </c>
      <c r="O165" s="1102"/>
      <c r="P165" s="1104" t="str">
        <f t="shared" si="37"/>
        <v>Included</v>
      </c>
      <c r="Q165" s="1104">
        <f t="shared" si="38"/>
        <v>0</v>
      </c>
      <c r="R165" s="807">
        <f t="shared" si="39"/>
        <v>0</v>
      </c>
      <c r="S165" s="807">
        <f t="shared" si="32"/>
        <v>0</v>
      </c>
      <c r="T165" s="1136"/>
      <c r="U165" s="1136"/>
    </row>
    <row r="166" spans="1:21" s="807" customFormat="1" ht="33">
      <c r="A166" s="1101">
        <f t="shared" si="36"/>
        <v>56</v>
      </c>
      <c r="B166" s="1130">
        <v>7000028321</v>
      </c>
      <c r="C166" s="1130">
        <v>720</v>
      </c>
      <c r="D166" s="1130">
        <v>360</v>
      </c>
      <c r="E166" s="1130">
        <v>190</v>
      </c>
      <c r="F166" s="1130" t="s">
        <v>979</v>
      </c>
      <c r="G166" s="1130">
        <v>100001737</v>
      </c>
      <c r="H166" s="1130">
        <v>995462</v>
      </c>
      <c r="I166" s="1102"/>
      <c r="J166" s="1132">
        <v>18</v>
      </c>
      <c r="K166" s="1103"/>
      <c r="L166" s="1130" t="s">
        <v>639</v>
      </c>
      <c r="M166" s="1130" t="s">
        <v>585</v>
      </c>
      <c r="N166" s="1130">
        <v>10</v>
      </c>
      <c r="O166" s="1102"/>
      <c r="P166" s="1104" t="str">
        <f t="shared" si="37"/>
        <v>Included</v>
      </c>
      <c r="Q166" s="1104">
        <f t="shared" si="38"/>
        <v>0</v>
      </c>
      <c r="R166" s="807">
        <f t="shared" si="39"/>
        <v>0</v>
      </c>
      <c r="S166" s="807">
        <f t="shared" si="32"/>
        <v>0</v>
      </c>
      <c r="T166" s="1136"/>
      <c r="U166" s="1136"/>
    </row>
    <row r="167" spans="1:21" s="807" customFormat="1" ht="33">
      <c r="A167" s="1101">
        <f t="shared" si="36"/>
        <v>57</v>
      </c>
      <c r="B167" s="1130">
        <v>7000028321</v>
      </c>
      <c r="C167" s="1130">
        <v>720</v>
      </c>
      <c r="D167" s="1130">
        <v>360</v>
      </c>
      <c r="E167" s="1130">
        <v>200</v>
      </c>
      <c r="F167" s="1130" t="s">
        <v>979</v>
      </c>
      <c r="G167" s="1130">
        <v>100001412</v>
      </c>
      <c r="H167" s="1130">
        <v>995462</v>
      </c>
      <c r="I167" s="1102"/>
      <c r="J167" s="1132">
        <v>18</v>
      </c>
      <c r="K167" s="1103"/>
      <c r="L167" s="1130" t="s">
        <v>765</v>
      </c>
      <c r="M167" s="1130" t="s">
        <v>585</v>
      </c>
      <c r="N167" s="1130">
        <v>10</v>
      </c>
      <c r="O167" s="1102"/>
      <c r="P167" s="1104" t="str">
        <f t="shared" si="37"/>
        <v>Included</v>
      </c>
      <c r="Q167" s="1104">
        <f t="shared" si="38"/>
        <v>0</v>
      </c>
      <c r="R167" s="807">
        <f t="shared" si="39"/>
        <v>0</v>
      </c>
      <c r="S167" s="807">
        <f t="shared" si="32"/>
        <v>0</v>
      </c>
      <c r="T167" s="1136"/>
      <c r="U167" s="1136"/>
    </row>
    <row r="168" spans="1:21" s="807" customFormat="1" ht="33">
      <c r="A168" s="1101">
        <f t="shared" si="36"/>
        <v>58</v>
      </c>
      <c r="B168" s="1130">
        <v>7000028321</v>
      </c>
      <c r="C168" s="1130">
        <v>720</v>
      </c>
      <c r="D168" s="1130">
        <v>360</v>
      </c>
      <c r="E168" s="1130">
        <v>210</v>
      </c>
      <c r="F168" s="1130" t="s">
        <v>979</v>
      </c>
      <c r="G168" s="1130">
        <v>100001413</v>
      </c>
      <c r="H168" s="1130">
        <v>995462</v>
      </c>
      <c r="I168" s="1102"/>
      <c r="J168" s="1132">
        <v>18</v>
      </c>
      <c r="K168" s="1103"/>
      <c r="L168" s="1130" t="s">
        <v>766</v>
      </c>
      <c r="M168" s="1130" t="s">
        <v>585</v>
      </c>
      <c r="N168" s="1130">
        <v>10</v>
      </c>
      <c r="O168" s="1102"/>
      <c r="P168" s="1104" t="str">
        <f t="shared" si="37"/>
        <v>Included</v>
      </c>
      <c r="Q168" s="1104">
        <f t="shared" si="38"/>
        <v>0</v>
      </c>
      <c r="R168" s="807">
        <f t="shared" si="39"/>
        <v>0</v>
      </c>
      <c r="S168" s="807">
        <f t="shared" si="32"/>
        <v>0</v>
      </c>
      <c r="T168" s="1136"/>
      <c r="U168" s="1136"/>
    </row>
    <row r="169" spans="1:21" s="807" customFormat="1" ht="33">
      <c r="A169" s="1101">
        <f t="shared" si="36"/>
        <v>59</v>
      </c>
      <c r="B169" s="1130">
        <v>7000028321</v>
      </c>
      <c r="C169" s="1130">
        <v>720</v>
      </c>
      <c r="D169" s="1130">
        <v>360</v>
      </c>
      <c r="E169" s="1130">
        <v>220</v>
      </c>
      <c r="F169" s="1130" t="s">
        <v>979</v>
      </c>
      <c r="G169" s="1130">
        <v>100001414</v>
      </c>
      <c r="H169" s="1130">
        <v>995462</v>
      </c>
      <c r="I169" s="1102"/>
      <c r="J169" s="1132">
        <v>18</v>
      </c>
      <c r="K169" s="1103"/>
      <c r="L169" s="1130" t="s">
        <v>767</v>
      </c>
      <c r="M169" s="1130" t="s">
        <v>585</v>
      </c>
      <c r="N169" s="1130">
        <v>10</v>
      </c>
      <c r="O169" s="1102"/>
      <c r="P169" s="1104" t="str">
        <f t="shared" si="37"/>
        <v>Included</v>
      </c>
      <c r="Q169" s="1104">
        <f t="shared" si="38"/>
        <v>0</v>
      </c>
      <c r="R169" s="807">
        <f t="shared" si="39"/>
        <v>0</v>
      </c>
      <c r="S169" s="807">
        <f t="shared" si="32"/>
        <v>0</v>
      </c>
      <c r="T169" s="1136"/>
      <c r="U169" s="1136"/>
    </row>
    <row r="170" spans="1:21" s="807" customFormat="1" ht="33">
      <c r="A170" s="1101">
        <f t="shared" si="36"/>
        <v>60</v>
      </c>
      <c r="B170" s="1130">
        <v>7000028321</v>
      </c>
      <c r="C170" s="1130">
        <v>720</v>
      </c>
      <c r="D170" s="1130">
        <v>360</v>
      </c>
      <c r="E170" s="1130">
        <v>230</v>
      </c>
      <c r="F170" s="1130" t="s">
        <v>979</v>
      </c>
      <c r="G170" s="1130">
        <v>100001415</v>
      </c>
      <c r="H170" s="1130">
        <v>995462</v>
      </c>
      <c r="I170" s="1102"/>
      <c r="J170" s="1132">
        <v>18</v>
      </c>
      <c r="K170" s="1103"/>
      <c r="L170" s="1130" t="s">
        <v>768</v>
      </c>
      <c r="M170" s="1130" t="s">
        <v>585</v>
      </c>
      <c r="N170" s="1130">
        <v>10</v>
      </c>
      <c r="O170" s="1102"/>
      <c r="P170" s="1104" t="str">
        <f t="shared" si="37"/>
        <v>Included</v>
      </c>
      <c r="Q170" s="1104">
        <f t="shared" si="38"/>
        <v>0</v>
      </c>
      <c r="R170" s="807">
        <f t="shared" si="39"/>
        <v>0</v>
      </c>
      <c r="S170" s="807">
        <f t="shared" si="32"/>
        <v>0</v>
      </c>
      <c r="T170" s="1136"/>
      <c r="U170" s="1136"/>
    </row>
    <row r="171" spans="1:21" s="807" customFormat="1" ht="16.5">
      <c r="A171" s="1101">
        <f t="shared" si="36"/>
        <v>61</v>
      </c>
      <c r="B171" s="1130">
        <v>7000028321</v>
      </c>
      <c r="C171" s="1130">
        <v>720</v>
      </c>
      <c r="D171" s="1130">
        <v>360</v>
      </c>
      <c r="E171" s="1130">
        <v>240</v>
      </c>
      <c r="F171" s="1130" t="s">
        <v>979</v>
      </c>
      <c r="G171" s="1130">
        <v>100001392</v>
      </c>
      <c r="H171" s="1130">
        <v>995455</v>
      </c>
      <c r="I171" s="1102"/>
      <c r="J171" s="1132">
        <v>18</v>
      </c>
      <c r="K171" s="1103"/>
      <c r="L171" s="1130" t="s">
        <v>996</v>
      </c>
      <c r="M171" s="1130" t="s">
        <v>580</v>
      </c>
      <c r="N171" s="1130">
        <v>1</v>
      </c>
      <c r="O171" s="1102"/>
      <c r="P171" s="1104" t="str">
        <f t="shared" si="37"/>
        <v>Included</v>
      </c>
      <c r="Q171" s="1104">
        <f t="shared" si="38"/>
        <v>0</v>
      </c>
      <c r="R171" s="807">
        <f t="shared" si="39"/>
        <v>0</v>
      </c>
      <c r="S171" s="807">
        <f t="shared" si="32"/>
        <v>0</v>
      </c>
      <c r="T171" s="1136"/>
      <c r="U171" s="1136"/>
    </row>
    <row r="172" spans="1:21" s="807" customFormat="1" ht="39" customHeight="1">
      <c r="A172" s="1101">
        <f t="shared" si="36"/>
        <v>62</v>
      </c>
      <c r="B172" s="1130">
        <v>7000028321</v>
      </c>
      <c r="C172" s="1130">
        <v>720</v>
      </c>
      <c r="D172" s="1130">
        <v>360</v>
      </c>
      <c r="E172" s="1130">
        <v>250</v>
      </c>
      <c r="F172" s="1130" t="s">
        <v>979</v>
      </c>
      <c r="G172" s="1130">
        <v>100002911</v>
      </c>
      <c r="H172" s="1130">
        <v>995432</v>
      </c>
      <c r="I172" s="1102"/>
      <c r="J172" s="1132">
        <v>18</v>
      </c>
      <c r="K172" s="1103"/>
      <c r="L172" s="1130" t="s">
        <v>769</v>
      </c>
      <c r="M172" s="1130" t="s">
        <v>584</v>
      </c>
      <c r="N172" s="1130">
        <v>50</v>
      </c>
      <c r="O172" s="1102"/>
      <c r="P172" s="1104" t="str">
        <f t="shared" si="37"/>
        <v>Included</v>
      </c>
      <c r="Q172" s="1104">
        <f t="shared" si="38"/>
        <v>0</v>
      </c>
      <c r="R172" s="807">
        <f t="shared" si="39"/>
        <v>0</v>
      </c>
      <c r="S172" s="807">
        <f t="shared" ref="S172:S186" si="40">IF(K172="",(R172*J172/100),(R172*K172))</f>
        <v>0</v>
      </c>
      <c r="T172" s="1136"/>
      <c r="U172" s="1136"/>
    </row>
    <row r="173" spans="1:21" s="807" customFormat="1" ht="66">
      <c r="A173" s="1101">
        <f t="shared" si="36"/>
        <v>63</v>
      </c>
      <c r="B173" s="1130">
        <v>7000028321</v>
      </c>
      <c r="C173" s="1130">
        <v>730</v>
      </c>
      <c r="D173" s="1130">
        <v>370</v>
      </c>
      <c r="E173" s="1130">
        <v>10</v>
      </c>
      <c r="F173" s="1130" t="s">
        <v>980</v>
      </c>
      <c r="G173" s="1130">
        <v>100001210</v>
      </c>
      <c r="H173" s="1130">
        <v>995455</v>
      </c>
      <c r="I173" s="1102"/>
      <c r="J173" s="1132">
        <v>18</v>
      </c>
      <c r="K173" s="1103"/>
      <c r="L173" s="1130" t="s">
        <v>641</v>
      </c>
      <c r="M173" s="1130" t="s">
        <v>579</v>
      </c>
      <c r="N173" s="1130">
        <v>20</v>
      </c>
      <c r="O173" s="1102"/>
      <c r="P173" s="1104" t="str">
        <f t="shared" si="37"/>
        <v>Included</v>
      </c>
      <c r="Q173" s="1104">
        <f t="shared" si="38"/>
        <v>0</v>
      </c>
      <c r="R173" s="807">
        <f t="shared" si="39"/>
        <v>0</v>
      </c>
      <c r="S173" s="807">
        <f t="shared" si="40"/>
        <v>0</v>
      </c>
      <c r="T173" s="1136"/>
      <c r="U173" s="1136"/>
    </row>
    <row r="174" spans="1:21" s="807" customFormat="1" ht="33">
      <c r="A174" s="1101">
        <f t="shared" si="36"/>
        <v>64</v>
      </c>
      <c r="B174" s="1130">
        <v>7000028321</v>
      </c>
      <c r="C174" s="1130">
        <v>730</v>
      </c>
      <c r="D174" s="1130">
        <v>370</v>
      </c>
      <c r="E174" s="1130">
        <v>20</v>
      </c>
      <c r="F174" s="1130" t="s">
        <v>980</v>
      </c>
      <c r="G174" s="1130">
        <v>100001680</v>
      </c>
      <c r="H174" s="1130">
        <v>995455</v>
      </c>
      <c r="I174" s="1102"/>
      <c r="J174" s="1132">
        <v>18</v>
      </c>
      <c r="K174" s="1103"/>
      <c r="L174" s="1130" t="s">
        <v>642</v>
      </c>
      <c r="M174" s="1130" t="s">
        <v>579</v>
      </c>
      <c r="N174" s="1130">
        <v>2</v>
      </c>
      <c r="O174" s="1102"/>
      <c r="P174" s="1104" t="str">
        <f>IF(O174=0, "Included", IF(ISERROR(N174*O174), O174, N174*O174))</f>
        <v>Included</v>
      </c>
      <c r="Q174" s="1104">
        <f>S174</f>
        <v>0</v>
      </c>
      <c r="R174" s="807">
        <f>IF(P174="Included",0,P174)</f>
        <v>0</v>
      </c>
      <c r="S174" s="807">
        <f t="shared" si="40"/>
        <v>0</v>
      </c>
      <c r="T174" s="1136"/>
      <c r="U174" s="1136"/>
    </row>
    <row r="175" spans="1:21" s="807" customFormat="1" ht="33">
      <c r="A175" s="1101">
        <f t="shared" si="36"/>
        <v>65</v>
      </c>
      <c r="B175" s="1130">
        <v>7000028321</v>
      </c>
      <c r="C175" s="1130">
        <v>730</v>
      </c>
      <c r="D175" s="1130">
        <v>370</v>
      </c>
      <c r="E175" s="1130">
        <v>30</v>
      </c>
      <c r="F175" s="1130" t="s">
        <v>980</v>
      </c>
      <c r="G175" s="1130">
        <v>100001681</v>
      </c>
      <c r="H175" s="1130">
        <v>995455</v>
      </c>
      <c r="I175" s="1102"/>
      <c r="J175" s="1132">
        <v>18</v>
      </c>
      <c r="K175" s="1103"/>
      <c r="L175" s="1130" t="s">
        <v>643</v>
      </c>
      <c r="M175" s="1130" t="s">
        <v>579</v>
      </c>
      <c r="N175" s="1130">
        <v>3</v>
      </c>
      <c r="O175" s="1102"/>
      <c r="P175" s="1104" t="str">
        <f>IF(O175=0, "Included", IF(ISERROR(N175*O175), O175, N175*O175))</f>
        <v>Included</v>
      </c>
      <c r="Q175" s="1104">
        <f>S175</f>
        <v>0</v>
      </c>
      <c r="R175" s="807">
        <f>IF(P175="Included",0,P175)</f>
        <v>0</v>
      </c>
      <c r="S175" s="807">
        <f t="shared" si="40"/>
        <v>0</v>
      </c>
      <c r="T175" s="1136"/>
      <c r="U175" s="1136"/>
    </row>
    <row r="176" spans="1:21" s="807" customFormat="1" ht="16.5">
      <c r="A176" s="1101">
        <f t="shared" si="36"/>
        <v>66</v>
      </c>
      <c r="B176" s="1130">
        <v>7000028321</v>
      </c>
      <c r="C176" s="1130">
        <v>1110</v>
      </c>
      <c r="D176" s="1130">
        <v>400</v>
      </c>
      <c r="E176" s="1130">
        <v>10</v>
      </c>
      <c r="F176" s="1130" t="s">
        <v>858</v>
      </c>
      <c r="G176" s="1130">
        <v>100000896</v>
      </c>
      <c r="H176" s="1130">
        <v>998736</v>
      </c>
      <c r="I176" s="1102"/>
      <c r="J176" s="1132">
        <v>18</v>
      </c>
      <c r="K176" s="1103"/>
      <c r="L176" s="1130" t="s">
        <v>654</v>
      </c>
      <c r="M176" s="1130" t="s">
        <v>581</v>
      </c>
      <c r="N176" s="1130">
        <v>1</v>
      </c>
      <c r="O176" s="1102"/>
      <c r="P176" s="1104" t="str">
        <f>IF(O176=0, "Included", IF(ISERROR(N176*O176), O176, N176*O176))</f>
        <v>Included</v>
      </c>
      <c r="Q176" s="1104">
        <f>S176</f>
        <v>0</v>
      </c>
      <c r="R176" s="807">
        <f>IF(P176="Included",0,P176)</f>
        <v>0</v>
      </c>
      <c r="S176" s="807">
        <f t="shared" si="40"/>
        <v>0</v>
      </c>
      <c r="T176" s="1136"/>
      <c r="U176" s="1136"/>
    </row>
    <row r="177" spans="1:30" s="807" customFormat="1" ht="82.5">
      <c r="A177" s="1101">
        <f t="shared" si="36"/>
        <v>67</v>
      </c>
      <c r="B177" s="1130">
        <v>7000028321</v>
      </c>
      <c r="C177" s="1130">
        <v>1350</v>
      </c>
      <c r="D177" s="1130">
        <v>440</v>
      </c>
      <c r="E177" s="1130">
        <v>10</v>
      </c>
      <c r="F177" s="1130" t="s">
        <v>981</v>
      </c>
      <c r="G177" s="1130">
        <v>100002812</v>
      </c>
      <c r="H177" s="1130">
        <v>998734</v>
      </c>
      <c r="I177" s="1102"/>
      <c r="J177" s="1132">
        <v>18</v>
      </c>
      <c r="K177" s="1103"/>
      <c r="L177" s="1130" t="s">
        <v>755</v>
      </c>
      <c r="M177" s="1130" t="s">
        <v>580</v>
      </c>
      <c r="N177" s="1130">
        <v>1</v>
      </c>
      <c r="O177" s="1102"/>
      <c r="P177" s="1104" t="str">
        <f t="shared" ref="P177:P186" si="41">IF(O177=0, "Included", IF(ISERROR(N177*O177), O177, N177*O177))</f>
        <v>Included</v>
      </c>
      <c r="Q177" s="1104">
        <f t="shared" ref="Q177:Q186" si="42">S177</f>
        <v>0</v>
      </c>
      <c r="R177" s="807">
        <f t="shared" ref="R177:R186" si="43">IF(P177="Included",0,P177)</f>
        <v>0</v>
      </c>
      <c r="S177" s="807">
        <f t="shared" si="40"/>
        <v>0</v>
      </c>
      <c r="T177" s="1136"/>
      <c r="U177" s="1136"/>
    </row>
    <row r="178" spans="1:30" s="807" customFormat="1" ht="16.5">
      <c r="A178" s="1101">
        <f t="shared" si="36"/>
        <v>68</v>
      </c>
      <c r="B178" s="1130">
        <v>7000028321</v>
      </c>
      <c r="C178" s="1130">
        <v>1350</v>
      </c>
      <c r="D178" s="1130">
        <v>440</v>
      </c>
      <c r="E178" s="1130">
        <v>20</v>
      </c>
      <c r="F178" s="1130" t="s">
        <v>981</v>
      </c>
      <c r="G178" s="1130">
        <v>170000433</v>
      </c>
      <c r="H178" s="1130">
        <v>998734</v>
      </c>
      <c r="I178" s="1102"/>
      <c r="J178" s="1132">
        <v>18</v>
      </c>
      <c r="K178" s="1103"/>
      <c r="L178" s="1130" t="s">
        <v>756</v>
      </c>
      <c r="M178" s="1130" t="s">
        <v>580</v>
      </c>
      <c r="N178" s="1130">
        <v>4</v>
      </c>
      <c r="O178" s="1102"/>
      <c r="P178" s="1104" t="str">
        <f t="shared" si="41"/>
        <v>Included</v>
      </c>
      <c r="Q178" s="1104">
        <f t="shared" si="42"/>
        <v>0</v>
      </c>
      <c r="R178" s="807">
        <f t="shared" si="43"/>
        <v>0</v>
      </c>
      <c r="S178" s="807">
        <f t="shared" si="40"/>
        <v>0</v>
      </c>
      <c r="T178" s="1136"/>
      <c r="U178" s="1136"/>
    </row>
    <row r="179" spans="1:30" s="807" customFormat="1" ht="16.5">
      <c r="A179" s="1101">
        <f t="shared" si="36"/>
        <v>69</v>
      </c>
      <c r="B179" s="1130">
        <v>7000028321</v>
      </c>
      <c r="C179" s="1130">
        <v>1350</v>
      </c>
      <c r="D179" s="1130">
        <v>440</v>
      </c>
      <c r="E179" s="1130">
        <v>30</v>
      </c>
      <c r="F179" s="1130" t="s">
        <v>981</v>
      </c>
      <c r="G179" s="1130">
        <v>100002825</v>
      </c>
      <c r="H179" s="1130">
        <v>998734</v>
      </c>
      <c r="I179" s="1102"/>
      <c r="J179" s="1132">
        <v>18</v>
      </c>
      <c r="K179" s="1103"/>
      <c r="L179" s="1130" t="s">
        <v>757</v>
      </c>
      <c r="M179" s="1130" t="s">
        <v>581</v>
      </c>
      <c r="N179" s="1130">
        <v>2</v>
      </c>
      <c r="O179" s="1102"/>
      <c r="P179" s="1104" t="str">
        <f t="shared" si="41"/>
        <v>Included</v>
      </c>
      <c r="Q179" s="1104">
        <f t="shared" si="42"/>
        <v>0</v>
      </c>
      <c r="R179" s="807">
        <f t="shared" si="43"/>
        <v>0</v>
      </c>
      <c r="S179" s="807">
        <f t="shared" si="40"/>
        <v>0</v>
      </c>
      <c r="T179" s="1136"/>
      <c r="U179" s="1136"/>
    </row>
    <row r="180" spans="1:30" s="807" customFormat="1" ht="33">
      <c r="A180" s="1101">
        <f t="shared" si="36"/>
        <v>70</v>
      </c>
      <c r="B180" s="1130">
        <v>7000028321</v>
      </c>
      <c r="C180" s="1130">
        <v>1350</v>
      </c>
      <c r="D180" s="1130">
        <v>440</v>
      </c>
      <c r="E180" s="1130">
        <v>40</v>
      </c>
      <c r="F180" s="1130" t="s">
        <v>981</v>
      </c>
      <c r="G180" s="1130">
        <v>170000550</v>
      </c>
      <c r="H180" s="1130">
        <v>998336</v>
      </c>
      <c r="I180" s="1102"/>
      <c r="J180" s="1132">
        <v>18</v>
      </c>
      <c r="K180" s="1103"/>
      <c r="L180" s="1130" t="s">
        <v>758</v>
      </c>
      <c r="M180" s="1130" t="s">
        <v>580</v>
      </c>
      <c r="N180" s="1130">
        <v>2</v>
      </c>
      <c r="O180" s="1102"/>
      <c r="P180" s="1104" t="str">
        <f t="shared" si="41"/>
        <v>Included</v>
      </c>
      <c r="Q180" s="1104">
        <f t="shared" si="42"/>
        <v>0</v>
      </c>
      <c r="R180" s="807">
        <f t="shared" si="43"/>
        <v>0</v>
      </c>
      <c r="S180" s="807">
        <f t="shared" si="40"/>
        <v>0</v>
      </c>
      <c r="T180" s="1136"/>
      <c r="U180" s="1136"/>
    </row>
    <row r="181" spans="1:30" s="807" customFormat="1" ht="33">
      <c r="A181" s="1101">
        <f t="shared" si="36"/>
        <v>71</v>
      </c>
      <c r="B181" s="1130">
        <v>7000028321</v>
      </c>
      <c r="C181" s="1130">
        <v>1350</v>
      </c>
      <c r="D181" s="1130">
        <v>440</v>
      </c>
      <c r="E181" s="1130">
        <v>50</v>
      </c>
      <c r="F181" s="1130" t="s">
        <v>981</v>
      </c>
      <c r="G181" s="1130">
        <v>100002829</v>
      </c>
      <c r="H181" s="1130">
        <v>998734</v>
      </c>
      <c r="I181" s="1102"/>
      <c r="J181" s="1132">
        <v>18</v>
      </c>
      <c r="K181" s="1103"/>
      <c r="L181" s="1130" t="s">
        <v>759</v>
      </c>
      <c r="M181" s="1130" t="s">
        <v>581</v>
      </c>
      <c r="N181" s="1130">
        <v>1</v>
      </c>
      <c r="O181" s="1102"/>
      <c r="P181" s="1104" t="str">
        <f t="shared" si="41"/>
        <v>Included</v>
      </c>
      <c r="Q181" s="1104">
        <f t="shared" si="42"/>
        <v>0</v>
      </c>
      <c r="R181" s="807">
        <f t="shared" si="43"/>
        <v>0</v>
      </c>
      <c r="S181" s="807">
        <f t="shared" si="40"/>
        <v>0</v>
      </c>
      <c r="T181" s="1136"/>
      <c r="U181" s="1136"/>
    </row>
    <row r="182" spans="1:30" s="807" customFormat="1" ht="16.5">
      <c r="A182" s="1101">
        <f t="shared" si="36"/>
        <v>72</v>
      </c>
      <c r="B182" s="1130">
        <v>7000028321</v>
      </c>
      <c r="C182" s="1130">
        <v>1350</v>
      </c>
      <c r="D182" s="1130">
        <v>440</v>
      </c>
      <c r="E182" s="1130">
        <v>60</v>
      </c>
      <c r="F182" s="1130" t="s">
        <v>981</v>
      </c>
      <c r="G182" s="1130">
        <v>170000375</v>
      </c>
      <c r="H182" s="1130">
        <v>998734</v>
      </c>
      <c r="I182" s="1102"/>
      <c r="J182" s="1132">
        <v>18</v>
      </c>
      <c r="K182" s="1103"/>
      <c r="L182" s="1130" t="s">
        <v>760</v>
      </c>
      <c r="M182" s="1130" t="s">
        <v>580</v>
      </c>
      <c r="N182" s="1130">
        <v>1</v>
      </c>
      <c r="O182" s="1102"/>
      <c r="P182" s="1104" t="str">
        <f t="shared" si="41"/>
        <v>Included</v>
      </c>
      <c r="Q182" s="1104">
        <f t="shared" si="42"/>
        <v>0</v>
      </c>
      <c r="R182" s="807">
        <f t="shared" si="43"/>
        <v>0</v>
      </c>
      <c r="S182" s="807">
        <f t="shared" si="40"/>
        <v>0</v>
      </c>
      <c r="T182" s="1136"/>
      <c r="U182" s="1136"/>
    </row>
    <row r="183" spans="1:30" s="807" customFormat="1" ht="33">
      <c r="A183" s="1101">
        <f t="shared" si="36"/>
        <v>73</v>
      </c>
      <c r="B183" s="1130">
        <v>7000028321</v>
      </c>
      <c r="C183" s="1130">
        <v>1350</v>
      </c>
      <c r="D183" s="1130">
        <v>440</v>
      </c>
      <c r="E183" s="1130">
        <v>70</v>
      </c>
      <c r="F183" s="1130" t="s">
        <v>981</v>
      </c>
      <c r="G183" s="1130">
        <v>170004394</v>
      </c>
      <c r="H183" s="1130">
        <v>998336</v>
      </c>
      <c r="I183" s="1102"/>
      <c r="J183" s="1132">
        <v>18</v>
      </c>
      <c r="K183" s="1103"/>
      <c r="L183" s="1130" t="s">
        <v>977</v>
      </c>
      <c r="M183" s="1130" t="s">
        <v>582</v>
      </c>
      <c r="N183" s="1130">
        <v>1</v>
      </c>
      <c r="O183" s="1102"/>
      <c r="P183" s="1104" t="str">
        <f t="shared" si="41"/>
        <v>Included</v>
      </c>
      <c r="Q183" s="1104">
        <f t="shared" si="42"/>
        <v>0</v>
      </c>
      <c r="R183" s="807">
        <f t="shared" si="43"/>
        <v>0</v>
      </c>
      <c r="S183" s="807">
        <f t="shared" si="40"/>
        <v>0</v>
      </c>
      <c r="T183" s="1136"/>
      <c r="U183" s="1136"/>
    </row>
    <row r="184" spans="1:30" s="807" customFormat="1" ht="16.5">
      <c r="A184" s="1101">
        <f t="shared" si="36"/>
        <v>74</v>
      </c>
      <c r="B184" s="1130">
        <v>7000028321</v>
      </c>
      <c r="C184" s="1130">
        <v>1350</v>
      </c>
      <c r="D184" s="1130">
        <v>440</v>
      </c>
      <c r="E184" s="1130">
        <v>80</v>
      </c>
      <c r="F184" s="1130" t="s">
        <v>981</v>
      </c>
      <c r="G184" s="1130">
        <v>170000551</v>
      </c>
      <c r="H184" s="1130">
        <v>998336</v>
      </c>
      <c r="I184" s="1102"/>
      <c r="J184" s="1132">
        <v>18</v>
      </c>
      <c r="K184" s="1103"/>
      <c r="L184" s="1130" t="s">
        <v>978</v>
      </c>
      <c r="M184" s="1130" t="s">
        <v>580</v>
      </c>
      <c r="N184" s="1130">
        <v>2</v>
      </c>
      <c r="O184" s="1102"/>
      <c r="P184" s="1104" t="str">
        <f t="shared" ref="P184" si="44">IF(O184=0, "Included", IF(ISERROR(N184*O184), O184, N184*O184))</f>
        <v>Included</v>
      </c>
      <c r="Q184" s="1104">
        <f t="shared" ref="Q184" si="45">S184</f>
        <v>0</v>
      </c>
      <c r="R184" s="807">
        <f t="shared" ref="R184" si="46">IF(P184="Included",0,P184)</f>
        <v>0</v>
      </c>
      <c r="S184" s="807">
        <f t="shared" ref="S184" si="47">IF(K184="",(R184*J184/100),(R184*K184))</f>
        <v>0</v>
      </c>
      <c r="T184" s="1136"/>
      <c r="U184" s="1136"/>
    </row>
    <row r="185" spans="1:30" s="807" customFormat="1" ht="33">
      <c r="A185" s="1101">
        <f t="shared" si="36"/>
        <v>75</v>
      </c>
      <c r="B185" s="1130">
        <v>7000028321</v>
      </c>
      <c r="C185" s="1130">
        <v>1350</v>
      </c>
      <c r="D185" s="1130">
        <v>440</v>
      </c>
      <c r="E185" s="1130">
        <v>90</v>
      </c>
      <c r="F185" s="1130" t="s">
        <v>981</v>
      </c>
      <c r="G185" s="1130">
        <v>170000356</v>
      </c>
      <c r="H185" s="1130">
        <v>998336</v>
      </c>
      <c r="I185" s="1102"/>
      <c r="J185" s="1132">
        <v>18</v>
      </c>
      <c r="K185" s="1103"/>
      <c r="L185" s="1130" t="s">
        <v>761</v>
      </c>
      <c r="M185" s="1130" t="s">
        <v>580</v>
      </c>
      <c r="N185" s="1130">
        <v>2</v>
      </c>
      <c r="O185" s="1102"/>
      <c r="P185" s="1104" t="str">
        <f t="shared" si="41"/>
        <v>Included</v>
      </c>
      <c r="Q185" s="1104">
        <f t="shared" si="42"/>
        <v>0</v>
      </c>
      <c r="R185" s="807">
        <f t="shared" si="43"/>
        <v>0</v>
      </c>
      <c r="S185" s="807">
        <f t="shared" si="40"/>
        <v>0</v>
      </c>
      <c r="T185" s="1136"/>
      <c r="U185" s="1136"/>
    </row>
    <row r="186" spans="1:30" s="807" customFormat="1" ht="16.5">
      <c r="A186" s="1101">
        <f t="shared" si="36"/>
        <v>76</v>
      </c>
      <c r="B186" s="1130">
        <v>7000028321</v>
      </c>
      <c r="C186" s="1130">
        <v>1380</v>
      </c>
      <c r="D186" s="1130">
        <v>480</v>
      </c>
      <c r="E186" s="1130">
        <v>10</v>
      </c>
      <c r="F186" s="1130" t="s">
        <v>859</v>
      </c>
      <c r="G186" s="1130">
        <v>100002061</v>
      </c>
      <c r="H186" s="1130">
        <v>995461</v>
      </c>
      <c r="I186" s="1102"/>
      <c r="J186" s="1132">
        <v>18</v>
      </c>
      <c r="K186" s="1103"/>
      <c r="L186" s="1130" t="s">
        <v>897</v>
      </c>
      <c r="M186" s="1130" t="s">
        <v>581</v>
      </c>
      <c r="N186" s="1130">
        <v>1</v>
      </c>
      <c r="O186" s="1102"/>
      <c r="P186" s="1104" t="str">
        <f t="shared" si="41"/>
        <v>Included</v>
      </c>
      <c r="Q186" s="1104">
        <f t="shared" si="42"/>
        <v>0</v>
      </c>
      <c r="R186" s="807">
        <f t="shared" si="43"/>
        <v>0</v>
      </c>
      <c r="S186" s="807">
        <f t="shared" si="40"/>
        <v>0</v>
      </c>
      <c r="T186" s="1136"/>
      <c r="U186" s="1136"/>
    </row>
    <row r="187" spans="1:30" s="807" customFormat="1" ht="33">
      <c r="A187" s="1101">
        <f t="shared" si="36"/>
        <v>77</v>
      </c>
      <c r="B187" s="1130">
        <v>7000028321</v>
      </c>
      <c r="C187" s="1130">
        <v>1380</v>
      </c>
      <c r="D187" s="1130">
        <v>480</v>
      </c>
      <c r="E187" s="1130">
        <v>20</v>
      </c>
      <c r="F187" s="1130" t="s">
        <v>859</v>
      </c>
      <c r="G187" s="1130">
        <v>100004863</v>
      </c>
      <c r="H187" s="1130">
        <v>998736</v>
      </c>
      <c r="I187" s="1102"/>
      <c r="J187" s="1132">
        <v>18</v>
      </c>
      <c r="K187" s="1103"/>
      <c r="L187" s="1130" t="s">
        <v>898</v>
      </c>
      <c r="M187" s="1130" t="s">
        <v>581</v>
      </c>
      <c r="N187" s="1130">
        <v>1</v>
      </c>
      <c r="O187" s="1102"/>
      <c r="P187" s="1104" t="s">
        <v>997</v>
      </c>
      <c r="Q187" s="1104">
        <v>0</v>
      </c>
      <c r="R187" s="807">
        <v>0</v>
      </c>
      <c r="S187" s="807">
        <v>0</v>
      </c>
      <c r="T187" s="1136"/>
      <c r="U187" s="1136"/>
    </row>
    <row r="188" spans="1:30" s="679" customFormat="1" ht="23.25" customHeight="1">
      <c r="A188" s="819"/>
      <c r="B188" s="1121" t="str">
        <f>'Sch-1'!B293</f>
        <v xml:space="preserve">MISA SS NERES-XXVIII          </v>
      </c>
      <c r="C188" s="1119"/>
      <c r="D188" s="1119"/>
      <c r="E188" s="1119"/>
      <c r="F188" s="1119"/>
      <c r="G188" s="1119"/>
      <c r="H188" s="1119"/>
      <c r="I188" s="1119"/>
      <c r="J188" s="1119"/>
      <c r="K188" s="1119"/>
      <c r="L188" s="1120"/>
      <c r="M188" s="754"/>
      <c r="N188" s="754"/>
      <c r="O188" s="754"/>
      <c r="P188" s="754"/>
      <c r="Q188" s="754"/>
      <c r="R188" s="796" t="s">
        <v>493</v>
      </c>
      <c r="S188" s="795" t="s">
        <v>494</v>
      </c>
      <c r="T188" s="680"/>
      <c r="U188" s="680"/>
      <c r="AD188" s="806"/>
    </row>
    <row r="189" spans="1:30" s="807" customFormat="1" ht="33">
      <c r="A189" s="1101">
        <v>1</v>
      </c>
      <c r="B189" s="1130">
        <v>7000028322</v>
      </c>
      <c r="C189" s="1130">
        <v>930</v>
      </c>
      <c r="D189" s="1130">
        <v>190</v>
      </c>
      <c r="E189" s="1130">
        <v>10</v>
      </c>
      <c r="F189" s="1130" t="s">
        <v>998</v>
      </c>
      <c r="G189" s="1130">
        <v>100001840</v>
      </c>
      <c r="H189" s="1130">
        <v>998736</v>
      </c>
      <c r="I189" s="1102"/>
      <c r="J189" s="1132">
        <v>18</v>
      </c>
      <c r="K189" s="1103"/>
      <c r="L189" s="1130" t="s">
        <v>1013</v>
      </c>
      <c r="M189" s="1130" t="s">
        <v>581</v>
      </c>
      <c r="N189" s="1130">
        <v>1</v>
      </c>
      <c r="O189" s="1102"/>
      <c r="P189" s="1104" t="str">
        <f t="shared" si="37"/>
        <v>Included</v>
      </c>
      <c r="Q189" s="1104">
        <f t="shared" si="38"/>
        <v>0</v>
      </c>
      <c r="R189" s="807">
        <f t="shared" si="39"/>
        <v>0</v>
      </c>
      <c r="S189" s="807">
        <f t="shared" si="32"/>
        <v>0</v>
      </c>
      <c r="T189" s="1136"/>
      <c r="U189" s="1136"/>
    </row>
    <row r="190" spans="1:30" s="807" customFormat="1" ht="33">
      <c r="A190" s="1101">
        <f t="shared" si="36"/>
        <v>2</v>
      </c>
      <c r="B190" s="1130">
        <v>7000028322</v>
      </c>
      <c r="C190" s="1130">
        <v>930</v>
      </c>
      <c r="D190" s="1130">
        <v>190</v>
      </c>
      <c r="E190" s="1130">
        <v>20</v>
      </c>
      <c r="F190" s="1130" t="s">
        <v>998</v>
      </c>
      <c r="G190" s="1130">
        <v>100002392</v>
      </c>
      <c r="H190" s="1130">
        <v>998736</v>
      </c>
      <c r="I190" s="1102"/>
      <c r="J190" s="1132">
        <v>18</v>
      </c>
      <c r="K190" s="1103"/>
      <c r="L190" s="1130" t="s">
        <v>737</v>
      </c>
      <c r="M190" s="1130" t="s">
        <v>580</v>
      </c>
      <c r="N190" s="1130">
        <v>3</v>
      </c>
      <c r="O190" s="1102"/>
      <c r="P190" s="1104" t="str">
        <f t="shared" si="37"/>
        <v>Included</v>
      </c>
      <c r="Q190" s="1104">
        <f t="shared" si="38"/>
        <v>0</v>
      </c>
      <c r="R190" s="807">
        <f t="shared" si="39"/>
        <v>0</v>
      </c>
      <c r="S190" s="807">
        <f t="shared" si="32"/>
        <v>0</v>
      </c>
      <c r="T190" s="1136"/>
      <c r="U190" s="1136"/>
    </row>
    <row r="191" spans="1:30" s="807" customFormat="1" ht="33">
      <c r="A191" s="1101">
        <f t="shared" si="36"/>
        <v>3</v>
      </c>
      <c r="B191" s="1130">
        <v>7000028322</v>
      </c>
      <c r="C191" s="1130">
        <v>930</v>
      </c>
      <c r="D191" s="1130">
        <v>190</v>
      </c>
      <c r="E191" s="1130">
        <v>30</v>
      </c>
      <c r="F191" s="1130" t="s">
        <v>998</v>
      </c>
      <c r="G191" s="1130">
        <v>100002140</v>
      </c>
      <c r="H191" s="1130">
        <v>998736</v>
      </c>
      <c r="I191" s="1102"/>
      <c r="J191" s="1132">
        <v>18</v>
      </c>
      <c r="K191" s="1103"/>
      <c r="L191" s="1130" t="s">
        <v>943</v>
      </c>
      <c r="M191" s="1130" t="s">
        <v>585</v>
      </c>
      <c r="N191" s="1130">
        <v>450</v>
      </c>
      <c r="O191" s="1102"/>
      <c r="P191" s="1104" t="str">
        <f t="shared" si="37"/>
        <v>Included</v>
      </c>
      <c r="Q191" s="1104">
        <f t="shared" si="38"/>
        <v>0</v>
      </c>
      <c r="R191" s="807">
        <f t="shared" si="39"/>
        <v>0</v>
      </c>
      <c r="S191" s="807">
        <f t="shared" si="32"/>
        <v>0</v>
      </c>
      <c r="T191" s="1136"/>
      <c r="U191" s="1136"/>
    </row>
    <row r="192" spans="1:30" s="807" customFormat="1" ht="33">
      <c r="A192" s="1101">
        <f t="shared" si="36"/>
        <v>4</v>
      </c>
      <c r="B192" s="1130">
        <v>7000028322</v>
      </c>
      <c r="C192" s="1130">
        <v>930</v>
      </c>
      <c r="D192" s="1130">
        <v>190</v>
      </c>
      <c r="E192" s="1130">
        <v>40</v>
      </c>
      <c r="F192" s="1130" t="s">
        <v>998</v>
      </c>
      <c r="G192" s="1130">
        <v>100003557</v>
      </c>
      <c r="H192" s="1130">
        <v>998736</v>
      </c>
      <c r="I192" s="1102"/>
      <c r="J192" s="1132">
        <v>18</v>
      </c>
      <c r="K192" s="1103"/>
      <c r="L192" s="1130" t="s">
        <v>736</v>
      </c>
      <c r="M192" s="1130" t="s">
        <v>581</v>
      </c>
      <c r="N192" s="1130">
        <v>2</v>
      </c>
      <c r="O192" s="1102"/>
      <c r="P192" s="1104" t="str">
        <f t="shared" si="37"/>
        <v>Included</v>
      </c>
      <c r="Q192" s="1104">
        <f t="shared" si="38"/>
        <v>0</v>
      </c>
      <c r="R192" s="807">
        <f t="shared" si="39"/>
        <v>0</v>
      </c>
      <c r="S192" s="807">
        <f t="shared" si="32"/>
        <v>0</v>
      </c>
      <c r="T192" s="1136"/>
      <c r="U192" s="1136"/>
    </row>
    <row r="193" spans="1:21" s="807" customFormat="1" ht="33">
      <c r="A193" s="1101">
        <f t="shared" si="36"/>
        <v>5</v>
      </c>
      <c r="B193" s="1130">
        <v>7000028322</v>
      </c>
      <c r="C193" s="1130">
        <v>930</v>
      </c>
      <c r="D193" s="1130">
        <v>190</v>
      </c>
      <c r="E193" s="1130">
        <v>50</v>
      </c>
      <c r="F193" s="1130" t="s">
        <v>998</v>
      </c>
      <c r="G193" s="1130">
        <v>100000268</v>
      </c>
      <c r="H193" s="1130">
        <v>998736</v>
      </c>
      <c r="I193" s="1102"/>
      <c r="J193" s="1132">
        <v>18</v>
      </c>
      <c r="K193" s="1103"/>
      <c r="L193" s="1130" t="s">
        <v>663</v>
      </c>
      <c r="M193" s="1130" t="s">
        <v>580</v>
      </c>
      <c r="N193" s="1130">
        <v>2</v>
      </c>
      <c r="O193" s="1102"/>
      <c r="P193" s="1104" t="str">
        <f t="shared" si="37"/>
        <v>Included</v>
      </c>
      <c r="Q193" s="1104">
        <f t="shared" si="38"/>
        <v>0</v>
      </c>
      <c r="R193" s="807">
        <f t="shared" si="39"/>
        <v>0</v>
      </c>
      <c r="S193" s="807">
        <f t="shared" si="32"/>
        <v>0</v>
      </c>
      <c r="T193" s="1136"/>
      <c r="U193" s="1136"/>
    </row>
    <row r="194" spans="1:21" s="807" customFormat="1" ht="33">
      <c r="A194" s="1101">
        <f t="shared" si="36"/>
        <v>6</v>
      </c>
      <c r="B194" s="1130">
        <v>7000028322</v>
      </c>
      <c r="C194" s="1130">
        <v>930</v>
      </c>
      <c r="D194" s="1130">
        <v>190</v>
      </c>
      <c r="E194" s="1130">
        <v>60</v>
      </c>
      <c r="F194" s="1130" t="s">
        <v>998</v>
      </c>
      <c r="G194" s="1130">
        <v>100002132</v>
      </c>
      <c r="H194" s="1130">
        <v>998736</v>
      </c>
      <c r="I194" s="1102"/>
      <c r="J194" s="1132">
        <v>18</v>
      </c>
      <c r="K194" s="1103"/>
      <c r="L194" s="1130" t="s">
        <v>946</v>
      </c>
      <c r="M194" s="1130" t="s">
        <v>581</v>
      </c>
      <c r="N194" s="1130">
        <v>1</v>
      </c>
      <c r="O194" s="1102"/>
      <c r="P194" s="1104" t="str">
        <f t="shared" si="37"/>
        <v>Included</v>
      </c>
      <c r="Q194" s="1104">
        <f t="shared" si="38"/>
        <v>0</v>
      </c>
      <c r="R194" s="807">
        <f t="shared" si="39"/>
        <v>0</v>
      </c>
      <c r="S194" s="807">
        <f t="shared" si="32"/>
        <v>0</v>
      </c>
      <c r="T194" s="1136"/>
      <c r="U194" s="1136"/>
    </row>
    <row r="195" spans="1:21" s="807" customFormat="1" ht="16.5">
      <c r="A195" s="1101">
        <f t="shared" si="36"/>
        <v>7</v>
      </c>
      <c r="B195" s="1130">
        <v>7000028322</v>
      </c>
      <c r="C195" s="1130">
        <v>940</v>
      </c>
      <c r="D195" s="1130">
        <v>200</v>
      </c>
      <c r="E195" s="1130">
        <v>10</v>
      </c>
      <c r="F195" s="1130" t="s">
        <v>999</v>
      </c>
      <c r="G195" s="1130">
        <v>100000328</v>
      </c>
      <c r="H195" s="1130">
        <v>998736</v>
      </c>
      <c r="I195" s="1102"/>
      <c r="J195" s="1132">
        <v>18</v>
      </c>
      <c r="K195" s="1103"/>
      <c r="L195" s="1130" t="s">
        <v>661</v>
      </c>
      <c r="M195" s="1130" t="s">
        <v>580</v>
      </c>
      <c r="N195" s="1130">
        <v>3</v>
      </c>
      <c r="O195" s="1102"/>
      <c r="P195" s="1104" t="str">
        <f t="shared" si="37"/>
        <v>Included</v>
      </c>
      <c r="Q195" s="1104">
        <f t="shared" si="38"/>
        <v>0</v>
      </c>
      <c r="R195" s="807">
        <f t="shared" si="39"/>
        <v>0</v>
      </c>
      <c r="S195" s="807">
        <f t="shared" si="32"/>
        <v>0</v>
      </c>
      <c r="T195" s="1136"/>
      <c r="U195" s="1136"/>
    </row>
    <row r="196" spans="1:21" s="807" customFormat="1" ht="16.5">
      <c r="A196" s="1101">
        <f t="shared" si="36"/>
        <v>8</v>
      </c>
      <c r="B196" s="1130">
        <v>7000028322</v>
      </c>
      <c r="C196" s="1130">
        <v>940</v>
      </c>
      <c r="D196" s="1130">
        <v>200</v>
      </c>
      <c r="E196" s="1130">
        <v>20</v>
      </c>
      <c r="F196" s="1130" t="s">
        <v>999</v>
      </c>
      <c r="G196" s="1130">
        <v>100000340</v>
      </c>
      <c r="H196" s="1130">
        <v>998736</v>
      </c>
      <c r="I196" s="1102"/>
      <c r="J196" s="1132">
        <v>18</v>
      </c>
      <c r="K196" s="1103"/>
      <c r="L196" s="1130" t="s">
        <v>1014</v>
      </c>
      <c r="M196" s="1130" t="s">
        <v>580</v>
      </c>
      <c r="N196" s="1130">
        <v>6</v>
      </c>
      <c r="O196" s="1102"/>
      <c r="P196" s="1104" t="str">
        <f t="shared" si="37"/>
        <v>Included</v>
      </c>
      <c r="Q196" s="1104">
        <f t="shared" si="38"/>
        <v>0</v>
      </c>
      <c r="R196" s="807">
        <f t="shared" si="39"/>
        <v>0</v>
      </c>
      <c r="S196" s="807">
        <f t="shared" si="32"/>
        <v>0</v>
      </c>
      <c r="T196" s="1136"/>
      <c r="U196" s="1136"/>
    </row>
    <row r="197" spans="1:21" s="807" customFormat="1" ht="33">
      <c r="A197" s="1101">
        <f t="shared" si="36"/>
        <v>9</v>
      </c>
      <c r="B197" s="1130">
        <v>7000028322</v>
      </c>
      <c r="C197" s="1130">
        <v>950</v>
      </c>
      <c r="D197" s="1130">
        <v>210</v>
      </c>
      <c r="E197" s="1130">
        <v>10</v>
      </c>
      <c r="F197" s="1130" t="s">
        <v>1000</v>
      </c>
      <c r="G197" s="1130">
        <v>100016779</v>
      </c>
      <c r="H197" s="1130">
        <v>998736</v>
      </c>
      <c r="I197" s="1102"/>
      <c r="J197" s="1132">
        <v>18</v>
      </c>
      <c r="K197" s="1103"/>
      <c r="L197" s="1130" t="s">
        <v>947</v>
      </c>
      <c r="M197" s="1130" t="s">
        <v>580</v>
      </c>
      <c r="N197" s="1130">
        <v>2</v>
      </c>
      <c r="O197" s="1102"/>
      <c r="P197" s="1104" t="str">
        <f>IF(O197=0, "Included", IF(ISERROR(N197*O197), O197, N197*O197))</f>
        <v>Included</v>
      </c>
      <c r="Q197" s="1104">
        <f>S197</f>
        <v>0</v>
      </c>
      <c r="R197" s="807">
        <f>IF(P197="Included",0,P197)</f>
        <v>0</v>
      </c>
      <c r="S197" s="807">
        <f t="shared" si="32"/>
        <v>0</v>
      </c>
      <c r="T197" s="1136"/>
      <c r="U197" s="1136"/>
    </row>
    <row r="198" spans="1:21" s="807" customFormat="1" ht="33">
      <c r="A198" s="1101">
        <f t="shared" si="36"/>
        <v>10</v>
      </c>
      <c r="B198" s="1130">
        <v>7000028322</v>
      </c>
      <c r="C198" s="1130">
        <v>950</v>
      </c>
      <c r="D198" s="1130">
        <v>210</v>
      </c>
      <c r="E198" s="1130">
        <v>20</v>
      </c>
      <c r="F198" s="1130" t="s">
        <v>1000</v>
      </c>
      <c r="G198" s="1130">
        <v>100000735</v>
      </c>
      <c r="H198" s="1130">
        <v>998736</v>
      </c>
      <c r="I198" s="1102"/>
      <c r="J198" s="1132">
        <v>18</v>
      </c>
      <c r="K198" s="1103"/>
      <c r="L198" s="1130" t="s">
        <v>740</v>
      </c>
      <c r="M198" s="1130" t="s">
        <v>581</v>
      </c>
      <c r="N198" s="1130">
        <v>1</v>
      </c>
      <c r="O198" s="1102"/>
      <c r="P198" s="1104" t="str">
        <f>IF(O198=0, "Included", IF(ISERROR(N198*O198), O198, N198*O198))</f>
        <v>Included</v>
      </c>
      <c r="Q198" s="1104">
        <f>S198</f>
        <v>0</v>
      </c>
      <c r="R198" s="807">
        <f>IF(P198="Included",0,P198)</f>
        <v>0</v>
      </c>
      <c r="S198" s="807">
        <f t="shared" si="32"/>
        <v>0</v>
      </c>
      <c r="T198" s="1136"/>
      <c r="U198" s="1136"/>
    </row>
    <row r="199" spans="1:21" s="807" customFormat="1" ht="33">
      <c r="A199" s="1101">
        <f t="shared" si="36"/>
        <v>11</v>
      </c>
      <c r="B199" s="1130">
        <v>7000028322</v>
      </c>
      <c r="C199" s="1130">
        <v>950</v>
      </c>
      <c r="D199" s="1130">
        <v>210</v>
      </c>
      <c r="E199" s="1130">
        <v>30</v>
      </c>
      <c r="F199" s="1130" t="s">
        <v>1000</v>
      </c>
      <c r="G199" s="1130">
        <v>100000732</v>
      </c>
      <c r="H199" s="1130">
        <v>998736</v>
      </c>
      <c r="I199" s="1102"/>
      <c r="J199" s="1132">
        <v>18</v>
      </c>
      <c r="K199" s="1103"/>
      <c r="L199" s="1130" t="s">
        <v>917</v>
      </c>
      <c r="M199" s="1130" t="s">
        <v>580</v>
      </c>
      <c r="N199" s="1130">
        <v>1</v>
      </c>
      <c r="O199" s="1102"/>
      <c r="P199" s="1104" t="str">
        <f>IF(O199=0, "Included", IF(ISERROR(N199*O199), O199, N199*O199))</f>
        <v>Included</v>
      </c>
      <c r="Q199" s="1104">
        <f>S199</f>
        <v>0</v>
      </c>
      <c r="R199" s="807">
        <f>IF(P199="Included",0,P199)</f>
        <v>0</v>
      </c>
      <c r="S199" s="807">
        <f t="shared" si="32"/>
        <v>0</v>
      </c>
      <c r="T199" s="1136"/>
      <c r="U199" s="1136"/>
    </row>
    <row r="200" spans="1:21" s="807" customFormat="1" ht="57.75" customHeight="1">
      <c r="A200" s="1101">
        <f t="shared" si="36"/>
        <v>12</v>
      </c>
      <c r="B200" s="1130">
        <v>7000028322</v>
      </c>
      <c r="C200" s="1130">
        <v>960</v>
      </c>
      <c r="D200" s="1130">
        <v>220</v>
      </c>
      <c r="E200" s="1130">
        <v>10</v>
      </c>
      <c r="F200" s="1130" t="s">
        <v>1001</v>
      </c>
      <c r="G200" s="1130">
        <v>100002069</v>
      </c>
      <c r="H200" s="1130">
        <v>998736</v>
      </c>
      <c r="I200" s="1102"/>
      <c r="J200" s="1132">
        <v>18</v>
      </c>
      <c r="K200" s="1103"/>
      <c r="L200" s="1130" t="s">
        <v>741</v>
      </c>
      <c r="M200" s="1130" t="s">
        <v>580</v>
      </c>
      <c r="N200" s="1130">
        <v>1</v>
      </c>
      <c r="O200" s="1102"/>
      <c r="P200" s="1104" t="str">
        <f t="shared" ref="P200:P206" si="48">IF(O200=0, "Included", IF(ISERROR(N200*O200), O200, N200*O200))</f>
        <v>Included</v>
      </c>
      <c r="Q200" s="1104">
        <f t="shared" ref="Q200:Q206" si="49">S200</f>
        <v>0</v>
      </c>
      <c r="R200" s="807">
        <f t="shared" ref="R200:R206" si="50">IF(P200="Included",0,P200)</f>
        <v>0</v>
      </c>
      <c r="S200" s="807">
        <f t="shared" si="32"/>
        <v>0</v>
      </c>
      <c r="T200" s="1136"/>
      <c r="U200" s="1136"/>
    </row>
    <row r="201" spans="1:21" s="807" customFormat="1" ht="33">
      <c r="A201" s="1101">
        <f t="shared" si="36"/>
        <v>13</v>
      </c>
      <c r="B201" s="1130">
        <v>7000028322</v>
      </c>
      <c r="C201" s="1130">
        <v>960</v>
      </c>
      <c r="D201" s="1130">
        <v>220</v>
      </c>
      <c r="E201" s="1130">
        <v>20</v>
      </c>
      <c r="F201" s="1130" t="s">
        <v>1001</v>
      </c>
      <c r="G201" s="1130">
        <v>100002075</v>
      </c>
      <c r="H201" s="1130">
        <v>998736</v>
      </c>
      <c r="I201" s="1102"/>
      <c r="J201" s="1132">
        <v>18</v>
      </c>
      <c r="K201" s="1103"/>
      <c r="L201" s="1130" t="s">
        <v>948</v>
      </c>
      <c r="M201" s="1130" t="s">
        <v>580</v>
      </c>
      <c r="N201" s="1130">
        <v>1</v>
      </c>
      <c r="O201" s="1102"/>
      <c r="P201" s="1104" t="str">
        <f t="shared" si="48"/>
        <v>Included</v>
      </c>
      <c r="Q201" s="1104">
        <f t="shared" si="49"/>
        <v>0</v>
      </c>
      <c r="R201" s="807">
        <f t="shared" si="50"/>
        <v>0</v>
      </c>
      <c r="S201" s="807">
        <f t="shared" si="32"/>
        <v>0</v>
      </c>
      <c r="T201" s="1136"/>
      <c r="U201" s="1136"/>
    </row>
    <row r="202" spans="1:21" s="807" customFormat="1" ht="33">
      <c r="A202" s="1101">
        <f t="shared" si="36"/>
        <v>14</v>
      </c>
      <c r="B202" s="1130">
        <v>7000028322</v>
      </c>
      <c r="C202" s="1130">
        <v>970</v>
      </c>
      <c r="D202" s="1130">
        <v>230</v>
      </c>
      <c r="E202" s="1130">
        <v>10</v>
      </c>
      <c r="F202" s="1130" t="s">
        <v>1002</v>
      </c>
      <c r="G202" s="1130">
        <v>100002163</v>
      </c>
      <c r="H202" s="1130">
        <v>998731</v>
      </c>
      <c r="I202" s="1102"/>
      <c r="J202" s="1132">
        <v>18</v>
      </c>
      <c r="K202" s="1103"/>
      <c r="L202" s="1130" t="s">
        <v>1015</v>
      </c>
      <c r="M202" s="1130" t="s">
        <v>581</v>
      </c>
      <c r="N202" s="1130">
        <v>1</v>
      </c>
      <c r="O202" s="1102"/>
      <c r="P202" s="1104" t="str">
        <f t="shared" si="48"/>
        <v>Included</v>
      </c>
      <c r="Q202" s="1104">
        <f t="shared" si="49"/>
        <v>0</v>
      </c>
      <c r="R202" s="807">
        <f t="shared" si="50"/>
        <v>0</v>
      </c>
      <c r="S202" s="807">
        <f t="shared" si="32"/>
        <v>0</v>
      </c>
      <c r="T202" s="1136"/>
      <c r="U202" s="1136"/>
    </row>
    <row r="203" spans="1:21" s="807" customFormat="1" ht="16.5">
      <c r="A203" s="1101">
        <f t="shared" si="36"/>
        <v>15</v>
      </c>
      <c r="B203" s="1130">
        <v>7000028322</v>
      </c>
      <c r="C203" s="1130">
        <v>980</v>
      </c>
      <c r="D203" s="1130">
        <v>240</v>
      </c>
      <c r="E203" s="1130">
        <v>10</v>
      </c>
      <c r="F203" s="1130" t="s">
        <v>1003</v>
      </c>
      <c r="G203" s="1130">
        <v>100001878</v>
      </c>
      <c r="H203" s="1130">
        <v>995463</v>
      </c>
      <c r="I203" s="1102"/>
      <c r="J203" s="1132">
        <v>18</v>
      </c>
      <c r="K203" s="1103"/>
      <c r="L203" s="1130" t="s">
        <v>919</v>
      </c>
      <c r="M203" s="1130" t="s">
        <v>581</v>
      </c>
      <c r="N203" s="1130">
        <v>1</v>
      </c>
      <c r="O203" s="1102"/>
      <c r="P203" s="1104" t="str">
        <f t="shared" si="48"/>
        <v>Included</v>
      </c>
      <c r="Q203" s="1104">
        <f t="shared" si="49"/>
        <v>0</v>
      </c>
      <c r="R203" s="807">
        <f t="shared" si="50"/>
        <v>0</v>
      </c>
      <c r="S203" s="807">
        <f t="shared" si="32"/>
        <v>0</v>
      </c>
      <c r="T203" s="1136"/>
      <c r="U203" s="1136"/>
    </row>
    <row r="204" spans="1:21" s="807" customFormat="1" ht="33">
      <c r="A204" s="1101">
        <f t="shared" si="36"/>
        <v>16</v>
      </c>
      <c r="B204" s="1130">
        <v>7000028322</v>
      </c>
      <c r="C204" s="1130">
        <v>990</v>
      </c>
      <c r="D204" s="1130">
        <v>250</v>
      </c>
      <c r="E204" s="1130">
        <v>10</v>
      </c>
      <c r="F204" s="1130" t="s">
        <v>1004</v>
      </c>
      <c r="G204" s="1130">
        <v>100002181</v>
      </c>
      <c r="H204" s="1130">
        <v>998736</v>
      </c>
      <c r="I204" s="1102"/>
      <c r="J204" s="1132">
        <v>18</v>
      </c>
      <c r="K204" s="1103"/>
      <c r="L204" s="1130" t="s">
        <v>622</v>
      </c>
      <c r="M204" s="1130" t="s">
        <v>587</v>
      </c>
      <c r="N204" s="1130">
        <v>1</v>
      </c>
      <c r="O204" s="1102"/>
      <c r="P204" s="1104" t="str">
        <f t="shared" si="48"/>
        <v>Included</v>
      </c>
      <c r="Q204" s="1104">
        <f t="shared" si="49"/>
        <v>0</v>
      </c>
      <c r="R204" s="807">
        <f t="shared" si="50"/>
        <v>0</v>
      </c>
      <c r="S204" s="807">
        <f t="shared" si="32"/>
        <v>0</v>
      </c>
      <c r="T204" s="1136"/>
      <c r="U204" s="1136"/>
    </row>
    <row r="205" spans="1:21" s="807" customFormat="1" ht="33">
      <c r="A205" s="1101">
        <f t="shared" si="36"/>
        <v>17</v>
      </c>
      <c r="B205" s="1130">
        <v>7000028322</v>
      </c>
      <c r="C205" s="1130">
        <v>990</v>
      </c>
      <c r="D205" s="1130">
        <v>250</v>
      </c>
      <c r="E205" s="1130">
        <v>20</v>
      </c>
      <c r="F205" s="1130" t="s">
        <v>1004</v>
      </c>
      <c r="G205" s="1130">
        <v>100002182</v>
      </c>
      <c r="H205" s="1130">
        <v>998736</v>
      </c>
      <c r="I205" s="1102"/>
      <c r="J205" s="1132">
        <v>18</v>
      </c>
      <c r="K205" s="1103"/>
      <c r="L205" s="1130" t="s">
        <v>623</v>
      </c>
      <c r="M205" s="1130" t="s">
        <v>587</v>
      </c>
      <c r="N205" s="1130">
        <v>1</v>
      </c>
      <c r="O205" s="1102"/>
      <c r="P205" s="1104" t="str">
        <f t="shared" si="48"/>
        <v>Included</v>
      </c>
      <c r="Q205" s="1104">
        <f t="shared" si="49"/>
        <v>0</v>
      </c>
      <c r="R205" s="807">
        <f t="shared" si="50"/>
        <v>0</v>
      </c>
      <c r="S205" s="807">
        <f t="shared" si="32"/>
        <v>0</v>
      </c>
      <c r="T205" s="1136"/>
      <c r="U205" s="1136"/>
    </row>
    <row r="206" spans="1:21" s="807" customFormat="1" ht="33">
      <c r="A206" s="1101">
        <f t="shared" si="36"/>
        <v>18</v>
      </c>
      <c r="B206" s="1130">
        <v>7000028322</v>
      </c>
      <c r="C206" s="1130">
        <v>990</v>
      </c>
      <c r="D206" s="1130">
        <v>250</v>
      </c>
      <c r="E206" s="1130">
        <v>30</v>
      </c>
      <c r="F206" s="1130" t="s">
        <v>1004</v>
      </c>
      <c r="G206" s="1130">
        <v>100002180</v>
      </c>
      <c r="H206" s="1130">
        <v>998736</v>
      </c>
      <c r="I206" s="1102"/>
      <c r="J206" s="1132">
        <v>18</v>
      </c>
      <c r="K206" s="1103"/>
      <c r="L206" s="1130" t="s">
        <v>624</v>
      </c>
      <c r="M206" s="1130" t="s">
        <v>587</v>
      </c>
      <c r="N206" s="1130">
        <v>1</v>
      </c>
      <c r="O206" s="1102"/>
      <c r="P206" s="1104" t="str">
        <f t="shared" si="48"/>
        <v>Included</v>
      </c>
      <c r="Q206" s="1104">
        <f t="shared" si="49"/>
        <v>0</v>
      </c>
      <c r="R206" s="807">
        <f t="shared" si="50"/>
        <v>0</v>
      </c>
      <c r="S206" s="807">
        <f t="shared" si="32"/>
        <v>0</v>
      </c>
      <c r="T206" s="1136"/>
      <c r="U206" s="1136"/>
    </row>
    <row r="207" spans="1:21" s="807" customFormat="1" ht="33">
      <c r="A207" s="1101">
        <f t="shared" si="36"/>
        <v>19</v>
      </c>
      <c r="B207" s="1130">
        <v>7000028322</v>
      </c>
      <c r="C207" s="1130">
        <v>1000</v>
      </c>
      <c r="D207" s="1130">
        <v>260</v>
      </c>
      <c r="E207" s="1130">
        <v>10</v>
      </c>
      <c r="F207" s="1130" t="s">
        <v>1005</v>
      </c>
      <c r="G207" s="1130">
        <v>100008185</v>
      </c>
      <c r="H207" s="1130">
        <v>998736</v>
      </c>
      <c r="I207" s="1102"/>
      <c r="J207" s="1132">
        <v>18</v>
      </c>
      <c r="K207" s="1103"/>
      <c r="L207" s="1130" t="s">
        <v>989</v>
      </c>
      <c r="M207" s="1130" t="s">
        <v>581</v>
      </c>
      <c r="N207" s="1130">
        <v>1</v>
      </c>
      <c r="O207" s="1102"/>
      <c r="P207" s="1104" t="str">
        <f>IF(O207=0, "Included", IF(ISERROR(N207*O207), O207, N207*O207))</f>
        <v>Included</v>
      </c>
      <c r="Q207" s="1104">
        <f>S207</f>
        <v>0</v>
      </c>
      <c r="R207" s="807">
        <f>IF(P207="Included",0,P207)</f>
        <v>0</v>
      </c>
      <c r="S207" s="807">
        <f t="shared" si="32"/>
        <v>0</v>
      </c>
      <c r="T207" s="1136"/>
      <c r="U207" s="1136"/>
    </row>
    <row r="208" spans="1:21" s="807" customFormat="1" ht="33">
      <c r="A208" s="1101">
        <f t="shared" si="36"/>
        <v>20</v>
      </c>
      <c r="B208" s="1130">
        <v>7000028322</v>
      </c>
      <c r="C208" s="1130">
        <v>1010</v>
      </c>
      <c r="D208" s="1130">
        <v>270</v>
      </c>
      <c r="E208" s="1130">
        <v>10</v>
      </c>
      <c r="F208" s="1130" t="s">
        <v>1006</v>
      </c>
      <c r="G208" s="1130">
        <v>100001021</v>
      </c>
      <c r="H208" s="1130">
        <v>995461</v>
      </c>
      <c r="I208" s="1102"/>
      <c r="J208" s="1132">
        <v>18</v>
      </c>
      <c r="K208" s="1103"/>
      <c r="L208" s="1130" t="s">
        <v>594</v>
      </c>
      <c r="M208" s="1130" t="s">
        <v>580</v>
      </c>
      <c r="N208" s="1130">
        <v>1</v>
      </c>
      <c r="O208" s="1102"/>
      <c r="P208" s="1104" t="str">
        <f>IF(O208=0, "Included", IF(ISERROR(N208*O208), O208, N208*O208))</f>
        <v>Included</v>
      </c>
      <c r="Q208" s="1104">
        <f>S208</f>
        <v>0</v>
      </c>
      <c r="R208" s="807">
        <f>IF(P208="Included",0,P208)</f>
        <v>0</v>
      </c>
      <c r="S208" s="807">
        <f t="shared" si="32"/>
        <v>0</v>
      </c>
      <c r="T208" s="1136"/>
      <c r="U208" s="1136"/>
    </row>
    <row r="209" spans="1:21" s="807" customFormat="1" ht="33">
      <c r="A209" s="1101">
        <f t="shared" si="36"/>
        <v>21</v>
      </c>
      <c r="B209" s="1130">
        <v>7000028322</v>
      </c>
      <c r="C209" s="1130">
        <v>1010</v>
      </c>
      <c r="D209" s="1130">
        <v>270</v>
      </c>
      <c r="E209" s="1130">
        <v>20</v>
      </c>
      <c r="F209" s="1130" t="s">
        <v>1006</v>
      </c>
      <c r="G209" s="1130">
        <v>100004926</v>
      </c>
      <c r="H209" s="1130">
        <v>998731</v>
      </c>
      <c r="I209" s="1102"/>
      <c r="J209" s="1132">
        <v>18</v>
      </c>
      <c r="K209" s="1103"/>
      <c r="L209" s="1130" t="s">
        <v>620</v>
      </c>
      <c r="M209" s="1130" t="s">
        <v>580</v>
      </c>
      <c r="N209" s="1130">
        <v>10</v>
      </c>
      <c r="O209" s="1102"/>
      <c r="P209" s="1104" t="str">
        <f>IF(O209=0, "Included", IF(ISERROR(N209*O209), O209, N209*O209))</f>
        <v>Included</v>
      </c>
      <c r="Q209" s="1104">
        <f>S209</f>
        <v>0</v>
      </c>
      <c r="R209" s="807">
        <f>IF(P209="Included",0,P209)</f>
        <v>0</v>
      </c>
      <c r="S209" s="807">
        <f t="shared" si="32"/>
        <v>0</v>
      </c>
      <c r="T209" s="1136"/>
      <c r="U209" s="1136"/>
    </row>
    <row r="210" spans="1:21" s="807" customFormat="1" ht="33">
      <c r="A210" s="1101">
        <f t="shared" si="36"/>
        <v>22</v>
      </c>
      <c r="B210" s="1130">
        <v>7000028322</v>
      </c>
      <c r="C210" s="1130">
        <v>1010</v>
      </c>
      <c r="D210" s="1130">
        <v>270</v>
      </c>
      <c r="E210" s="1130">
        <v>30</v>
      </c>
      <c r="F210" s="1130" t="s">
        <v>1006</v>
      </c>
      <c r="G210" s="1130">
        <v>100004852</v>
      </c>
      <c r="H210" s="1130">
        <v>998731</v>
      </c>
      <c r="I210" s="1102"/>
      <c r="J210" s="1132">
        <v>18</v>
      </c>
      <c r="K210" s="1103"/>
      <c r="L210" s="1130" t="s">
        <v>621</v>
      </c>
      <c r="M210" s="1130" t="s">
        <v>580</v>
      </c>
      <c r="N210" s="1130">
        <v>10</v>
      </c>
      <c r="O210" s="1102"/>
      <c r="P210" s="1104" t="str">
        <f t="shared" ref="P210:P212" si="51">IF(O210=0, "Included", IF(ISERROR(N210*O210), O210, N210*O210))</f>
        <v>Included</v>
      </c>
      <c r="Q210" s="1104">
        <f t="shared" ref="Q210:Q212" si="52">S210</f>
        <v>0</v>
      </c>
      <c r="R210" s="807">
        <f t="shared" ref="R210:R212" si="53">IF(P210="Included",0,P210)</f>
        <v>0</v>
      </c>
      <c r="S210" s="807">
        <f t="shared" si="32"/>
        <v>0</v>
      </c>
      <c r="T210" s="1136"/>
      <c r="U210" s="1136"/>
    </row>
    <row r="211" spans="1:21" s="807" customFormat="1" ht="33">
      <c r="A211" s="1101">
        <f t="shared" si="36"/>
        <v>23</v>
      </c>
      <c r="B211" s="1130">
        <v>7000028322</v>
      </c>
      <c r="C211" s="1130">
        <v>1010</v>
      </c>
      <c r="D211" s="1130">
        <v>270</v>
      </c>
      <c r="E211" s="1130">
        <v>40</v>
      </c>
      <c r="F211" s="1130" t="s">
        <v>1006</v>
      </c>
      <c r="G211" s="1130">
        <v>100001052</v>
      </c>
      <c r="H211" s="1130">
        <v>998731</v>
      </c>
      <c r="I211" s="1102"/>
      <c r="J211" s="1132">
        <v>18</v>
      </c>
      <c r="K211" s="1103"/>
      <c r="L211" s="1130" t="s">
        <v>953</v>
      </c>
      <c r="M211" s="1130" t="s">
        <v>580</v>
      </c>
      <c r="N211" s="1130">
        <v>1</v>
      </c>
      <c r="O211" s="1102"/>
      <c r="P211" s="1104" t="str">
        <f t="shared" si="51"/>
        <v>Included</v>
      </c>
      <c r="Q211" s="1104">
        <f t="shared" si="52"/>
        <v>0</v>
      </c>
      <c r="R211" s="807">
        <f t="shared" si="53"/>
        <v>0</v>
      </c>
      <c r="S211" s="807">
        <f t="shared" si="32"/>
        <v>0</v>
      </c>
      <c r="T211" s="1136"/>
      <c r="U211" s="1136"/>
    </row>
    <row r="212" spans="1:21" s="807" customFormat="1" ht="33">
      <c r="A212" s="1101">
        <f t="shared" si="36"/>
        <v>24</v>
      </c>
      <c r="B212" s="1130">
        <v>7000028322</v>
      </c>
      <c r="C212" s="1130">
        <v>1010</v>
      </c>
      <c r="D212" s="1130">
        <v>270</v>
      </c>
      <c r="E212" s="1130">
        <v>50</v>
      </c>
      <c r="F212" s="1130" t="s">
        <v>1006</v>
      </c>
      <c r="G212" s="1130">
        <v>100001885</v>
      </c>
      <c r="H212" s="1130">
        <v>998739</v>
      </c>
      <c r="I212" s="1102"/>
      <c r="J212" s="1132">
        <v>18</v>
      </c>
      <c r="K212" s="1103"/>
      <c r="L212" s="1130" t="s">
        <v>597</v>
      </c>
      <c r="M212" s="1130" t="s">
        <v>580</v>
      </c>
      <c r="N212" s="1130">
        <v>1</v>
      </c>
      <c r="O212" s="1102"/>
      <c r="P212" s="1104" t="str">
        <f t="shared" si="51"/>
        <v>Included</v>
      </c>
      <c r="Q212" s="1104">
        <f t="shared" si="52"/>
        <v>0</v>
      </c>
      <c r="R212" s="807">
        <f t="shared" si="53"/>
        <v>0</v>
      </c>
      <c r="S212" s="807">
        <f t="shared" si="32"/>
        <v>0</v>
      </c>
      <c r="T212" s="1136"/>
      <c r="U212" s="1136"/>
    </row>
    <row r="213" spans="1:21" s="807" customFormat="1" ht="33">
      <c r="A213" s="1101">
        <f t="shared" si="36"/>
        <v>25</v>
      </c>
      <c r="B213" s="1130">
        <v>7000028322</v>
      </c>
      <c r="C213" s="1130">
        <v>1010</v>
      </c>
      <c r="D213" s="1130">
        <v>270</v>
      </c>
      <c r="E213" s="1130">
        <v>60</v>
      </c>
      <c r="F213" s="1130" t="s">
        <v>1006</v>
      </c>
      <c r="G213" s="1130">
        <v>100004937</v>
      </c>
      <c r="H213" s="1130">
        <v>998731</v>
      </c>
      <c r="I213" s="1102"/>
      <c r="J213" s="1132">
        <v>18</v>
      </c>
      <c r="K213" s="1103"/>
      <c r="L213" s="1130" t="s">
        <v>1016</v>
      </c>
      <c r="M213" s="1130" t="s">
        <v>580</v>
      </c>
      <c r="N213" s="1130">
        <v>4</v>
      </c>
      <c r="O213" s="1102"/>
      <c r="P213" s="1104" t="str">
        <f t="shared" si="26"/>
        <v>Included</v>
      </c>
      <c r="Q213" s="1104">
        <f t="shared" si="27"/>
        <v>0</v>
      </c>
      <c r="R213" s="807">
        <f t="shared" si="28"/>
        <v>0</v>
      </c>
      <c r="S213" s="807">
        <f t="shared" si="11"/>
        <v>0</v>
      </c>
      <c r="T213" s="1136"/>
      <c r="U213" s="1136"/>
    </row>
    <row r="214" spans="1:21" s="807" customFormat="1" ht="16.5">
      <c r="A214" s="1101">
        <f t="shared" si="36"/>
        <v>26</v>
      </c>
      <c r="B214" s="1130">
        <v>7000028322</v>
      </c>
      <c r="C214" s="1130">
        <v>1020</v>
      </c>
      <c r="D214" s="1130">
        <v>280</v>
      </c>
      <c r="E214" s="1130">
        <v>10</v>
      </c>
      <c r="F214" s="1130" t="s">
        <v>1007</v>
      </c>
      <c r="G214" s="1130">
        <v>100000896</v>
      </c>
      <c r="H214" s="1130">
        <v>998736</v>
      </c>
      <c r="I214" s="1102"/>
      <c r="J214" s="1132">
        <v>18</v>
      </c>
      <c r="K214" s="1103"/>
      <c r="L214" s="1130" t="s">
        <v>654</v>
      </c>
      <c r="M214" s="1130" t="s">
        <v>581</v>
      </c>
      <c r="N214" s="1130">
        <v>1</v>
      </c>
      <c r="O214" s="1102"/>
      <c r="P214" s="1104" t="str">
        <f t="shared" si="26"/>
        <v>Included</v>
      </c>
      <c r="Q214" s="1104">
        <f t="shared" si="27"/>
        <v>0</v>
      </c>
      <c r="R214" s="807">
        <f t="shared" si="28"/>
        <v>0</v>
      </c>
      <c r="S214" s="807">
        <f t="shared" si="11"/>
        <v>0</v>
      </c>
      <c r="T214" s="1136"/>
      <c r="U214" s="1136"/>
    </row>
    <row r="215" spans="1:21" s="807" customFormat="1" ht="16.5">
      <c r="A215" s="1101">
        <f t="shared" si="36"/>
        <v>27</v>
      </c>
      <c r="B215" s="1130">
        <v>7000028322</v>
      </c>
      <c r="C215" s="1130">
        <v>1020</v>
      </c>
      <c r="D215" s="1130">
        <v>280</v>
      </c>
      <c r="E215" s="1130">
        <v>20</v>
      </c>
      <c r="F215" s="1130" t="s">
        <v>1007</v>
      </c>
      <c r="G215" s="1130">
        <v>100000903</v>
      </c>
      <c r="H215" s="1130">
        <v>998736</v>
      </c>
      <c r="I215" s="1102"/>
      <c r="J215" s="1132">
        <v>18</v>
      </c>
      <c r="K215" s="1103"/>
      <c r="L215" s="1130" t="s">
        <v>655</v>
      </c>
      <c r="M215" s="1130" t="s">
        <v>581</v>
      </c>
      <c r="N215" s="1130">
        <v>1</v>
      </c>
      <c r="O215" s="1102"/>
      <c r="P215" s="1104" t="str">
        <f t="shared" si="26"/>
        <v>Included</v>
      </c>
      <c r="Q215" s="1104">
        <f t="shared" si="27"/>
        <v>0</v>
      </c>
      <c r="R215" s="807">
        <f t="shared" si="28"/>
        <v>0</v>
      </c>
      <c r="S215" s="807">
        <f t="shared" si="11"/>
        <v>0</v>
      </c>
      <c r="T215" s="1136"/>
      <c r="U215" s="1136"/>
    </row>
    <row r="216" spans="1:21" s="807" customFormat="1" ht="16.5">
      <c r="A216" s="1101">
        <f t="shared" si="36"/>
        <v>28</v>
      </c>
      <c r="B216" s="1130">
        <v>7000028322</v>
      </c>
      <c r="C216" s="1130">
        <v>1020</v>
      </c>
      <c r="D216" s="1130">
        <v>280</v>
      </c>
      <c r="E216" s="1130">
        <v>30</v>
      </c>
      <c r="F216" s="1130" t="s">
        <v>1007</v>
      </c>
      <c r="G216" s="1130">
        <v>100000898</v>
      </c>
      <c r="H216" s="1130">
        <v>998736</v>
      </c>
      <c r="I216" s="1102"/>
      <c r="J216" s="1132">
        <v>18</v>
      </c>
      <c r="K216" s="1103"/>
      <c r="L216" s="1130" t="s">
        <v>921</v>
      </c>
      <c r="M216" s="1130" t="s">
        <v>581</v>
      </c>
      <c r="N216" s="1130">
        <v>1</v>
      </c>
      <c r="O216" s="1102"/>
      <c r="P216" s="1104" t="str">
        <f t="shared" si="26"/>
        <v>Included</v>
      </c>
      <c r="Q216" s="1104">
        <f t="shared" si="27"/>
        <v>0</v>
      </c>
      <c r="R216" s="807">
        <f t="shared" si="28"/>
        <v>0</v>
      </c>
      <c r="S216" s="807">
        <f t="shared" si="11"/>
        <v>0</v>
      </c>
      <c r="T216" s="1136"/>
      <c r="U216" s="1136"/>
    </row>
    <row r="217" spans="1:21" s="807" customFormat="1" ht="16.5">
      <c r="A217" s="1101">
        <f t="shared" si="36"/>
        <v>29</v>
      </c>
      <c r="B217" s="1130">
        <v>7000028322</v>
      </c>
      <c r="C217" s="1130">
        <v>1030</v>
      </c>
      <c r="D217" s="1130">
        <v>290</v>
      </c>
      <c r="E217" s="1130">
        <v>10</v>
      </c>
      <c r="F217" s="1130" t="s">
        <v>1008</v>
      </c>
      <c r="G217" s="1130">
        <v>100002059</v>
      </c>
      <c r="H217" s="1130">
        <v>995461</v>
      </c>
      <c r="I217" s="1102"/>
      <c r="J217" s="1132">
        <v>18</v>
      </c>
      <c r="K217" s="1103"/>
      <c r="L217" s="1130" t="s">
        <v>924</v>
      </c>
      <c r="M217" s="1130" t="s">
        <v>581</v>
      </c>
      <c r="N217" s="1130">
        <v>1</v>
      </c>
      <c r="O217" s="1102"/>
      <c r="P217" s="1104" t="str">
        <f t="shared" si="26"/>
        <v>Included</v>
      </c>
      <c r="Q217" s="1104">
        <f t="shared" si="27"/>
        <v>0</v>
      </c>
      <c r="R217" s="807">
        <f t="shared" si="28"/>
        <v>0</v>
      </c>
      <c r="S217" s="807">
        <f t="shared" si="11"/>
        <v>0</v>
      </c>
      <c r="T217" s="1136"/>
      <c r="U217" s="1136"/>
    </row>
    <row r="218" spans="1:21" s="807" customFormat="1" ht="33">
      <c r="A218" s="1101">
        <f t="shared" si="36"/>
        <v>30</v>
      </c>
      <c r="B218" s="1130">
        <v>7000028322</v>
      </c>
      <c r="C218" s="1130">
        <v>1030</v>
      </c>
      <c r="D218" s="1130">
        <v>290</v>
      </c>
      <c r="E218" s="1130">
        <v>20</v>
      </c>
      <c r="F218" s="1130" t="s">
        <v>1008</v>
      </c>
      <c r="G218" s="1130">
        <v>100016787</v>
      </c>
      <c r="H218" s="1130">
        <v>998736</v>
      </c>
      <c r="I218" s="1102"/>
      <c r="J218" s="1132">
        <v>18</v>
      </c>
      <c r="K218" s="1103"/>
      <c r="L218" s="1130" t="s">
        <v>1017</v>
      </c>
      <c r="M218" s="1130" t="s">
        <v>581</v>
      </c>
      <c r="N218" s="1130">
        <v>1</v>
      </c>
      <c r="O218" s="1102"/>
      <c r="P218" s="1104" t="str">
        <f t="shared" si="26"/>
        <v>Included</v>
      </c>
      <c r="Q218" s="1104">
        <f t="shared" si="27"/>
        <v>0</v>
      </c>
      <c r="R218" s="807">
        <f t="shared" si="28"/>
        <v>0</v>
      </c>
      <c r="S218" s="807">
        <f t="shared" si="11"/>
        <v>0</v>
      </c>
      <c r="T218" s="1136"/>
      <c r="U218" s="1136"/>
    </row>
    <row r="219" spans="1:21" s="807" customFormat="1" ht="16.5">
      <c r="A219" s="1101">
        <f t="shared" si="36"/>
        <v>31</v>
      </c>
      <c r="B219" s="1130">
        <v>7000028322</v>
      </c>
      <c r="C219" s="1130">
        <v>1030</v>
      </c>
      <c r="D219" s="1130">
        <v>290</v>
      </c>
      <c r="E219" s="1130">
        <v>30</v>
      </c>
      <c r="F219" s="1130" t="s">
        <v>1008</v>
      </c>
      <c r="G219" s="1130">
        <v>100000975</v>
      </c>
      <c r="H219" s="1130">
        <v>995461</v>
      </c>
      <c r="I219" s="1102"/>
      <c r="J219" s="1132">
        <v>18</v>
      </c>
      <c r="K219" s="1103"/>
      <c r="L219" s="1130" t="s">
        <v>592</v>
      </c>
      <c r="M219" s="1130" t="s">
        <v>580</v>
      </c>
      <c r="N219" s="1130">
        <v>2</v>
      </c>
      <c r="O219" s="1102"/>
      <c r="P219" s="1104" t="str">
        <f t="shared" si="26"/>
        <v>Included</v>
      </c>
      <c r="Q219" s="1104">
        <f t="shared" si="27"/>
        <v>0</v>
      </c>
      <c r="R219" s="807">
        <f t="shared" si="28"/>
        <v>0</v>
      </c>
      <c r="S219" s="807">
        <f t="shared" si="11"/>
        <v>0</v>
      </c>
      <c r="T219" s="1136"/>
      <c r="U219" s="1136"/>
    </row>
    <row r="220" spans="1:21" s="807" customFormat="1" ht="39" customHeight="1">
      <c r="A220" s="1101">
        <f t="shared" si="36"/>
        <v>32</v>
      </c>
      <c r="B220" s="1130">
        <v>7000028322</v>
      </c>
      <c r="C220" s="1130">
        <v>1030</v>
      </c>
      <c r="D220" s="1130">
        <v>290</v>
      </c>
      <c r="E220" s="1130">
        <v>40</v>
      </c>
      <c r="F220" s="1130" t="s">
        <v>1008</v>
      </c>
      <c r="G220" s="1130">
        <v>100000976</v>
      </c>
      <c r="H220" s="1130">
        <v>998736</v>
      </c>
      <c r="I220" s="1102"/>
      <c r="J220" s="1132">
        <v>18</v>
      </c>
      <c r="K220" s="1103"/>
      <c r="L220" s="1130" t="s">
        <v>922</v>
      </c>
      <c r="M220" s="1130" t="s">
        <v>580</v>
      </c>
      <c r="N220" s="1130">
        <v>2</v>
      </c>
      <c r="O220" s="1102"/>
      <c r="P220" s="1104" t="str">
        <f t="shared" si="26"/>
        <v>Included</v>
      </c>
      <c r="Q220" s="1104">
        <f t="shared" si="27"/>
        <v>0</v>
      </c>
      <c r="R220" s="807">
        <f t="shared" si="28"/>
        <v>0</v>
      </c>
      <c r="S220" s="807">
        <f t="shared" si="11"/>
        <v>0</v>
      </c>
      <c r="T220" s="1136"/>
      <c r="U220" s="1136"/>
    </row>
    <row r="221" spans="1:21" s="807" customFormat="1" ht="33">
      <c r="A221" s="1101">
        <f t="shared" si="36"/>
        <v>33</v>
      </c>
      <c r="B221" s="1130">
        <v>7000028322</v>
      </c>
      <c r="C221" s="1130">
        <v>1030</v>
      </c>
      <c r="D221" s="1130">
        <v>290</v>
      </c>
      <c r="E221" s="1130">
        <v>50</v>
      </c>
      <c r="F221" s="1130" t="s">
        <v>1008</v>
      </c>
      <c r="G221" s="1130">
        <v>100001868</v>
      </c>
      <c r="H221" s="1130">
        <v>998736</v>
      </c>
      <c r="I221" s="1102"/>
      <c r="J221" s="1132">
        <v>18</v>
      </c>
      <c r="K221" s="1103"/>
      <c r="L221" s="1130" t="s">
        <v>1018</v>
      </c>
      <c r="M221" s="1130" t="s">
        <v>581</v>
      </c>
      <c r="N221" s="1130">
        <v>1</v>
      </c>
      <c r="O221" s="1102"/>
      <c r="P221" s="1104" t="str">
        <f t="shared" si="26"/>
        <v>Included</v>
      </c>
      <c r="Q221" s="1104">
        <f t="shared" si="27"/>
        <v>0</v>
      </c>
      <c r="R221" s="807">
        <f t="shared" si="28"/>
        <v>0</v>
      </c>
      <c r="S221" s="807">
        <f t="shared" si="11"/>
        <v>0</v>
      </c>
      <c r="T221" s="1136"/>
      <c r="U221" s="1136"/>
    </row>
    <row r="222" spans="1:21" s="807" customFormat="1" ht="16.5">
      <c r="A222" s="1101">
        <f t="shared" si="36"/>
        <v>34</v>
      </c>
      <c r="B222" s="1130">
        <v>7000028322</v>
      </c>
      <c r="C222" s="1130">
        <v>1040</v>
      </c>
      <c r="D222" s="1130">
        <v>300</v>
      </c>
      <c r="E222" s="1130">
        <v>10</v>
      </c>
      <c r="F222" s="1130" t="s">
        <v>1009</v>
      </c>
      <c r="G222" s="1130">
        <v>100003103</v>
      </c>
      <c r="H222" s="1130">
        <v>998731</v>
      </c>
      <c r="I222" s="1102"/>
      <c r="J222" s="1132">
        <v>18</v>
      </c>
      <c r="K222" s="1103"/>
      <c r="L222" s="1130" t="s">
        <v>619</v>
      </c>
      <c r="M222" s="1130" t="s">
        <v>582</v>
      </c>
      <c r="N222" s="1130">
        <v>1</v>
      </c>
      <c r="O222" s="1102"/>
      <c r="P222" s="1104" t="str">
        <f>IF(O222=0, "Included", IF(ISERROR(N222*O222), O222, N222*O222))</f>
        <v>Included</v>
      </c>
      <c r="Q222" s="1104">
        <f>S222</f>
        <v>0</v>
      </c>
      <c r="R222" s="807">
        <f>IF(P222="Included",0,P222)</f>
        <v>0</v>
      </c>
      <c r="S222" s="807">
        <f t="shared" si="11"/>
        <v>0</v>
      </c>
      <c r="T222" s="1136"/>
      <c r="U222" s="1136"/>
    </row>
    <row r="223" spans="1:21" s="807" customFormat="1" ht="49.5">
      <c r="A223" s="1101">
        <f t="shared" si="36"/>
        <v>35</v>
      </c>
      <c r="B223" s="1130">
        <v>7000028322</v>
      </c>
      <c r="C223" s="1130">
        <v>1050</v>
      </c>
      <c r="D223" s="1130">
        <v>370</v>
      </c>
      <c r="E223" s="1130">
        <v>10</v>
      </c>
      <c r="F223" s="1130" t="s">
        <v>1010</v>
      </c>
      <c r="G223" s="1130">
        <v>100004518</v>
      </c>
      <c r="H223" s="1130">
        <v>995433</v>
      </c>
      <c r="I223" s="1102"/>
      <c r="J223" s="1132">
        <v>18</v>
      </c>
      <c r="K223" s="1103"/>
      <c r="L223" s="1130" t="s">
        <v>625</v>
      </c>
      <c r="M223" s="1130" t="s">
        <v>584</v>
      </c>
      <c r="N223" s="1130">
        <v>2455</v>
      </c>
      <c r="O223" s="1102"/>
      <c r="P223" s="1104" t="str">
        <f>IF(O223=0, "Included", IF(ISERROR(N223*O223), O223, N223*O223))</f>
        <v>Included</v>
      </c>
      <c r="Q223" s="1104">
        <f>S223</f>
        <v>0</v>
      </c>
      <c r="R223" s="807">
        <f>IF(P223="Included",0,P223)</f>
        <v>0</v>
      </c>
      <c r="S223" s="807">
        <f t="shared" si="11"/>
        <v>0</v>
      </c>
      <c r="T223" s="1136"/>
      <c r="U223" s="1136"/>
    </row>
    <row r="224" spans="1:21" s="807" customFormat="1" ht="66">
      <c r="A224" s="1101">
        <f t="shared" si="36"/>
        <v>36</v>
      </c>
      <c r="B224" s="1130">
        <v>7000028322</v>
      </c>
      <c r="C224" s="1130">
        <v>1050</v>
      </c>
      <c r="D224" s="1130">
        <v>370</v>
      </c>
      <c r="E224" s="1130">
        <v>20</v>
      </c>
      <c r="F224" s="1130" t="s">
        <v>1010</v>
      </c>
      <c r="G224" s="1130">
        <v>100011662</v>
      </c>
      <c r="H224" s="1130">
        <v>995433</v>
      </c>
      <c r="I224" s="1102"/>
      <c r="J224" s="1132">
        <v>18</v>
      </c>
      <c r="K224" s="1103"/>
      <c r="L224" s="1130" t="s">
        <v>626</v>
      </c>
      <c r="M224" s="1130" t="s">
        <v>584</v>
      </c>
      <c r="N224" s="1130">
        <v>245</v>
      </c>
      <c r="O224" s="1102"/>
      <c r="P224" s="1104" t="str">
        <f>IF(O224=0, "Included", IF(ISERROR(N224*O224), O224, N224*O224))</f>
        <v>Included</v>
      </c>
      <c r="Q224" s="1104">
        <f>S224</f>
        <v>0</v>
      </c>
      <c r="R224" s="807">
        <f>IF(P224="Included",0,P224)</f>
        <v>0</v>
      </c>
      <c r="S224" s="807">
        <f t="shared" si="11"/>
        <v>0</v>
      </c>
      <c r="T224" s="1136"/>
      <c r="U224" s="1136"/>
    </row>
    <row r="225" spans="1:21" s="807" customFormat="1" ht="16.5">
      <c r="A225" s="1101">
        <f t="shared" si="36"/>
        <v>37</v>
      </c>
      <c r="B225" s="1130">
        <v>7000028322</v>
      </c>
      <c r="C225" s="1130">
        <v>1050</v>
      </c>
      <c r="D225" s="1130">
        <v>370</v>
      </c>
      <c r="E225" s="1130">
        <v>30</v>
      </c>
      <c r="F225" s="1130" t="s">
        <v>1010</v>
      </c>
      <c r="G225" s="1130">
        <v>100001325</v>
      </c>
      <c r="H225" s="1130">
        <v>995454</v>
      </c>
      <c r="I225" s="1102"/>
      <c r="J225" s="1132">
        <v>18</v>
      </c>
      <c r="K225" s="1103"/>
      <c r="L225" s="1130" t="s">
        <v>627</v>
      </c>
      <c r="M225" s="1130" t="s">
        <v>584</v>
      </c>
      <c r="N225" s="1130">
        <v>115</v>
      </c>
      <c r="O225" s="1102"/>
      <c r="P225" s="1104" t="str">
        <f t="shared" ref="P225:P244" si="54">IF(O225=0, "Included", IF(ISERROR(N225*O225), O225, N225*O225))</f>
        <v>Included</v>
      </c>
      <c r="Q225" s="1104">
        <f t="shared" ref="Q225:Q244" si="55">S225</f>
        <v>0</v>
      </c>
      <c r="R225" s="807">
        <f t="shared" ref="R225:R244" si="56">IF(P225="Included",0,P225)</f>
        <v>0</v>
      </c>
      <c r="S225" s="807">
        <f t="shared" si="11"/>
        <v>0</v>
      </c>
      <c r="T225" s="1136"/>
      <c r="U225" s="1136"/>
    </row>
    <row r="226" spans="1:21" s="807" customFormat="1" ht="49.5">
      <c r="A226" s="1101">
        <f t="shared" si="36"/>
        <v>38</v>
      </c>
      <c r="B226" s="1130">
        <v>7000028322</v>
      </c>
      <c r="C226" s="1130">
        <v>1050</v>
      </c>
      <c r="D226" s="1130">
        <v>370</v>
      </c>
      <c r="E226" s="1130">
        <v>40</v>
      </c>
      <c r="F226" s="1130" t="s">
        <v>1010</v>
      </c>
      <c r="G226" s="1130">
        <v>100001327</v>
      </c>
      <c r="H226" s="1130">
        <v>995454</v>
      </c>
      <c r="I226" s="1102"/>
      <c r="J226" s="1132">
        <v>18</v>
      </c>
      <c r="K226" s="1103"/>
      <c r="L226" s="1130" t="s">
        <v>629</v>
      </c>
      <c r="M226" s="1130" t="s">
        <v>584</v>
      </c>
      <c r="N226" s="1130">
        <v>1025</v>
      </c>
      <c r="O226" s="1102"/>
      <c r="P226" s="1104" t="str">
        <f t="shared" si="54"/>
        <v>Included</v>
      </c>
      <c r="Q226" s="1104">
        <f t="shared" si="55"/>
        <v>0</v>
      </c>
      <c r="R226" s="807">
        <f t="shared" si="56"/>
        <v>0</v>
      </c>
      <c r="S226" s="807">
        <f t="shared" si="11"/>
        <v>0</v>
      </c>
      <c r="T226" s="1136"/>
      <c r="U226" s="1136"/>
    </row>
    <row r="227" spans="1:21" s="807" customFormat="1" ht="33">
      <c r="A227" s="1101">
        <f t="shared" si="36"/>
        <v>39</v>
      </c>
      <c r="B227" s="1130">
        <v>7000028322</v>
      </c>
      <c r="C227" s="1130">
        <v>1050</v>
      </c>
      <c r="D227" s="1130">
        <v>370</v>
      </c>
      <c r="E227" s="1130">
        <v>50</v>
      </c>
      <c r="F227" s="1130" t="s">
        <v>1010</v>
      </c>
      <c r="G227" s="1130">
        <v>100001328</v>
      </c>
      <c r="H227" s="1130">
        <v>995454</v>
      </c>
      <c r="I227" s="1102"/>
      <c r="J227" s="1132">
        <v>18</v>
      </c>
      <c r="K227" s="1103"/>
      <c r="L227" s="1130" t="s">
        <v>630</v>
      </c>
      <c r="M227" s="1130" t="s">
        <v>584</v>
      </c>
      <c r="N227" s="1130">
        <v>450</v>
      </c>
      <c r="O227" s="1102"/>
      <c r="P227" s="1104" t="str">
        <f t="shared" si="54"/>
        <v>Included</v>
      </c>
      <c r="Q227" s="1104">
        <f t="shared" si="55"/>
        <v>0</v>
      </c>
      <c r="R227" s="807">
        <f t="shared" si="56"/>
        <v>0</v>
      </c>
      <c r="S227" s="807">
        <f t="shared" si="11"/>
        <v>0</v>
      </c>
      <c r="T227" s="1136"/>
      <c r="U227" s="1136"/>
    </row>
    <row r="228" spans="1:21" s="807" customFormat="1" ht="16.5">
      <c r="A228" s="1101">
        <f t="shared" si="36"/>
        <v>40</v>
      </c>
      <c r="B228" s="1130">
        <v>7000028322</v>
      </c>
      <c r="C228" s="1130">
        <v>1050</v>
      </c>
      <c r="D228" s="1130">
        <v>370</v>
      </c>
      <c r="E228" s="1130">
        <v>60</v>
      </c>
      <c r="F228" s="1130" t="s">
        <v>1010</v>
      </c>
      <c r="G228" s="1130">
        <v>100001329</v>
      </c>
      <c r="H228" s="1130">
        <v>995454</v>
      </c>
      <c r="I228" s="1102"/>
      <c r="J228" s="1132">
        <v>18</v>
      </c>
      <c r="K228" s="1103"/>
      <c r="L228" s="1130" t="s">
        <v>631</v>
      </c>
      <c r="M228" s="1130" t="s">
        <v>579</v>
      </c>
      <c r="N228" s="1130">
        <v>87</v>
      </c>
      <c r="O228" s="1102"/>
      <c r="P228" s="1104" t="str">
        <f t="shared" si="54"/>
        <v>Included</v>
      </c>
      <c r="Q228" s="1104">
        <f t="shared" si="55"/>
        <v>0</v>
      </c>
      <c r="R228" s="807">
        <f t="shared" si="56"/>
        <v>0</v>
      </c>
      <c r="S228" s="807">
        <f t="shared" si="11"/>
        <v>0</v>
      </c>
      <c r="T228" s="1136"/>
      <c r="U228" s="1136"/>
    </row>
    <row r="229" spans="1:21" s="807" customFormat="1" ht="16.5">
      <c r="A229" s="1101">
        <f t="shared" si="36"/>
        <v>41</v>
      </c>
      <c r="B229" s="1130">
        <v>7000028322</v>
      </c>
      <c r="C229" s="1130">
        <v>1050</v>
      </c>
      <c r="D229" s="1130">
        <v>370</v>
      </c>
      <c r="E229" s="1130">
        <v>70</v>
      </c>
      <c r="F229" s="1130" t="s">
        <v>1010</v>
      </c>
      <c r="G229" s="1130">
        <v>100001330</v>
      </c>
      <c r="H229" s="1130">
        <v>995428</v>
      </c>
      <c r="I229" s="1102"/>
      <c r="J229" s="1132">
        <v>18</v>
      </c>
      <c r="K229" s="1103"/>
      <c r="L229" s="1130" t="s">
        <v>632</v>
      </c>
      <c r="M229" s="1130" t="s">
        <v>584</v>
      </c>
      <c r="N229" s="1130">
        <v>20</v>
      </c>
      <c r="O229" s="1102"/>
      <c r="P229" s="1104" t="str">
        <f t="shared" si="54"/>
        <v>Included</v>
      </c>
      <c r="Q229" s="1104">
        <f t="shared" si="55"/>
        <v>0</v>
      </c>
      <c r="R229" s="807">
        <f t="shared" si="56"/>
        <v>0</v>
      </c>
      <c r="S229" s="807">
        <f t="shared" si="11"/>
        <v>0</v>
      </c>
      <c r="T229" s="1136"/>
      <c r="U229" s="1136"/>
    </row>
    <row r="230" spans="1:21" s="807" customFormat="1" ht="49.5">
      <c r="A230" s="1101">
        <f t="shared" si="36"/>
        <v>42</v>
      </c>
      <c r="B230" s="1130">
        <v>7000028322</v>
      </c>
      <c r="C230" s="1130">
        <v>1050</v>
      </c>
      <c r="D230" s="1130">
        <v>370</v>
      </c>
      <c r="E230" s="1130">
        <v>80</v>
      </c>
      <c r="F230" s="1130" t="s">
        <v>1010</v>
      </c>
      <c r="G230" s="1130">
        <v>100001331</v>
      </c>
      <c r="H230" s="1130">
        <v>995455</v>
      </c>
      <c r="I230" s="1102"/>
      <c r="J230" s="1132">
        <v>18</v>
      </c>
      <c r="K230" s="1103"/>
      <c r="L230" s="1130" t="s">
        <v>633</v>
      </c>
      <c r="M230" s="1130" t="s">
        <v>579</v>
      </c>
      <c r="N230" s="1130">
        <v>12</v>
      </c>
      <c r="O230" s="1102"/>
      <c r="P230" s="1104" t="str">
        <f t="shared" si="54"/>
        <v>Included</v>
      </c>
      <c r="Q230" s="1104">
        <f t="shared" si="55"/>
        <v>0</v>
      </c>
      <c r="R230" s="807">
        <f t="shared" si="56"/>
        <v>0</v>
      </c>
      <c r="S230" s="807">
        <f t="shared" si="11"/>
        <v>0</v>
      </c>
      <c r="T230" s="1136"/>
      <c r="U230" s="1136"/>
    </row>
    <row r="231" spans="1:21" s="807" customFormat="1" ht="16.5">
      <c r="A231" s="1101">
        <f t="shared" si="36"/>
        <v>43</v>
      </c>
      <c r="B231" s="1130">
        <v>7000028322</v>
      </c>
      <c r="C231" s="1130">
        <v>1050</v>
      </c>
      <c r="D231" s="1130">
        <v>370</v>
      </c>
      <c r="E231" s="1130">
        <v>90</v>
      </c>
      <c r="F231" s="1130" t="s">
        <v>1010</v>
      </c>
      <c r="G231" s="1130">
        <v>100001714</v>
      </c>
      <c r="H231" s="1130">
        <v>995428</v>
      </c>
      <c r="I231" s="1102"/>
      <c r="J231" s="1132">
        <v>18</v>
      </c>
      <c r="K231" s="1103"/>
      <c r="L231" s="1130" t="s">
        <v>634</v>
      </c>
      <c r="M231" s="1130" t="s">
        <v>586</v>
      </c>
      <c r="N231" s="1130">
        <v>3000</v>
      </c>
      <c r="O231" s="1102"/>
      <c r="P231" s="1104" t="str">
        <f t="shared" si="54"/>
        <v>Included</v>
      </c>
      <c r="Q231" s="1104">
        <f t="shared" si="55"/>
        <v>0</v>
      </c>
      <c r="R231" s="807">
        <f t="shared" si="56"/>
        <v>0</v>
      </c>
      <c r="S231" s="807">
        <f t="shared" si="11"/>
        <v>0</v>
      </c>
      <c r="T231" s="1136"/>
      <c r="U231" s="1136"/>
    </row>
    <row r="232" spans="1:21" s="807" customFormat="1" ht="16.5">
      <c r="A232" s="1101">
        <f t="shared" si="36"/>
        <v>44</v>
      </c>
      <c r="B232" s="1130">
        <v>7000028322</v>
      </c>
      <c r="C232" s="1130">
        <v>1050</v>
      </c>
      <c r="D232" s="1130">
        <v>370</v>
      </c>
      <c r="E232" s="1130">
        <v>100</v>
      </c>
      <c r="F232" s="1130" t="s">
        <v>1010</v>
      </c>
      <c r="G232" s="1130">
        <v>100001713</v>
      </c>
      <c r="H232" s="1130">
        <v>995424</v>
      </c>
      <c r="I232" s="1102"/>
      <c r="J232" s="1132">
        <v>18</v>
      </c>
      <c r="K232" s="1103"/>
      <c r="L232" s="1130" t="s">
        <v>635</v>
      </c>
      <c r="M232" s="1130" t="s">
        <v>586</v>
      </c>
      <c r="N232" s="1130">
        <v>6000</v>
      </c>
      <c r="O232" s="1102"/>
      <c r="P232" s="1104" t="str">
        <f t="shared" si="54"/>
        <v>Included</v>
      </c>
      <c r="Q232" s="1104">
        <f t="shared" si="55"/>
        <v>0</v>
      </c>
      <c r="R232" s="807">
        <f t="shared" si="56"/>
        <v>0</v>
      </c>
      <c r="S232" s="807">
        <f t="shared" si="11"/>
        <v>0</v>
      </c>
      <c r="T232" s="1136"/>
      <c r="U232" s="1136"/>
    </row>
    <row r="233" spans="1:21" s="807" customFormat="1" ht="33">
      <c r="A233" s="1101">
        <f t="shared" si="36"/>
        <v>45</v>
      </c>
      <c r="B233" s="1130">
        <v>7000028322</v>
      </c>
      <c r="C233" s="1130">
        <v>1050</v>
      </c>
      <c r="D233" s="1130">
        <v>370</v>
      </c>
      <c r="E233" s="1130">
        <v>110</v>
      </c>
      <c r="F233" s="1130" t="s">
        <v>1010</v>
      </c>
      <c r="G233" s="1130">
        <v>100003114</v>
      </c>
      <c r="H233" s="1130">
        <v>995454</v>
      </c>
      <c r="I233" s="1102"/>
      <c r="J233" s="1132">
        <v>18</v>
      </c>
      <c r="K233" s="1103"/>
      <c r="L233" s="1130" t="s">
        <v>636</v>
      </c>
      <c r="M233" s="1130" t="s">
        <v>586</v>
      </c>
      <c r="N233" s="1130">
        <v>222</v>
      </c>
      <c r="O233" s="1102"/>
      <c r="P233" s="1104" t="str">
        <f t="shared" si="54"/>
        <v>Included</v>
      </c>
      <c r="Q233" s="1104">
        <f t="shared" si="55"/>
        <v>0</v>
      </c>
      <c r="R233" s="807">
        <f t="shared" si="56"/>
        <v>0</v>
      </c>
      <c r="S233" s="807">
        <f t="shared" si="11"/>
        <v>0</v>
      </c>
      <c r="T233" s="1136"/>
      <c r="U233" s="1136"/>
    </row>
    <row r="234" spans="1:21" s="807" customFormat="1" ht="66">
      <c r="A234" s="1101">
        <f t="shared" ref="A234:A264" si="57">A233+1</f>
        <v>46</v>
      </c>
      <c r="B234" s="1130">
        <v>7000028322</v>
      </c>
      <c r="C234" s="1130">
        <v>1050</v>
      </c>
      <c r="D234" s="1130">
        <v>370</v>
      </c>
      <c r="E234" s="1130">
        <v>120</v>
      </c>
      <c r="F234" s="1130" t="s">
        <v>1010</v>
      </c>
      <c r="G234" s="1130">
        <v>100004507</v>
      </c>
      <c r="H234" s="1130">
        <v>995421</v>
      </c>
      <c r="I234" s="1102"/>
      <c r="J234" s="1132">
        <v>18</v>
      </c>
      <c r="K234" s="1103"/>
      <c r="L234" s="1130" t="s">
        <v>762</v>
      </c>
      <c r="M234" s="1130" t="s">
        <v>586</v>
      </c>
      <c r="N234" s="1130">
        <v>188</v>
      </c>
      <c r="O234" s="1102"/>
      <c r="P234" s="1104" t="str">
        <f t="shared" si="54"/>
        <v>Included</v>
      </c>
      <c r="Q234" s="1104">
        <f t="shared" si="55"/>
        <v>0</v>
      </c>
      <c r="R234" s="807">
        <f t="shared" si="56"/>
        <v>0</v>
      </c>
      <c r="S234" s="807">
        <f t="shared" si="11"/>
        <v>0</v>
      </c>
      <c r="T234" s="1136"/>
      <c r="U234" s="1136"/>
    </row>
    <row r="235" spans="1:21" s="807" customFormat="1" ht="49.5">
      <c r="A235" s="1101">
        <f t="shared" si="57"/>
        <v>47</v>
      </c>
      <c r="B235" s="1130">
        <v>7000028322</v>
      </c>
      <c r="C235" s="1130">
        <v>1050</v>
      </c>
      <c r="D235" s="1130">
        <v>370</v>
      </c>
      <c r="E235" s="1130">
        <v>130</v>
      </c>
      <c r="F235" s="1130" t="s">
        <v>1010</v>
      </c>
      <c r="G235" s="1130">
        <v>100001458</v>
      </c>
      <c r="H235" s="1130">
        <v>995421</v>
      </c>
      <c r="I235" s="1102"/>
      <c r="J235" s="1132">
        <v>18</v>
      </c>
      <c r="K235" s="1103"/>
      <c r="L235" s="1130" t="s">
        <v>1019</v>
      </c>
      <c r="M235" s="1130" t="s">
        <v>586</v>
      </c>
      <c r="N235" s="1130">
        <v>58</v>
      </c>
      <c r="O235" s="1102"/>
      <c r="P235" s="1104" t="str">
        <f t="shared" si="54"/>
        <v>Included</v>
      </c>
      <c r="Q235" s="1104">
        <f t="shared" si="55"/>
        <v>0</v>
      </c>
      <c r="R235" s="807">
        <f t="shared" si="56"/>
        <v>0</v>
      </c>
      <c r="S235" s="807">
        <f t="shared" si="11"/>
        <v>0</v>
      </c>
      <c r="T235" s="1136"/>
      <c r="U235" s="1136"/>
    </row>
    <row r="236" spans="1:21" s="807" customFormat="1" ht="16.5">
      <c r="A236" s="1101">
        <f t="shared" si="57"/>
        <v>48</v>
      </c>
      <c r="B236" s="1130">
        <v>7000028322</v>
      </c>
      <c r="C236" s="1130">
        <v>1050</v>
      </c>
      <c r="D236" s="1130">
        <v>370</v>
      </c>
      <c r="E236" s="1130">
        <v>140</v>
      </c>
      <c r="F236" s="1130" t="s">
        <v>1010</v>
      </c>
      <c r="G236" s="1130">
        <v>100007701</v>
      </c>
      <c r="H236" s="1130">
        <v>995462</v>
      </c>
      <c r="I236" s="1102"/>
      <c r="J236" s="1132">
        <v>18</v>
      </c>
      <c r="K236" s="1103"/>
      <c r="L236" s="1130" t="s">
        <v>640</v>
      </c>
      <c r="M236" s="1130" t="s">
        <v>580</v>
      </c>
      <c r="N236" s="1130">
        <v>1</v>
      </c>
      <c r="O236" s="1102"/>
      <c r="P236" s="1104" t="str">
        <f t="shared" si="54"/>
        <v>Included</v>
      </c>
      <c r="Q236" s="1104">
        <f t="shared" si="55"/>
        <v>0</v>
      </c>
      <c r="R236" s="807">
        <f t="shared" si="56"/>
        <v>0</v>
      </c>
      <c r="S236" s="807">
        <f t="shared" si="11"/>
        <v>0</v>
      </c>
      <c r="T236" s="1136"/>
      <c r="U236" s="1136"/>
    </row>
    <row r="237" spans="1:21" s="807" customFormat="1" ht="49.5">
      <c r="A237" s="1101">
        <f t="shared" si="57"/>
        <v>49</v>
      </c>
      <c r="B237" s="1130">
        <v>7000028322</v>
      </c>
      <c r="C237" s="1130">
        <v>1050</v>
      </c>
      <c r="D237" s="1130">
        <v>370</v>
      </c>
      <c r="E237" s="1130">
        <v>150</v>
      </c>
      <c r="F237" s="1130" t="s">
        <v>1010</v>
      </c>
      <c r="G237" s="1130">
        <v>100015791</v>
      </c>
      <c r="H237" s="1130">
        <v>995454</v>
      </c>
      <c r="I237" s="1102"/>
      <c r="J237" s="1132">
        <v>18</v>
      </c>
      <c r="K237" s="1103"/>
      <c r="L237" s="1130" t="s">
        <v>1020</v>
      </c>
      <c r="M237" s="1130" t="s">
        <v>585</v>
      </c>
      <c r="N237" s="1130">
        <v>50</v>
      </c>
      <c r="O237" s="1102"/>
      <c r="P237" s="1104" t="str">
        <f t="shared" si="54"/>
        <v>Included</v>
      </c>
      <c r="Q237" s="1104">
        <f t="shared" si="55"/>
        <v>0</v>
      </c>
      <c r="R237" s="807">
        <f t="shared" si="56"/>
        <v>0</v>
      </c>
      <c r="S237" s="807">
        <f t="shared" si="11"/>
        <v>0</v>
      </c>
      <c r="T237" s="1136"/>
      <c r="U237" s="1136"/>
    </row>
    <row r="238" spans="1:21" s="807" customFormat="1" ht="49.5">
      <c r="A238" s="1101">
        <f t="shared" si="57"/>
        <v>50</v>
      </c>
      <c r="B238" s="1130">
        <v>7000028322</v>
      </c>
      <c r="C238" s="1130">
        <v>1050</v>
      </c>
      <c r="D238" s="1130">
        <v>370</v>
      </c>
      <c r="E238" s="1130">
        <v>160</v>
      </c>
      <c r="F238" s="1130" t="s">
        <v>1010</v>
      </c>
      <c r="G238" s="1130">
        <v>100015792</v>
      </c>
      <c r="H238" s="1130">
        <v>995454</v>
      </c>
      <c r="I238" s="1102"/>
      <c r="J238" s="1132">
        <v>18</v>
      </c>
      <c r="K238" s="1103"/>
      <c r="L238" s="1130" t="s">
        <v>1021</v>
      </c>
      <c r="M238" s="1130" t="s">
        <v>585</v>
      </c>
      <c r="N238" s="1130">
        <v>50</v>
      </c>
      <c r="O238" s="1102"/>
      <c r="P238" s="1104" t="str">
        <f t="shared" si="54"/>
        <v>Included</v>
      </c>
      <c r="Q238" s="1104">
        <f t="shared" si="55"/>
        <v>0</v>
      </c>
      <c r="R238" s="807">
        <f t="shared" si="56"/>
        <v>0</v>
      </c>
      <c r="S238" s="807">
        <f t="shared" si="11"/>
        <v>0</v>
      </c>
      <c r="T238" s="1136"/>
      <c r="U238" s="1136"/>
    </row>
    <row r="239" spans="1:21" s="807" customFormat="1" ht="33">
      <c r="A239" s="1101">
        <f t="shared" si="57"/>
        <v>51</v>
      </c>
      <c r="B239" s="1130">
        <v>7000028322</v>
      </c>
      <c r="C239" s="1130">
        <v>1050</v>
      </c>
      <c r="D239" s="1130">
        <v>370</v>
      </c>
      <c r="E239" s="1130">
        <v>170</v>
      </c>
      <c r="F239" s="1130" t="s">
        <v>1010</v>
      </c>
      <c r="G239" s="1130">
        <v>100001480</v>
      </c>
      <c r="H239" s="1130">
        <v>995454</v>
      </c>
      <c r="I239" s="1102"/>
      <c r="J239" s="1132">
        <v>18</v>
      </c>
      <c r="K239" s="1103"/>
      <c r="L239" s="1130" t="s">
        <v>965</v>
      </c>
      <c r="M239" s="1130" t="s">
        <v>585</v>
      </c>
      <c r="N239" s="1130">
        <v>50</v>
      </c>
      <c r="O239" s="1102"/>
      <c r="P239" s="1104" t="str">
        <f t="shared" si="54"/>
        <v>Included</v>
      </c>
      <c r="Q239" s="1104">
        <f t="shared" si="55"/>
        <v>0</v>
      </c>
      <c r="R239" s="807">
        <f t="shared" si="56"/>
        <v>0</v>
      </c>
      <c r="S239" s="807">
        <f t="shared" si="11"/>
        <v>0</v>
      </c>
      <c r="T239" s="1136"/>
      <c r="U239" s="1136"/>
    </row>
    <row r="240" spans="1:21" s="807" customFormat="1" ht="33">
      <c r="A240" s="1101">
        <f t="shared" si="57"/>
        <v>52</v>
      </c>
      <c r="B240" s="1130">
        <v>7000028322</v>
      </c>
      <c r="C240" s="1130">
        <v>1050</v>
      </c>
      <c r="D240" s="1130">
        <v>370</v>
      </c>
      <c r="E240" s="1130">
        <v>180</v>
      </c>
      <c r="F240" s="1130" t="s">
        <v>1010</v>
      </c>
      <c r="G240" s="1130">
        <v>100001479</v>
      </c>
      <c r="H240" s="1130">
        <v>995454</v>
      </c>
      <c r="I240" s="1102"/>
      <c r="J240" s="1132">
        <v>18</v>
      </c>
      <c r="K240" s="1103"/>
      <c r="L240" s="1130" t="s">
        <v>964</v>
      </c>
      <c r="M240" s="1130" t="s">
        <v>585</v>
      </c>
      <c r="N240" s="1130">
        <v>350</v>
      </c>
      <c r="O240" s="1102"/>
      <c r="P240" s="1104" t="str">
        <f t="shared" si="54"/>
        <v>Included</v>
      </c>
      <c r="Q240" s="1104">
        <f t="shared" si="55"/>
        <v>0</v>
      </c>
      <c r="R240" s="807">
        <f t="shared" si="56"/>
        <v>0</v>
      </c>
      <c r="S240" s="807">
        <f t="shared" si="11"/>
        <v>0</v>
      </c>
      <c r="T240" s="1136"/>
      <c r="U240" s="1136"/>
    </row>
    <row r="241" spans="1:21" s="807" customFormat="1" ht="33">
      <c r="A241" s="1101">
        <f t="shared" si="57"/>
        <v>53</v>
      </c>
      <c r="B241" s="1130">
        <v>7000028322</v>
      </c>
      <c r="C241" s="1130">
        <v>1050</v>
      </c>
      <c r="D241" s="1130">
        <v>370</v>
      </c>
      <c r="E241" s="1130">
        <v>190</v>
      </c>
      <c r="F241" s="1130" t="s">
        <v>1010</v>
      </c>
      <c r="G241" s="1130">
        <v>100001712</v>
      </c>
      <c r="H241" s="1130">
        <v>995428</v>
      </c>
      <c r="I241" s="1102"/>
      <c r="J241" s="1132">
        <v>18</v>
      </c>
      <c r="K241" s="1103"/>
      <c r="L241" s="1130" t="s">
        <v>745</v>
      </c>
      <c r="M241" s="1130" t="s">
        <v>586</v>
      </c>
      <c r="N241" s="1130">
        <v>3000</v>
      </c>
      <c r="O241" s="1102"/>
      <c r="P241" s="1104" t="str">
        <f t="shared" si="54"/>
        <v>Included</v>
      </c>
      <c r="Q241" s="1104">
        <f t="shared" si="55"/>
        <v>0</v>
      </c>
      <c r="R241" s="807">
        <f t="shared" si="56"/>
        <v>0</v>
      </c>
      <c r="S241" s="807">
        <f t="shared" si="11"/>
        <v>0</v>
      </c>
      <c r="T241" s="1136"/>
      <c r="U241" s="1136"/>
    </row>
    <row r="242" spans="1:21" s="807" customFormat="1" ht="49.5">
      <c r="A242" s="1101">
        <f t="shared" si="57"/>
        <v>54</v>
      </c>
      <c r="B242" s="1130">
        <v>7000028322</v>
      </c>
      <c r="C242" s="1130">
        <v>1050</v>
      </c>
      <c r="D242" s="1130">
        <v>370</v>
      </c>
      <c r="E242" s="1130">
        <v>200</v>
      </c>
      <c r="F242" s="1130" t="s">
        <v>1010</v>
      </c>
      <c r="G242" s="1130">
        <v>100001721</v>
      </c>
      <c r="H242" s="1130">
        <v>995428</v>
      </c>
      <c r="I242" s="1102"/>
      <c r="J242" s="1132">
        <v>18</v>
      </c>
      <c r="K242" s="1103"/>
      <c r="L242" s="1130" t="s">
        <v>1022</v>
      </c>
      <c r="M242" s="1130" t="s">
        <v>584</v>
      </c>
      <c r="N242" s="1130">
        <v>462</v>
      </c>
      <c r="O242" s="1102"/>
      <c r="P242" s="1104" t="str">
        <f t="shared" si="54"/>
        <v>Included</v>
      </c>
      <c r="Q242" s="1104">
        <f t="shared" si="55"/>
        <v>0</v>
      </c>
      <c r="R242" s="807">
        <f t="shared" si="56"/>
        <v>0</v>
      </c>
      <c r="S242" s="807">
        <f t="shared" si="11"/>
        <v>0</v>
      </c>
      <c r="T242" s="1136"/>
      <c r="U242" s="1136"/>
    </row>
    <row r="243" spans="1:21" s="807" customFormat="1" ht="66">
      <c r="A243" s="1101">
        <f t="shared" si="57"/>
        <v>55</v>
      </c>
      <c r="B243" s="1130">
        <v>7000028322</v>
      </c>
      <c r="C243" s="1130">
        <v>1050</v>
      </c>
      <c r="D243" s="1130">
        <v>370</v>
      </c>
      <c r="E243" s="1130">
        <v>210</v>
      </c>
      <c r="F243" s="1130" t="s">
        <v>1010</v>
      </c>
      <c r="G243" s="1130">
        <v>100001743</v>
      </c>
      <c r="H243" s="1130">
        <v>995414</v>
      </c>
      <c r="I243" s="1102"/>
      <c r="J243" s="1132">
        <v>18</v>
      </c>
      <c r="K243" s="1103"/>
      <c r="L243" s="1130" t="s">
        <v>1023</v>
      </c>
      <c r="M243" s="1130" t="s">
        <v>586</v>
      </c>
      <c r="N243" s="1130">
        <v>160</v>
      </c>
      <c r="O243" s="1102"/>
      <c r="P243" s="1104" t="str">
        <f t="shared" si="54"/>
        <v>Included</v>
      </c>
      <c r="Q243" s="1104">
        <f t="shared" si="55"/>
        <v>0</v>
      </c>
      <c r="R243" s="807">
        <f t="shared" si="56"/>
        <v>0</v>
      </c>
      <c r="S243" s="807">
        <f t="shared" si="11"/>
        <v>0</v>
      </c>
      <c r="T243" s="1136"/>
      <c r="U243" s="1136"/>
    </row>
    <row r="244" spans="1:21" s="807" customFormat="1" ht="82.5">
      <c r="A244" s="1101">
        <f t="shared" si="57"/>
        <v>56</v>
      </c>
      <c r="B244" s="1130">
        <v>7000028322</v>
      </c>
      <c r="C244" s="1130">
        <v>1050</v>
      </c>
      <c r="D244" s="1130">
        <v>370</v>
      </c>
      <c r="E244" s="1130">
        <v>220</v>
      </c>
      <c r="F244" s="1130" t="s">
        <v>1010</v>
      </c>
      <c r="G244" s="1130">
        <v>100004427</v>
      </c>
      <c r="H244" s="1130">
        <v>995416</v>
      </c>
      <c r="I244" s="1102"/>
      <c r="J244" s="1132">
        <v>18</v>
      </c>
      <c r="K244" s="1103"/>
      <c r="L244" s="1130" t="s">
        <v>1024</v>
      </c>
      <c r="M244" s="1130" t="s">
        <v>586</v>
      </c>
      <c r="N244" s="1130">
        <v>25</v>
      </c>
      <c r="O244" s="1102"/>
      <c r="P244" s="1104" t="str">
        <f t="shared" si="54"/>
        <v>Included</v>
      </c>
      <c r="Q244" s="1104">
        <f t="shared" si="55"/>
        <v>0</v>
      </c>
      <c r="R244" s="807">
        <f t="shared" si="56"/>
        <v>0</v>
      </c>
      <c r="S244" s="807">
        <f t="shared" si="11"/>
        <v>0</v>
      </c>
      <c r="T244" s="1136"/>
      <c r="U244" s="1136"/>
    </row>
    <row r="245" spans="1:21" s="807" customFormat="1" ht="33">
      <c r="A245" s="1101">
        <f t="shared" si="57"/>
        <v>57</v>
      </c>
      <c r="B245" s="1130">
        <v>7000028322</v>
      </c>
      <c r="C245" s="1130">
        <v>1050</v>
      </c>
      <c r="D245" s="1130">
        <v>370</v>
      </c>
      <c r="E245" s="1130">
        <v>230</v>
      </c>
      <c r="F245" s="1130" t="s">
        <v>1010</v>
      </c>
      <c r="G245" s="1130">
        <v>170002803</v>
      </c>
      <c r="H245" s="1130">
        <v>995473</v>
      </c>
      <c r="I245" s="1102"/>
      <c r="J245" s="1132">
        <v>18</v>
      </c>
      <c r="K245" s="1103"/>
      <c r="L245" s="1130" t="s">
        <v>1025</v>
      </c>
      <c r="M245" s="1130" t="s">
        <v>585</v>
      </c>
      <c r="N245" s="1130">
        <v>65</v>
      </c>
      <c r="O245" s="1102"/>
      <c r="P245" s="1104" t="str">
        <f>IF(O245=0, "Included", IF(ISERROR(N245*O245), O245, N245*O245))</f>
        <v>Included</v>
      </c>
      <c r="Q245" s="1104">
        <f>S245</f>
        <v>0</v>
      </c>
      <c r="R245" s="807">
        <f>IF(P245="Included",0,P245)</f>
        <v>0</v>
      </c>
      <c r="S245" s="807">
        <f t="shared" si="11"/>
        <v>0</v>
      </c>
      <c r="T245" s="1136"/>
      <c r="U245" s="1136"/>
    </row>
    <row r="246" spans="1:21" s="807" customFormat="1" ht="33">
      <c r="A246" s="1101">
        <f t="shared" si="57"/>
        <v>58</v>
      </c>
      <c r="B246" s="1130">
        <v>7000028322</v>
      </c>
      <c r="C246" s="1130">
        <v>1050</v>
      </c>
      <c r="D246" s="1130">
        <v>370</v>
      </c>
      <c r="E246" s="1130">
        <v>240</v>
      </c>
      <c r="F246" s="1130" t="s">
        <v>1010</v>
      </c>
      <c r="G246" s="1130">
        <v>100039866</v>
      </c>
      <c r="H246" s="1130">
        <v>995432</v>
      </c>
      <c r="I246" s="1102"/>
      <c r="J246" s="1132">
        <v>18</v>
      </c>
      <c r="K246" s="1103"/>
      <c r="L246" s="1130" t="s">
        <v>968</v>
      </c>
      <c r="M246" s="1130" t="s">
        <v>593</v>
      </c>
      <c r="N246" s="1130">
        <v>1</v>
      </c>
      <c r="O246" s="1102"/>
      <c r="P246" s="1104" t="str">
        <f>IF(O246=0, "Included", IF(ISERROR(N246*O246), O246, N246*O246))</f>
        <v>Included</v>
      </c>
      <c r="Q246" s="1104">
        <f>S246</f>
        <v>0</v>
      </c>
      <c r="R246" s="807">
        <f>IF(P246="Included",0,P246)</f>
        <v>0</v>
      </c>
      <c r="S246" s="807">
        <f t="shared" si="11"/>
        <v>0</v>
      </c>
      <c r="T246" s="1136"/>
      <c r="U246" s="1136"/>
    </row>
    <row r="247" spans="1:21" s="807" customFormat="1" ht="49.5">
      <c r="A247" s="1101">
        <f t="shared" si="57"/>
        <v>59</v>
      </c>
      <c r="B247" s="1130">
        <v>7000028322</v>
      </c>
      <c r="C247" s="1130">
        <v>1050</v>
      </c>
      <c r="D247" s="1130">
        <v>370</v>
      </c>
      <c r="E247" s="1130">
        <v>250</v>
      </c>
      <c r="F247" s="1130" t="s">
        <v>1010</v>
      </c>
      <c r="G247" s="1130">
        <v>100003295</v>
      </c>
      <c r="H247" s="1130">
        <v>995429</v>
      </c>
      <c r="I247" s="1102"/>
      <c r="J247" s="1132">
        <v>18</v>
      </c>
      <c r="K247" s="1103"/>
      <c r="L247" s="1130" t="s">
        <v>754</v>
      </c>
      <c r="M247" s="1130" t="s">
        <v>584</v>
      </c>
      <c r="N247" s="1130">
        <v>15</v>
      </c>
      <c r="O247" s="1102"/>
      <c r="P247" s="1104" t="str">
        <f>IF(O247=0, "Included", IF(ISERROR(N247*O247), O247, N247*O247))</f>
        <v>Included</v>
      </c>
      <c r="Q247" s="1104">
        <f>S247</f>
        <v>0</v>
      </c>
      <c r="R247" s="807">
        <f>IF(P247="Included",0,P247)</f>
        <v>0</v>
      </c>
      <c r="S247" s="807">
        <f t="shared" si="11"/>
        <v>0</v>
      </c>
      <c r="T247" s="1136"/>
      <c r="U247" s="1136"/>
    </row>
    <row r="248" spans="1:21" s="807" customFormat="1" ht="57.75" customHeight="1">
      <c r="A248" s="1101">
        <f t="shared" si="57"/>
        <v>60</v>
      </c>
      <c r="B248" s="1130">
        <v>7000028322</v>
      </c>
      <c r="C248" s="1130">
        <v>1050</v>
      </c>
      <c r="D248" s="1130">
        <v>370</v>
      </c>
      <c r="E248" s="1130">
        <v>260</v>
      </c>
      <c r="F248" s="1130" t="s">
        <v>1010</v>
      </c>
      <c r="G248" s="1130">
        <v>100001392</v>
      </c>
      <c r="H248" s="1130">
        <v>995455</v>
      </c>
      <c r="I248" s="1102"/>
      <c r="J248" s="1132">
        <v>18</v>
      </c>
      <c r="K248" s="1103"/>
      <c r="L248" s="1130" t="s">
        <v>996</v>
      </c>
      <c r="M248" s="1130" t="s">
        <v>580</v>
      </c>
      <c r="N248" s="1130">
        <v>1</v>
      </c>
      <c r="O248" s="1102"/>
      <c r="P248" s="1104" t="str">
        <f t="shared" ref="P248:P254" si="58">IF(O248=0, "Included", IF(ISERROR(N248*O248), O248, N248*O248))</f>
        <v>Included</v>
      </c>
      <c r="Q248" s="1104">
        <f t="shared" ref="Q248:Q254" si="59">S248</f>
        <v>0</v>
      </c>
      <c r="R248" s="807">
        <f t="shared" ref="R248:R254" si="60">IF(P248="Included",0,P248)</f>
        <v>0</v>
      </c>
      <c r="S248" s="807">
        <f t="shared" si="11"/>
        <v>0</v>
      </c>
      <c r="T248" s="1136"/>
      <c r="U248" s="1136"/>
    </row>
    <row r="249" spans="1:21" s="807" customFormat="1" ht="16.5">
      <c r="A249" s="1101">
        <f t="shared" si="57"/>
        <v>61</v>
      </c>
      <c r="B249" s="1130">
        <v>7000028322</v>
      </c>
      <c r="C249" s="1130">
        <v>1050</v>
      </c>
      <c r="D249" s="1130">
        <v>370</v>
      </c>
      <c r="E249" s="1130">
        <v>270</v>
      </c>
      <c r="F249" s="1130" t="s">
        <v>1010</v>
      </c>
      <c r="G249" s="1130">
        <v>100001391</v>
      </c>
      <c r="H249" s="1130">
        <v>995477</v>
      </c>
      <c r="I249" s="1102"/>
      <c r="J249" s="1132">
        <v>18</v>
      </c>
      <c r="K249" s="1103"/>
      <c r="L249" s="1130" t="s">
        <v>995</v>
      </c>
      <c r="M249" s="1130" t="s">
        <v>585</v>
      </c>
      <c r="N249" s="1130">
        <v>85</v>
      </c>
      <c r="O249" s="1102"/>
      <c r="P249" s="1104" t="str">
        <f t="shared" si="58"/>
        <v>Included</v>
      </c>
      <c r="Q249" s="1104">
        <f t="shared" si="59"/>
        <v>0</v>
      </c>
      <c r="R249" s="807">
        <f t="shared" si="60"/>
        <v>0</v>
      </c>
      <c r="S249" s="807">
        <f t="shared" si="11"/>
        <v>0</v>
      </c>
      <c r="T249" s="1136"/>
      <c r="U249" s="1136"/>
    </row>
    <row r="250" spans="1:21" s="807" customFormat="1" ht="16.5">
      <c r="A250" s="1101">
        <f t="shared" si="57"/>
        <v>62</v>
      </c>
      <c r="B250" s="1130">
        <v>7000028322</v>
      </c>
      <c r="C250" s="1130">
        <v>1050</v>
      </c>
      <c r="D250" s="1130">
        <v>370</v>
      </c>
      <c r="E250" s="1130">
        <v>280</v>
      </c>
      <c r="F250" s="1130" t="s">
        <v>1010</v>
      </c>
      <c r="G250" s="1130">
        <v>100001326</v>
      </c>
      <c r="H250" s="1130">
        <v>995454</v>
      </c>
      <c r="I250" s="1102"/>
      <c r="J250" s="1132">
        <v>18</v>
      </c>
      <c r="K250" s="1103"/>
      <c r="L250" s="1130" t="s">
        <v>628</v>
      </c>
      <c r="M250" s="1130" t="s">
        <v>584</v>
      </c>
      <c r="N250" s="1130">
        <v>5</v>
      </c>
      <c r="O250" s="1102"/>
      <c r="P250" s="1104" t="str">
        <f t="shared" si="58"/>
        <v>Included</v>
      </c>
      <c r="Q250" s="1104">
        <f t="shared" si="59"/>
        <v>0</v>
      </c>
      <c r="R250" s="807">
        <f t="shared" si="60"/>
        <v>0</v>
      </c>
      <c r="S250" s="807">
        <f t="shared" si="11"/>
        <v>0</v>
      </c>
      <c r="T250" s="1136"/>
      <c r="U250" s="1136"/>
    </row>
    <row r="251" spans="1:21" s="807" customFormat="1" ht="231">
      <c r="A251" s="1101">
        <f t="shared" si="57"/>
        <v>63</v>
      </c>
      <c r="B251" s="1130">
        <v>7000028322</v>
      </c>
      <c r="C251" s="1130">
        <v>1050</v>
      </c>
      <c r="D251" s="1130">
        <v>370</v>
      </c>
      <c r="E251" s="1130">
        <v>300</v>
      </c>
      <c r="F251" s="1130" t="s">
        <v>1010</v>
      </c>
      <c r="G251" s="1130">
        <v>100002911</v>
      </c>
      <c r="H251" s="1130">
        <v>995432</v>
      </c>
      <c r="I251" s="1102"/>
      <c r="J251" s="1132">
        <v>18</v>
      </c>
      <c r="K251" s="1103"/>
      <c r="L251" s="1130" t="s">
        <v>769</v>
      </c>
      <c r="M251" s="1130" t="s">
        <v>584</v>
      </c>
      <c r="N251" s="1130">
        <v>2000</v>
      </c>
      <c r="O251" s="1102"/>
      <c r="P251" s="1104" t="str">
        <f t="shared" si="58"/>
        <v>Included</v>
      </c>
      <c r="Q251" s="1104">
        <f t="shared" si="59"/>
        <v>0</v>
      </c>
      <c r="R251" s="807">
        <f t="shared" si="60"/>
        <v>0</v>
      </c>
      <c r="S251" s="807">
        <f t="shared" si="11"/>
        <v>0</v>
      </c>
      <c r="T251" s="1136"/>
      <c r="U251" s="1136"/>
    </row>
    <row r="252" spans="1:21" s="807" customFormat="1" ht="99">
      <c r="A252" s="1101">
        <f t="shared" si="57"/>
        <v>64</v>
      </c>
      <c r="B252" s="1130">
        <v>7000028322</v>
      </c>
      <c r="C252" s="1130">
        <v>1050</v>
      </c>
      <c r="D252" s="1130">
        <v>370</v>
      </c>
      <c r="E252" s="1130">
        <v>310</v>
      </c>
      <c r="F252" s="1130" t="s">
        <v>1010</v>
      </c>
      <c r="G252" s="1130">
        <v>100002583</v>
      </c>
      <c r="H252" s="1130">
        <v>995432</v>
      </c>
      <c r="I252" s="1102"/>
      <c r="J252" s="1132">
        <v>18</v>
      </c>
      <c r="K252" s="1103"/>
      <c r="L252" s="1130" t="s">
        <v>770</v>
      </c>
      <c r="M252" s="1130" t="s">
        <v>584</v>
      </c>
      <c r="N252" s="1130">
        <v>2000</v>
      </c>
      <c r="O252" s="1102"/>
      <c r="P252" s="1104" t="str">
        <f t="shared" si="58"/>
        <v>Included</v>
      </c>
      <c r="Q252" s="1104">
        <f t="shared" si="59"/>
        <v>0</v>
      </c>
      <c r="R252" s="807">
        <f t="shared" si="60"/>
        <v>0</v>
      </c>
      <c r="S252" s="807">
        <f t="shared" si="11"/>
        <v>0</v>
      </c>
      <c r="T252" s="1136"/>
      <c r="U252" s="1136"/>
    </row>
    <row r="253" spans="1:21" s="807" customFormat="1" ht="33">
      <c r="A253" s="1101">
        <f t="shared" si="57"/>
        <v>65</v>
      </c>
      <c r="B253" s="1130">
        <v>7000028322</v>
      </c>
      <c r="C253" s="1130">
        <v>1060</v>
      </c>
      <c r="D253" s="1130">
        <v>380</v>
      </c>
      <c r="E253" s="1130">
        <v>20</v>
      </c>
      <c r="F253" s="1130" t="s">
        <v>1011</v>
      </c>
      <c r="G253" s="1130">
        <v>100001675</v>
      </c>
      <c r="H253" s="1130">
        <v>995455</v>
      </c>
      <c r="I253" s="1102"/>
      <c r="J253" s="1132">
        <v>18</v>
      </c>
      <c r="K253" s="1103"/>
      <c r="L253" s="1130" t="s">
        <v>746</v>
      </c>
      <c r="M253" s="1130" t="s">
        <v>580</v>
      </c>
      <c r="N253" s="1130">
        <v>36</v>
      </c>
      <c r="O253" s="1102"/>
      <c r="P253" s="1104" t="str">
        <f t="shared" si="58"/>
        <v>Included</v>
      </c>
      <c r="Q253" s="1104">
        <f t="shared" si="59"/>
        <v>0</v>
      </c>
      <c r="R253" s="807">
        <f t="shared" si="60"/>
        <v>0</v>
      </c>
      <c r="S253" s="807">
        <f t="shared" si="11"/>
        <v>0</v>
      </c>
      <c r="T253" s="1136"/>
      <c r="U253" s="1136"/>
    </row>
    <row r="254" spans="1:21" s="807" customFormat="1" ht="33">
      <c r="A254" s="1101">
        <f t="shared" si="57"/>
        <v>66</v>
      </c>
      <c r="B254" s="1130">
        <v>7000028322</v>
      </c>
      <c r="C254" s="1130">
        <v>1070</v>
      </c>
      <c r="D254" s="1130">
        <v>390</v>
      </c>
      <c r="E254" s="1130">
        <v>20</v>
      </c>
      <c r="F254" s="1130" t="s">
        <v>1012</v>
      </c>
      <c r="G254" s="1130">
        <v>100001216</v>
      </c>
      <c r="H254" s="1130">
        <v>995455</v>
      </c>
      <c r="I254" s="1102"/>
      <c r="J254" s="1132">
        <v>18</v>
      </c>
      <c r="K254" s="1103"/>
      <c r="L254" s="1130" t="s">
        <v>1026</v>
      </c>
      <c r="M254" s="1130" t="s">
        <v>580</v>
      </c>
      <c r="N254" s="1130">
        <v>3</v>
      </c>
      <c r="O254" s="1102"/>
      <c r="P254" s="1104" t="str">
        <f t="shared" si="58"/>
        <v>Included</v>
      </c>
      <c r="Q254" s="1104">
        <f t="shared" si="59"/>
        <v>0</v>
      </c>
      <c r="R254" s="807">
        <f t="shared" si="60"/>
        <v>0</v>
      </c>
      <c r="S254" s="807">
        <f t="shared" si="11"/>
        <v>0</v>
      </c>
      <c r="T254" s="1136"/>
      <c r="U254" s="1136"/>
    </row>
    <row r="255" spans="1:21" s="807" customFormat="1" ht="49.5">
      <c r="A255" s="1101">
        <f t="shared" si="57"/>
        <v>67</v>
      </c>
      <c r="B255" s="1130">
        <v>7000028322</v>
      </c>
      <c r="C255" s="1130">
        <v>1070</v>
      </c>
      <c r="D255" s="1130">
        <v>390</v>
      </c>
      <c r="E255" s="1130">
        <v>30</v>
      </c>
      <c r="F255" s="1130" t="s">
        <v>1012</v>
      </c>
      <c r="G255" s="1130">
        <v>100001217</v>
      </c>
      <c r="H255" s="1130">
        <v>995455</v>
      </c>
      <c r="I255" s="1102"/>
      <c r="J255" s="1132">
        <v>18</v>
      </c>
      <c r="K255" s="1103"/>
      <c r="L255" s="1130" t="s">
        <v>743</v>
      </c>
      <c r="M255" s="1130" t="s">
        <v>580</v>
      </c>
      <c r="N255" s="1130">
        <v>6</v>
      </c>
      <c r="O255" s="1102"/>
      <c r="P255" s="1104" t="str">
        <f>IF(O255=0, "Included", IF(ISERROR(N255*O255), O255, N255*O255))</f>
        <v>Included</v>
      </c>
      <c r="Q255" s="1104">
        <f>S255</f>
        <v>0</v>
      </c>
      <c r="R255" s="807">
        <f>IF(P255="Included",0,P255)</f>
        <v>0</v>
      </c>
      <c r="S255" s="807">
        <f t="shared" si="11"/>
        <v>0</v>
      </c>
      <c r="T255" s="1136"/>
      <c r="U255" s="1136"/>
    </row>
    <row r="256" spans="1:21" s="807" customFormat="1" ht="49.5">
      <c r="A256" s="1101">
        <f t="shared" si="57"/>
        <v>68</v>
      </c>
      <c r="B256" s="1130">
        <v>7000028322</v>
      </c>
      <c r="C256" s="1130">
        <v>1070</v>
      </c>
      <c r="D256" s="1130">
        <v>390</v>
      </c>
      <c r="E256" s="1130">
        <v>40</v>
      </c>
      <c r="F256" s="1130" t="s">
        <v>1012</v>
      </c>
      <c r="G256" s="1130">
        <v>100001241</v>
      </c>
      <c r="H256" s="1130">
        <v>995455</v>
      </c>
      <c r="I256" s="1102"/>
      <c r="J256" s="1132">
        <v>18</v>
      </c>
      <c r="K256" s="1103"/>
      <c r="L256" s="1130" t="s">
        <v>1027</v>
      </c>
      <c r="M256" s="1130" t="s">
        <v>579</v>
      </c>
      <c r="N256" s="1130">
        <v>5</v>
      </c>
      <c r="O256" s="1102"/>
      <c r="P256" s="1104" t="str">
        <f t="shared" ref="P256:P258" si="61">IF(O256=0, "Included", IF(ISERROR(N256*O256), O256, N256*O256))</f>
        <v>Included</v>
      </c>
      <c r="Q256" s="1104">
        <f t="shared" ref="Q256:Q258" si="62">S256</f>
        <v>0</v>
      </c>
      <c r="R256" s="807">
        <f t="shared" ref="R256:R258" si="63">IF(P256="Included",0,P256)</f>
        <v>0</v>
      </c>
      <c r="S256" s="807">
        <f t="shared" ref="S256:S264" si="64">IF(K256="",(R256*J256/100),(R256*K256))</f>
        <v>0</v>
      </c>
      <c r="T256" s="1136"/>
      <c r="U256" s="1136"/>
    </row>
    <row r="257" spans="1:54" s="807" customFormat="1" ht="33">
      <c r="A257" s="1101">
        <f t="shared" si="57"/>
        <v>69</v>
      </c>
      <c r="B257" s="1130">
        <v>7000028322</v>
      </c>
      <c r="C257" s="1130">
        <v>1070</v>
      </c>
      <c r="D257" s="1130">
        <v>390</v>
      </c>
      <c r="E257" s="1130">
        <v>50</v>
      </c>
      <c r="F257" s="1130" t="s">
        <v>1012</v>
      </c>
      <c r="G257" s="1130">
        <v>100001681</v>
      </c>
      <c r="H257" s="1130">
        <v>995455</v>
      </c>
      <c r="I257" s="1102"/>
      <c r="J257" s="1132">
        <v>18</v>
      </c>
      <c r="K257" s="1103"/>
      <c r="L257" s="1130" t="s">
        <v>643</v>
      </c>
      <c r="M257" s="1130" t="s">
        <v>579</v>
      </c>
      <c r="N257" s="1130">
        <v>1</v>
      </c>
      <c r="O257" s="1102"/>
      <c r="P257" s="1104" t="str">
        <f t="shared" si="61"/>
        <v>Included</v>
      </c>
      <c r="Q257" s="1104">
        <f t="shared" si="62"/>
        <v>0</v>
      </c>
      <c r="R257" s="807">
        <f t="shared" si="63"/>
        <v>0</v>
      </c>
      <c r="S257" s="807">
        <f t="shared" si="64"/>
        <v>0</v>
      </c>
      <c r="T257" s="1136"/>
      <c r="U257" s="1136"/>
    </row>
    <row r="258" spans="1:54" s="807" customFormat="1" ht="16.5">
      <c r="A258" s="1101">
        <f t="shared" si="57"/>
        <v>70</v>
      </c>
      <c r="B258" s="1130">
        <v>7000028322</v>
      </c>
      <c r="C258" s="1130">
        <v>1190</v>
      </c>
      <c r="D258" s="1130">
        <v>430</v>
      </c>
      <c r="E258" s="1130">
        <v>10</v>
      </c>
      <c r="F258" s="1130" t="s">
        <v>915</v>
      </c>
      <c r="G258" s="1130">
        <v>170000502</v>
      </c>
      <c r="H258" s="1130">
        <v>998713</v>
      </c>
      <c r="I258" s="1102"/>
      <c r="J258" s="1132">
        <v>18</v>
      </c>
      <c r="K258" s="1103"/>
      <c r="L258" s="1130" t="s">
        <v>970</v>
      </c>
      <c r="M258" s="1130" t="s">
        <v>580</v>
      </c>
      <c r="N258" s="1130">
        <v>1</v>
      </c>
      <c r="O258" s="1102"/>
      <c r="P258" s="1104" t="str">
        <f t="shared" si="61"/>
        <v>Included</v>
      </c>
      <c r="Q258" s="1104">
        <f t="shared" si="62"/>
        <v>0</v>
      </c>
      <c r="R258" s="807">
        <f t="shared" si="63"/>
        <v>0</v>
      </c>
      <c r="S258" s="807">
        <f t="shared" si="64"/>
        <v>0</v>
      </c>
      <c r="T258" s="1136"/>
      <c r="U258" s="1136"/>
    </row>
    <row r="259" spans="1:54" s="807" customFormat="1" ht="16.5">
      <c r="A259" s="1101">
        <f t="shared" si="57"/>
        <v>71</v>
      </c>
      <c r="B259" s="1130">
        <v>7000028322</v>
      </c>
      <c r="C259" s="1130">
        <v>1190</v>
      </c>
      <c r="D259" s="1130">
        <v>430</v>
      </c>
      <c r="E259" s="1130">
        <v>20</v>
      </c>
      <c r="F259" s="1130" t="s">
        <v>915</v>
      </c>
      <c r="G259" s="1130">
        <v>170000530</v>
      </c>
      <c r="H259" s="1130">
        <v>998734</v>
      </c>
      <c r="I259" s="1102"/>
      <c r="J259" s="1132">
        <v>18</v>
      </c>
      <c r="K259" s="1103"/>
      <c r="L259" s="1130" t="s">
        <v>971</v>
      </c>
      <c r="M259" s="1130" t="s">
        <v>580</v>
      </c>
      <c r="N259" s="1130">
        <v>1</v>
      </c>
      <c r="O259" s="1102"/>
      <c r="P259" s="1104" t="str">
        <f>IF(O259=0, "Included", IF(ISERROR(N259*O259), O259, N259*O259))</f>
        <v>Included</v>
      </c>
      <c r="Q259" s="1104">
        <f>S259</f>
        <v>0</v>
      </c>
      <c r="R259" s="807">
        <f>IF(P259="Included",0,P259)</f>
        <v>0</v>
      </c>
      <c r="S259" s="807">
        <f t="shared" si="64"/>
        <v>0</v>
      </c>
      <c r="T259" s="1136"/>
      <c r="U259" s="1136"/>
    </row>
    <row r="260" spans="1:54" s="807" customFormat="1" ht="16.5">
      <c r="A260" s="1101">
        <f t="shared" si="57"/>
        <v>72</v>
      </c>
      <c r="B260" s="1130">
        <v>7000028322</v>
      </c>
      <c r="C260" s="1130">
        <v>1190</v>
      </c>
      <c r="D260" s="1130">
        <v>430</v>
      </c>
      <c r="E260" s="1130">
        <v>30</v>
      </c>
      <c r="F260" s="1130" t="s">
        <v>915</v>
      </c>
      <c r="G260" s="1130">
        <v>170004701</v>
      </c>
      <c r="H260" s="1130">
        <v>998734</v>
      </c>
      <c r="I260" s="1102"/>
      <c r="J260" s="1132">
        <v>18</v>
      </c>
      <c r="K260" s="1103"/>
      <c r="L260" s="1130" t="s">
        <v>972</v>
      </c>
      <c r="M260" s="1130" t="s">
        <v>580</v>
      </c>
      <c r="N260" s="1130">
        <v>1</v>
      </c>
      <c r="O260" s="1102"/>
      <c r="P260" s="1104" t="str">
        <f>IF(O260=0, "Included", IF(ISERROR(N260*O260), O260, N260*O260))</f>
        <v>Included</v>
      </c>
      <c r="Q260" s="1104">
        <f>S260</f>
        <v>0</v>
      </c>
      <c r="R260" s="807">
        <f>IF(P260="Included",0,P260)</f>
        <v>0</v>
      </c>
      <c r="S260" s="807">
        <f t="shared" si="64"/>
        <v>0</v>
      </c>
      <c r="T260" s="1136"/>
      <c r="U260" s="1136"/>
    </row>
    <row r="261" spans="1:54" s="807" customFormat="1" ht="16.5">
      <c r="A261" s="1101">
        <f t="shared" si="57"/>
        <v>73</v>
      </c>
      <c r="B261" s="1130">
        <v>7000028322</v>
      </c>
      <c r="C261" s="1130">
        <v>1190</v>
      </c>
      <c r="D261" s="1130">
        <v>430</v>
      </c>
      <c r="E261" s="1130">
        <v>40</v>
      </c>
      <c r="F261" s="1130" t="s">
        <v>915</v>
      </c>
      <c r="G261" s="1130">
        <v>170004700</v>
      </c>
      <c r="H261" s="1130">
        <v>998734</v>
      </c>
      <c r="I261" s="1102"/>
      <c r="J261" s="1132">
        <v>18</v>
      </c>
      <c r="K261" s="1103"/>
      <c r="L261" s="1130" t="s">
        <v>973</v>
      </c>
      <c r="M261" s="1130" t="s">
        <v>580</v>
      </c>
      <c r="N261" s="1130">
        <v>1</v>
      </c>
      <c r="O261" s="1102"/>
      <c r="P261" s="1104" t="str">
        <f>IF(O261=0, "Included", IF(ISERROR(N261*O261), O261, N261*O261))</f>
        <v>Included</v>
      </c>
      <c r="Q261" s="1104">
        <f>S261</f>
        <v>0</v>
      </c>
      <c r="R261" s="807">
        <f>IF(P261="Included",0,P261)</f>
        <v>0</v>
      </c>
      <c r="S261" s="807">
        <f t="shared" si="64"/>
        <v>0</v>
      </c>
      <c r="T261" s="1136"/>
      <c r="U261" s="1136"/>
    </row>
    <row r="262" spans="1:54" s="807" customFormat="1" ht="57.75" customHeight="1">
      <c r="A262" s="1101">
        <f t="shared" si="57"/>
        <v>74</v>
      </c>
      <c r="B262" s="1130">
        <v>7000028322</v>
      </c>
      <c r="C262" s="1130">
        <v>1190</v>
      </c>
      <c r="D262" s="1130">
        <v>430</v>
      </c>
      <c r="E262" s="1130">
        <v>50</v>
      </c>
      <c r="F262" s="1130" t="s">
        <v>915</v>
      </c>
      <c r="G262" s="1130">
        <v>170000504</v>
      </c>
      <c r="H262" s="1130">
        <v>998713</v>
      </c>
      <c r="I262" s="1102"/>
      <c r="J262" s="1132">
        <v>18</v>
      </c>
      <c r="K262" s="1103"/>
      <c r="L262" s="1130" t="s">
        <v>974</v>
      </c>
      <c r="M262" s="1130" t="s">
        <v>593</v>
      </c>
      <c r="N262" s="1130">
        <v>1</v>
      </c>
      <c r="O262" s="1102"/>
      <c r="P262" s="1104" t="str">
        <f t="shared" ref="P262:P264" si="65">IF(O262=0, "Included", IF(ISERROR(N262*O262), O262, N262*O262))</f>
        <v>Included</v>
      </c>
      <c r="Q262" s="1104">
        <f t="shared" ref="Q262:Q264" si="66">S262</f>
        <v>0</v>
      </c>
      <c r="R262" s="807">
        <f t="shared" ref="R262:R264" si="67">IF(P262="Included",0,P262)</f>
        <v>0</v>
      </c>
      <c r="S262" s="807">
        <f t="shared" si="64"/>
        <v>0</v>
      </c>
      <c r="T262" s="1136"/>
      <c r="U262" s="1136"/>
    </row>
    <row r="263" spans="1:54" s="807" customFormat="1" ht="33">
      <c r="A263" s="1101">
        <f t="shared" si="57"/>
        <v>75</v>
      </c>
      <c r="B263" s="1130">
        <v>7000028322</v>
      </c>
      <c r="C263" s="1130">
        <v>1190</v>
      </c>
      <c r="D263" s="1130">
        <v>430</v>
      </c>
      <c r="E263" s="1130">
        <v>60</v>
      </c>
      <c r="F263" s="1130" t="s">
        <v>915</v>
      </c>
      <c r="G263" s="1130">
        <v>170003449</v>
      </c>
      <c r="H263" s="1130">
        <v>998316</v>
      </c>
      <c r="I263" s="1102"/>
      <c r="J263" s="1132">
        <v>18</v>
      </c>
      <c r="K263" s="1103"/>
      <c r="L263" s="1130" t="s">
        <v>975</v>
      </c>
      <c r="M263" s="1130" t="s">
        <v>580</v>
      </c>
      <c r="N263" s="1130">
        <v>2</v>
      </c>
      <c r="O263" s="1102"/>
      <c r="P263" s="1104" t="str">
        <f t="shared" si="65"/>
        <v>Included</v>
      </c>
      <c r="Q263" s="1104">
        <f t="shared" si="66"/>
        <v>0</v>
      </c>
      <c r="R263" s="807">
        <f t="shared" si="67"/>
        <v>0</v>
      </c>
      <c r="S263" s="807">
        <f t="shared" si="64"/>
        <v>0</v>
      </c>
      <c r="T263" s="1136"/>
      <c r="U263" s="1136"/>
    </row>
    <row r="264" spans="1:54" s="807" customFormat="1" ht="33">
      <c r="A264" s="1101">
        <f t="shared" si="57"/>
        <v>76</v>
      </c>
      <c r="B264" s="1130">
        <v>7000028322</v>
      </c>
      <c r="C264" s="1130">
        <v>1190</v>
      </c>
      <c r="D264" s="1130">
        <v>430</v>
      </c>
      <c r="E264" s="1130">
        <v>70</v>
      </c>
      <c r="F264" s="1130" t="s">
        <v>915</v>
      </c>
      <c r="G264" s="1130">
        <v>170000501</v>
      </c>
      <c r="H264" s="1130">
        <v>998734</v>
      </c>
      <c r="I264" s="1102"/>
      <c r="J264" s="1132">
        <v>18</v>
      </c>
      <c r="K264" s="1103"/>
      <c r="L264" s="1130" t="s">
        <v>976</v>
      </c>
      <c r="M264" s="1130" t="s">
        <v>593</v>
      </c>
      <c r="N264" s="1130">
        <v>1</v>
      </c>
      <c r="O264" s="1102">
        <v>1</v>
      </c>
      <c r="P264" s="1104">
        <f t="shared" si="65"/>
        <v>1</v>
      </c>
      <c r="Q264" s="1104">
        <f t="shared" si="66"/>
        <v>0.18</v>
      </c>
      <c r="R264" s="807">
        <f t="shared" si="67"/>
        <v>1</v>
      </c>
      <c r="S264" s="807">
        <f t="shared" si="64"/>
        <v>0.18</v>
      </c>
      <c r="T264" s="1136"/>
      <c r="U264" s="1136"/>
    </row>
    <row r="265" spans="1:54" s="666" customFormat="1">
      <c r="A265" s="1284"/>
      <c r="B265" s="1285"/>
      <c r="C265" s="1285"/>
      <c r="D265" s="1285"/>
      <c r="E265" s="1285"/>
      <c r="F265" s="1285"/>
      <c r="G265" s="1285"/>
      <c r="H265" s="1285"/>
      <c r="I265" s="1285"/>
      <c r="J265" s="1285"/>
      <c r="K265" s="1285"/>
      <c r="L265" s="1285"/>
      <c r="M265" s="1285"/>
      <c r="N265" s="1285"/>
      <c r="O265" s="1285"/>
      <c r="P265" s="1285"/>
      <c r="Q265" s="1286"/>
      <c r="R265" s="667"/>
      <c r="S265" s="667"/>
      <c r="T265" s="667"/>
      <c r="U265" s="667"/>
      <c r="AD265" s="807"/>
    </row>
    <row r="266" spans="1:54" ht="25.5" customHeight="1">
      <c r="A266" s="1281"/>
      <c r="B266" s="1282"/>
      <c r="C266" s="1282"/>
      <c r="D266" s="1282"/>
      <c r="E266" s="1282"/>
      <c r="F266" s="1282"/>
      <c r="G266" s="1282"/>
      <c r="H266" s="1282"/>
      <c r="I266" s="1282"/>
      <c r="J266" s="1282"/>
      <c r="K266" s="1283"/>
      <c r="L266" s="798" t="s">
        <v>578</v>
      </c>
      <c r="M266" s="799"/>
      <c r="N266" s="800"/>
      <c r="O266" s="801"/>
      <c r="P266" s="802">
        <f>SUM(P20:P265)</f>
        <v>7</v>
      </c>
      <c r="Q266" s="803"/>
      <c r="S266" s="864">
        <f>SUM(S20:S264)</f>
        <v>1.26</v>
      </c>
      <c r="T266" s="691"/>
      <c r="U266" s="691"/>
      <c r="V266" s="691"/>
      <c r="W266" s="691"/>
      <c r="X266" s="691"/>
      <c r="Y266" s="691"/>
      <c r="Z266" s="691"/>
      <c r="AA266" s="691"/>
      <c r="AB266" s="691"/>
      <c r="AC266" s="691"/>
      <c r="AD266" s="691"/>
      <c r="AE266" s="691"/>
      <c r="AF266" s="691"/>
      <c r="AG266" s="691"/>
      <c r="AH266" s="691"/>
      <c r="AI266" s="691"/>
      <c r="AJ266" s="691"/>
      <c r="AK266" s="691"/>
      <c r="AL266" s="691"/>
      <c r="AM266" s="691"/>
      <c r="AN266" s="691"/>
      <c r="AO266" s="691"/>
      <c r="AP266" s="691"/>
      <c r="AQ266" s="691"/>
      <c r="AR266" s="691"/>
      <c r="AS266" s="691"/>
      <c r="AT266" s="691"/>
      <c r="AU266" s="691"/>
      <c r="AV266" s="691"/>
      <c r="AW266" s="691"/>
      <c r="AX266" s="691"/>
      <c r="AY266" s="691"/>
      <c r="AZ266" s="691"/>
      <c r="BA266" s="691"/>
      <c r="BB266" s="691"/>
    </row>
    <row r="267" spans="1:54" ht="25.5" customHeight="1">
      <c r="A267" s="853"/>
      <c r="B267" s="854"/>
      <c r="C267" s="854"/>
      <c r="D267" s="854"/>
      <c r="E267" s="854"/>
      <c r="F267" s="854"/>
      <c r="G267" s="854"/>
      <c r="H267" s="855"/>
      <c r="I267" s="856"/>
      <c r="J267" s="854"/>
      <c r="K267" s="854"/>
      <c r="L267" s="1269" t="s">
        <v>510</v>
      </c>
      <c r="M267" s="1270"/>
      <c r="N267" s="1270"/>
      <c r="O267" s="1271"/>
      <c r="P267" s="802"/>
      <c r="Q267" s="804">
        <f>SUM(Q20:Q264)</f>
        <v>1.26</v>
      </c>
      <c r="T267" s="691"/>
      <c r="U267" s="691"/>
      <c r="V267" s="691"/>
      <c r="W267" s="691"/>
      <c r="X267" s="691"/>
      <c r="Y267" s="691"/>
      <c r="Z267" s="691"/>
      <c r="AA267" s="691"/>
      <c r="AB267" s="691"/>
      <c r="AC267" s="691"/>
      <c r="AD267" s="691"/>
      <c r="AE267" s="691"/>
      <c r="AF267" s="691"/>
      <c r="AG267" s="691"/>
      <c r="AH267" s="691"/>
      <c r="AI267" s="691"/>
      <c r="AJ267" s="691"/>
      <c r="AK267" s="691"/>
      <c r="AL267" s="691"/>
      <c r="AM267" s="691"/>
      <c r="AN267" s="691"/>
      <c r="AO267" s="691"/>
      <c r="AP267" s="691"/>
      <c r="AQ267" s="691"/>
      <c r="AR267" s="691"/>
      <c r="AS267" s="691"/>
      <c r="AT267" s="691"/>
      <c r="AU267" s="691"/>
      <c r="AV267" s="691"/>
      <c r="AW267" s="691"/>
      <c r="AX267" s="691"/>
      <c r="AY267" s="691"/>
      <c r="AZ267" s="691"/>
      <c r="BA267" s="691"/>
      <c r="BB267" s="691"/>
    </row>
    <row r="268" spans="1:54" ht="32.25" customHeight="1">
      <c r="A268" s="820"/>
      <c r="B268" s="671"/>
      <c r="C268" s="671"/>
      <c r="D268" s="671"/>
      <c r="E268" s="671"/>
      <c r="F268" s="671"/>
      <c r="G268" s="671"/>
      <c r="H268" s="1273"/>
      <c r="I268" s="1273"/>
      <c r="J268" s="1273"/>
      <c r="K268" s="1273"/>
      <c r="L268" s="1273"/>
      <c r="M268" s="1273"/>
      <c r="N268" s="676"/>
      <c r="O268" s="730"/>
      <c r="P268" s="752"/>
      <c r="T268" s="691"/>
      <c r="U268" s="691"/>
      <c r="V268" s="691"/>
      <c r="W268" s="691"/>
      <c r="X268" s="691"/>
      <c r="Y268" s="691"/>
      <c r="Z268" s="691"/>
      <c r="AA268" s="691"/>
      <c r="AB268" s="691"/>
      <c r="AC268" s="691"/>
      <c r="AD268" s="691"/>
      <c r="AE268" s="691"/>
      <c r="AF268" s="691"/>
      <c r="AG268" s="691"/>
      <c r="AH268" s="691"/>
      <c r="AI268" s="691"/>
      <c r="AJ268" s="691"/>
      <c r="AK268" s="691"/>
      <c r="AL268" s="691"/>
      <c r="AM268" s="691"/>
      <c r="AN268" s="691"/>
      <c r="AO268" s="691"/>
      <c r="AP268" s="691"/>
      <c r="AQ268" s="691"/>
      <c r="AR268" s="691"/>
      <c r="AS268" s="691"/>
      <c r="AT268" s="691"/>
      <c r="AU268" s="691"/>
      <c r="AV268" s="691"/>
      <c r="AW268" s="691"/>
      <c r="AX268" s="691"/>
      <c r="AY268" s="691"/>
      <c r="AZ268" s="691"/>
      <c r="BA268" s="691"/>
      <c r="BB268" s="691"/>
    </row>
    <row r="269" spans="1:54" ht="23.25" customHeight="1">
      <c r="A269" s="821" t="s">
        <v>489</v>
      </c>
      <c r="B269" s="1266" t="s">
        <v>490</v>
      </c>
      <c r="C269" s="1266"/>
      <c r="D269" s="1266"/>
      <c r="E269" s="1266"/>
      <c r="F269" s="1266"/>
      <c r="G269" s="1266"/>
      <c r="H269" s="1266"/>
      <c r="I269" s="1266"/>
      <c r="J269" s="1266"/>
      <c r="K269" s="1266"/>
      <c r="L269" s="1266"/>
      <c r="M269" s="755"/>
      <c r="N269" s="755"/>
      <c r="O269" s="755"/>
      <c r="P269" s="755"/>
      <c r="Q269" s="755"/>
      <c r="T269" s="691"/>
      <c r="U269" s="691"/>
      <c r="V269" s="691"/>
      <c r="W269" s="691"/>
      <c r="X269" s="691"/>
      <c r="Y269" s="691"/>
      <c r="Z269" s="691"/>
      <c r="AA269" s="691"/>
      <c r="AB269" s="691"/>
      <c r="AC269" s="691"/>
      <c r="AD269" s="691"/>
      <c r="AE269" s="691"/>
      <c r="AF269" s="691"/>
      <c r="AG269" s="691"/>
      <c r="AH269" s="691"/>
      <c r="AI269" s="691"/>
      <c r="AJ269" s="691"/>
      <c r="AK269" s="691"/>
      <c r="AL269" s="691"/>
      <c r="AM269" s="691"/>
      <c r="AN269" s="691"/>
      <c r="AO269" s="691"/>
      <c r="AP269" s="691"/>
      <c r="AQ269" s="691"/>
      <c r="AR269" s="691"/>
      <c r="AS269" s="691"/>
      <c r="AT269" s="691"/>
      <c r="AU269" s="691"/>
      <c r="AV269" s="691"/>
      <c r="AW269" s="691"/>
      <c r="AX269" s="691"/>
      <c r="AY269" s="691"/>
      <c r="AZ269" s="691"/>
      <c r="BA269" s="691"/>
      <c r="BB269" s="691"/>
    </row>
    <row r="270" spans="1:54" ht="21" customHeight="1">
      <c r="A270" s="1287" t="s">
        <v>406</v>
      </c>
      <c r="B270" s="1287"/>
      <c r="C270" s="1287"/>
      <c r="D270" s="1274" t="str">
        <f>'Sch-1'!B405</f>
        <v>--</v>
      </c>
      <c r="E270" s="1274"/>
      <c r="F270" s="681"/>
      <c r="G270" s="681"/>
      <c r="I270" s="700"/>
      <c r="J270" s="681"/>
      <c r="K270" s="681"/>
      <c r="M270" s="729"/>
      <c r="N270" s="729"/>
      <c r="O270" s="730"/>
      <c r="P270" s="730"/>
      <c r="T270" s="691"/>
      <c r="U270" s="691"/>
      <c r="V270" s="691"/>
      <c r="W270" s="691"/>
      <c r="X270" s="691"/>
      <c r="Y270" s="691"/>
      <c r="Z270" s="691"/>
      <c r="AA270" s="691"/>
      <c r="AB270" s="691"/>
      <c r="AC270" s="691"/>
      <c r="AD270" s="691"/>
      <c r="AE270" s="691"/>
      <c r="AF270" s="691"/>
      <c r="AG270" s="691"/>
      <c r="AH270" s="691"/>
      <c r="AI270" s="691"/>
      <c r="AJ270" s="691"/>
      <c r="AK270" s="691"/>
      <c r="AL270" s="691"/>
      <c r="AM270" s="691"/>
      <c r="AN270" s="691"/>
      <c r="AO270" s="691"/>
      <c r="AP270" s="691"/>
      <c r="AQ270" s="691"/>
      <c r="AR270" s="691"/>
      <c r="AS270" s="691"/>
      <c r="AT270" s="691"/>
      <c r="AU270" s="691"/>
      <c r="AV270" s="691"/>
      <c r="AW270" s="691"/>
      <c r="AX270" s="691"/>
      <c r="AY270" s="691"/>
      <c r="AZ270" s="691"/>
      <c r="BA270" s="691"/>
      <c r="BB270" s="691"/>
    </row>
    <row r="271" spans="1:54" ht="16.5">
      <c r="A271" s="1287" t="s">
        <v>407</v>
      </c>
      <c r="B271" s="1287"/>
      <c r="C271" s="1287"/>
      <c r="D271" s="1275" t="str">
        <f>'Sch-1'!B406</f>
        <v/>
      </c>
      <c r="E271" s="1275"/>
      <c r="F271" s="681"/>
      <c r="G271" s="681"/>
      <c r="I271" s="700"/>
      <c r="J271" s="681"/>
      <c r="K271" s="681"/>
      <c r="M271" s="1279" t="s">
        <v>408</v>
      </c>
      <c r="N271" s="1279"/>
      <c r="O271" s="702" t="str">
        <f>'Sch-1'!M406</f>
        <v/>
      </c>
      <c r="P271" s="730"/>
      <c r="AN271" s="691"/>
      <c r="AO271" s="691"/>
      <c r="AP271" s="691"/>
      <c r="AQ271" s="691"/>
      <c r="AR271" s="691"/>
      <c r="AS271" s="691"/>
      <c r="AT271" s="691"/>
      <c r="AU271" s="691"/>
      <c r="AV271" s="691"/>
      <c r="AW271" s="691"/>
      <c r="AX271" s="691"/>
      <c r="AY271" s="691"/>
      <c r="AZ271" s="691"/>
      <c r="BA271" s="691"/>
      <c r="BB271" s="691"/>
    </row>
    <row r="272" spans="1:54" ht="16.5">
      <c r="A272" s="823"/>
      <c r="B272" s="668"/>
      <c r="C272" s="668"/>
      <c r="D272" s="668"/>
      <c r="E272" s="668"/>
      <c r="F272" s="668"/>
      <c r="G272" s="668"/>
      <c r="H272" s="765"/>
      <c r="I272" s="694"/>
      <c r="J272" s="668"/>
      <c r="K272" s="668"/>
      <c r="L272" s="703"/>
      <c r="M272" s="1279" t="s">
        <v>409</v>
      </c>
      <c r="N272" s="1279"/>
      <c r="O272" s="702" t="str">
        <f>'Sch-1'!M407</f>
        <v/>
      </c>
      <c r="P272" s="690"/>
      <c r="AN272" s="691"/>
      <c r="AO272" s="691"/>
      <c r="AP272" s="691"/>
      <c r="AQ272" s="691"/>
      <c r="AR272" s="691"/>
      <c r="AS272" s="691"/>
      <c r="AT272" s="691"/>
      <c r="AU272" s="691"/>
      <c r="AV272" s="691"/>
      <c r="AW272" s="691"/>
      <c r="AX272" s="691"/>
      <c r="AY272" s="691"/>
      <c r="AZ272" s="691"/>
      <c r="BA272" s="691"/>
      <c r="BB272" s="691"/>
    </row>
    <row r="273" spans="1:54" ht="16.5">
      <c r="A273" s="822"/>
      <c r="B273" s="681"/>
      <c r="C273" s="681"/>
      <c r="D273" s="681"/>
      <c r="E273" s="681"/>
      <c r="F273" s="681"/>
      <c r="G273" s="681"/>
      <c r="H273" s="766"/>
      <c r="I273" s="700"/>
      <c r="J273" s="681"/>
      <c r="K273" s="681"/>
      <c r="L273" s="704"/>
      <c r="M273" s="701"/>
      <c r="N273" s="700"/>
      <c r="O273" s="691"/>
      <c r="P273" s="691"/>
      <c r="AN273" s="691"/>
      <c r="AO273" s="691"/>
      <c r="AP273" s="691"/>
      <c r="AQ273" s="691"/>
      <c r="AR273" s="691"/>
      <c r="AS273" s="691"/>
      <c r="AT273" s="691"/>
      <c r="AU273" s="691"/>
      <c r="AV273" s="691"/>
      <c r="AW273" s="691"/>
      <c r="AX273" s="691"/>
      <c r="AY273" s="691"/>
      <c r="AZ273" s="691"/>
      <c r="BA273" s="691"/>
      <c r="BB273" s="691"/>
    </row>
    <row r="274" spans="1:54">
      <c r="AN274" s="691"/>
      <c r="AO274" s="691"/>
      <c r="AP274" s="691"/>
      <c r="AQ274" s="691"/>
      <c r="AR274" s="691"/>
      <c r="AS274" s="691"/>
      <c r="AT274" s="691"/>
      <c r="AU274" s="691"/>
      <c r="AV274" s="691"/>
      <c r="AW274" s="691"/>
      <c r="AX274" s="691"/>
      <c r="AY274" s="691"/>
      <c r="AZ274" s="691"/>
      <c r="BA274" s="691"/>
      <c r="BB274" s="691"/>
    </row>
    <row r="286" spans="1:54" s="699" customFormat="1" ht="16.5">
      <c r="A286" s="824"/>
      <c r="B286" s="731"/>
      <c r="C286" s="731"/>
      <c r="D286" s="731"/>
      <c r="E286" s="731"/>
      <c r="F286" s="731"/>
      <c r="G286" s="731"/>
      <c r="H286" s="767"/>
      <c r="I286" s="758"/>
      <c r="J286" s="731"/>
      <c r="K286" s="731"/>
      <c r="L286" s="732"/>
      <c r="M286" s="733"/>
      <c r="N286" s="734"/>
      <c r="O286" s="735"/>
      <c r="P286" s="735"/>
      <c r="AL286" s="736"/>
      <c r="AM286" s="736"/>
    </row>
    <row r="287" spans="1:54" s="699" customFormat="1" ht="16.5">
      <c r="A287" s="824"/>
      <c r="B287" s="731"/>
      <c r="C287" s="731"/>
      <c r="D287" s="731"/>
      <c r="E287" s="731"/>
      <c r="F287" s="731"/>
      <c r="G287" s="731"/>
      <c r="H287" s="767"/>
      <c r="I287" s="758"/>
      <c r="J287" s="731"/>
      <c r="K287" s="731"/>
      <c r="L287" s="732"/>
      <c r="M287" s="733"/>
      <c r="N287" s="734"/>
      <c r="O287" s="735"/>
      <c r="P287" s="735"/>
      <c r="AL287" s="737"/>
      <c r="AM287" s="738"/>
    </row>
    <row r="288" spans="1:54" s="699" customFormat="1" ht="16.5">
      <c r="A288" s="824"/>
      <c r="B288" s="731"/>
      <c r="C288" s="731"/>
      <c r="D288" s="731"/>
      <c r="E288" s="731"/>
      <c r="F288" s="731"/>
      <c r="G288" s="731"/>
      <c r="H288" s="767"/>
      <c r="I288" s="758"/>
      <c r="J288" s="731"/>
      <c r="K288" s="731"/>
      <c r="L288" s="732"/>
      <c r="M288" s="733"/>
      <c r="N288" s="734"/>
      <c r="O288" s="735"/>
      <c r="P288" s="735"/>
      <c r="AM288" s="739"/>
    </row>
    <row r="289" spans="1:54" s="699" customFormat="1">
      <c r="A289" s="825"/>
      <c r="B289" s="740"/>
      <c r="C289" s="740"/>
      <c r="D289" s="740"/>
      <c r="E289" s="740"/>
      <c r="F289" s="740"/>
      <c r="G289" s="740"/>
      <c r="H289" s="768"/>
      <c r="I289" s="742"/>
      <c r="J289" s="740"/>
      <c r="K289" s="740"/>
      <c r="L289" s="741"/>
      <c r="M289" s="742"/>
      <c r="N289" s="742"/>
      <c r="O289" s="737"/>
      <c r="P289" s="737"/>
    </row>
    <row r="290" spans="1:54" ht="16.5">
      <c r="A290" s="825"/>
      <c r="B290" s="740"/>
      <c r="C290" s="740"/>
      <c r="D290" s="740"/>
      <c r="E290" s="740"/>
      <c r="F290" s="740"/>
      <c r="G290" s="740"/>
      <c r="H290" s="768"/>
      <c r="I290" s="742"/>
      <c r="J290" s="740"/>
      <c r="K290" s="740"/>
      <c r="L290" s="743"/>
      <c r="M290" s="742"/>
      <c r="N290" s="742"/>
      <c r="O290" s="737"/>
      <c r="P290" s="737"/>
      <c r="AN290" s="691"/>
      <c r="AO290" s="691"/>
      <c r="AP290" s="691"/>
      <c r="AQ290" s="691"/>
      <c r="AR290" s="691"/>
      <c r="AS290" s="691"/>
      <c r="AT290" s="691"/>
      <c r="AU290" s="691"/>
      <c r="AV290" s="691"/>
      <c r="AW290" s="691"/>
      <c r="AX290" s="691"/>
      <c r="AY290" s="691"/>
      <c r="AZ290" s="691"/>
      <c r="BA290" s="691"/>
      <c r="BB290" s="691"/>
    </row>
    <row r="291" spans="1:54">
      <c r="A291" s="826"/>
      <c r="B291" s="744"/>
      <c r="C291" s="744"/>
      <c r="D291" s="744"/>
      <c r="E291" s="744"/>
      <c r="F291" s="744"/>
      <c r="G291" s="744"/>
      <c r="H291" s="769"/>
      <c r="I291" s="705"/>
      <c r="J291" s="744"/>
      <c r="K291" s="744"/>
      <c r="L291" s="706"/>
      <c r="M291" s="705"/>
      <c r="N291" s="705"/>
      <c r="O291" s="707"/>
      <c r="P291" s="707"/>
      <c r="AN291" s="691"/>
      <c r="AO291" s="691"/>
      <c r="AP291" s="691"/>
      <c r="AQ291" s="691"/>
      <c r="AR291" s="691"/>
      <c r="AS291" s="691"/>
      <c r="AT291" s="691"/>
      <c r="AU291" s="691"/>
      <c r="AV291" s="691"/>
      <c r="AW291" s="691"/>
      <c r="AX291" s="691"/>
      <c r="AY291" s="691"/>
      <c r="AZ291" s="691"/>
      <c r="BA291" s="691"/>
      <c r="BB291" s="691"/>
    </row>
    <row r="292" spans="1:54">
      <c r="A292" s="826"/>
      <c r="B292" s="744"/>
      <c r="C292" s="744"/>
      <c r="D292" s="744"/>
      <c r="E292" s="744"/>
      <c r="F292" s="744"/>
      <c r="G292" s="744"/>
      <c r="H292" s="769"/>
      <c r="I292" s="705"/>
      <c r="J292" s="744"/>
      <c r="K292" s="744"/>
      <c r="L292" s="706"/>
      <c r="M292" s="705"/>
      <c r="N292" s="705"/>
      <c r="O292" s="707"/>
      <c r="P292" s="707"/>
      <c r="AN292" s="691"/>
      <c r="AO292" s="691"/>
      <c r="AP292" s="691"/>
      <c r="AQ292" s="691"/>
      <c r="AR292" s="691"/>
      <c r="AS292" s="691"/>
      <c r="AT292" s="691"/>
      <c r="AU292" s="691"/>
      <c r="AV292" s="691"/>
      <c r="AW292" s="691"/>
      <c r="AX292" s="691"/>
      <c r="AY292" s="691"/>
      <c r="AZ292" s="691"/>
      <c r="BA292" s="691"/>
      <c r="BB292" s="691"/>
    </row>
    <row r="293" spans="1:54" ht="16.5">
      <c r="A293" s="827"/>
      <c r="B293" s="745"/>
      <c r="C293" s="745"/>
      <c r="D293" s="745"/>
      <c r="E293" s="745"/>
      <c r="F293" s="745"/>
      <c r="G293" s="745"/>
      <c r="H293" s="770"/>
      <c r="I293" s="747"/>
      <c r="J293" s="745"/>
      <c r="K293" s="745"/>
      <c r="L293" s="746"/>
      <c r="M293" s="747"/>
      <c r="N293" s="747"/>
      <c r="O293" s="748"/>
      <c r="P293" s="749"/>
      <c r="AN293" s="691"/>
      <c r="AO293" s="691"/>
      <c r="AP293" s="691"/>
      <c r="AQ293" s="691"/>
      <c r="AR293" s="691"/>
      <c r="AS293" s="691"/>
      <c r="AT293" s="691"/>
      <c r="AU293" s="691"/>
      <c r="AV293" s="691"/>
      <c r="AW293" s="691"/>
      <c r="AX293" s="691"/>
      <c r="AY293" s="691"/>
      <c r="AZ293" s="691"/>
      <c r="BA293" s="691"/>
      <c r="BB293" s="691"/>
    </row>
    <row r="294" spans="1:54">
      <c r="A294" s="826"/>
      <c r="B294" s="744"/>
      <c r="C294" s="744"/>
      <c r="D294" s="744"/>
      <c r="E294" s="744"/>
      <c r="F294" s="744"/>
      <c r="G294" s="744"/>
      <c r="H294" s="769"/>
      <c r="I294" s="705"/>
      <c r="J294" s="744"/>
      <c r="K294" s="744"/>
      <c r="L294" s="706"/>
      <c r="M294" s="705"/>
      <c r="N294" s="705"/>
      <c r="O294" s="707"/>
      <c r="P294" s="707"/>
      <c r="AN294" s="691"/>
      <c r="AO294" s="691"/>
      <c r="AP294" s="691"/>
      <c r="AQ294" s="691"/>
      <c r="AR294" s="691"/>
      <c r="AS294" s="691"/>
      <c r="AT294" s="691"/>
      <c r="AU294" s="691"/>
      <c r="AV294" s="691"/>
      <c r="AW294" s="691"/>
      <c r="AX294" s="691"/>
      <c r="AY294" s="691"/>
      <c r="AZ294" s="691"/>
      <c r="BA294" s="691"/>
      <c r="BB294" s="691"/>
    </row>
    <row r="295" spans="1:54">
      <c r="A295" s="826"/>
      <c r="B295" s="744"/>
      <c r="C295" s="744"/>
      <c r="D295" s="744"/>
      <c r="E295" s="744"/>
      <c r="F295" s="744"/>
      <c r="G295" s="744"/>
      <c r="H295" s="769"/>
      <c r="I295" s="705"/>
      <c r="J295" s="744"/>
      <c r="K295" s="744"/>
      <c r="L295" s="706"/>
      <c r="M295" s="705"/>
      <c r="N295" s="705"/>
      <c r="O295" s="707"/>
      <c r="P295" s="707"/>
      <c r="AN295" s="691"/>
      <c r="AO295" s="691"/>
      <c r="AP295" s="691"/>
      <c r="AQ295" s="691"/>
      <c r="AR295" s="691"/>
      <c r="AS295" s="691"/>
      <c r="AT295" s="691"/>
      <c r="AU295" s="691"/>
      <c r="AV295" s="691"/>
      <c r="AW295" s="691"/>
      <c r="AX295" s="691"/>
      <c r="AY295" s="691"/>
      <c r="AZ295" s="691"/>
      <c r="BA295" s="691"/>
      <c r="BB295" s="691"/>
    </row>
  </sheetData>
  <sheetProtection algorithmName="SHA-512" hashValue="E8VUAiBaD7HOzv5F1SItREpLYJMdQ/D/H5fCCOy+h1RZn1wpQbEwJ1W0IDd0lhyIrRkuL0Qw/ESufsGbl95Zkw==" saltValue="jELVmY4Um/9fhYe6P8KkMA==" spinCount="100000" sheet="1" formatColumns="0" formatRows="0" selectLockedCells="1"/>
  <customSheetViews>
    <customSheetView guid="{C5511DF2-7367-4292-8F90-6EDA131DE06A}" scale="90" showPageBreaks="1" fitToPage="1" printArea="1" hiddenRows="1" hiddenColumns="1" view="pageBreakPreview">
      <selection activeCell="I183" sqref="I183"/>
      <colBreaks count="2" manualBreakCount="2">
        <brk id="11" max="1048575" man="1"/>
        <brk id="16" max="1048575" man="1"/>
      </colBreaks>
      <pageMargins left="0.25" right="0.25" top="0.5" bottom="0.25" header="0.05" footer="0.05"/>
      <printOptions horizontalCentered="1"/>
      <pageSetup paperSize="9" scale="56" fitToHeight="0" orientation="landscape" r:id="rId1"/>
      <headerFooter alignWithMargins="0">
        <oddFooter>&amp;R&amp;"Book Antiqua,Bold"&amp;10Schedule-3/ Page &amp;P of &amp;N</oddFooter>
      </headerFooter>
    </customSheetView>
    <customSheetView guid="{B53AB765-D844-4672-9326-008E7DD94E4F}" scale="60" showPageBreaks="1" fitToPage="1" printArea="1" hiddenRows="1" hiddenColumns="1" view="pageBreakPreview" topLeftCell="A67">
      <selection activeCell="O72" sqref="O72"/>
      <colBreaks count="2" manualBreakCount="2">
        <brk id="11" max="1048575" man="1"/>
        <brk id="16" max="1048575" man="1"/>
      </colBreaks>
      <pageMargins left="0.25" right="0.25" top="0.5" bottom="0.25" header="0.05" footer="0.05"/>
      <printOptions horizontalCentered="1"/>
      <pageSetup paperSize="9" scale="25" fitToHeight="2" orientation="landscape" r:id="rId2"/>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4"/>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6"/>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4"/>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topLeftCell="A134">
      <selection activeCell="I183" sqref="I183"/>
      <colBreaks count="2" manualBreakCount="2">
        <brk id="11" max="1048575" man="1"/>
        <brk id="16" max="1048575" man="1"/>
      </colBreaks>
      <pageMargins left="0.25" right="0.25" top="0.5" bottom="0.25" header="0.05" footer="0.05"/>
      <printOptions horizontalCentered="1"/>
      <pageSetup paperSize="9" scale="56" fitToHeight="0" orientation="landscape" r:id="rId25"/>
      <headerFooter alignWithMargins="0">
        <oddFooter>&amp;R&amp;"Book Antiqua,Bold"&amp;10Schedule-3/ Page &amp;P of &amp;N</oddFooter>
      </headerFooter>
    </customSheetView>
  </customSheetViews>
  <mergeCells count="21">
    <mergeCell ref="M272:N272"/>
    <mergeCell ref="M271:N271"/>
    <mergeCell ref="N15:P15"/>
    <mergeCell ref="A266:K266"/>
    <mergeCell ref="M11:P11"/>
    <mergeCell ref="A265:Q265"/>
    <mergeCell ref="A270:C270"/>
    <mergeCell ref="A271:C271"/>
    <mergeCell ref="AO13:AP13"/>
    <mergeCell ref="AL13:AM13"/>
    <mergeCell ref="H268:M268"/>
    <mergeCell ref="D270:E270"/>
    <mergeCell ref="D271:E271"/>
    <mergeCell ref="B18:L18"/>
    <mergeCell ref="A3:Q3"/>
    <mergeCell ref="B269:L269"/>
    <mergeCell ref="A4:Q4"/>
    <mergeCell ref="M8:P8"/>
    <mergeCell ref="L267:O267"/>
    <mergeCell ref="M7:P7"/>
    <mergeCell ref="M9:P9"/>
  </mergeCells>
  <phoneticPr fontId="2" type="noConversion"/>
  <conditionalFormatting sqref="I20:I109 O20:O109 K31:K109 I111:I187 K111:K187 O111:O187 I189:I264 O189:O264">
    <cfRule type="expression" dxfId="37" priority="76" stopIfTrue="1">
      <formula>H20&gt;0</formula>
    </cfRule>
  </conditionalFormatting>
  <conditionalFormatting sqref="K20">
    <cfRule type="expression" dxfId="36" priority="2056" stopIfTrue="1">
      <formula>J20&gt;0</formula>
    </cfRule>
    <cfRule type="cellIs" dxfId="35" priority="2057" stopIfTrue="1" operator="equal">
      <formula>"a"</formula>
    </cfRule>
  </conditionalFormatting>
  <conditionalFormatting sqref="K20:K109">
    <cfRule type="expression" dxfId="34" priority="2058" stopIfTrue="1">
      <formula>H20&gt;0</formula>
    </cfRule>
  </conditionalFormatting>
  <conditionalFormatting sqref="K21:K30 O266">
    <cfRule type="expression" dxfId="33" priority="2821" stopIfTrue="1">
      <formula>J21&gt;0</formula>
    </cfRule>
  </conditionalFormatting>
  <conditionalFormatting sqref="K21:K109">
    <cfRule type="cellIs" dxfId="32" priority="162" stopIfTrue="1" operator="equal">
      <formula>"a"</formula>
    </cfRule>
  </conditionalFormatting>
  <conditionalFormatting sqref="K111:K187">
    <cfRule type="cellIs" dxfId="31" priority="121" stopIfTrue="1" operator="equal">
      <formula>"a"</formula>
    </cfRule>
    <cfRule type="expression" dxfId="30" priority="122" stopIfTrue="1">
      <formula>H111&gt;0</formula>
    </cfRule>
  </conditionalFormatting>
  <conditionalFormatting sqref="K189:K264">
    <cfRule type="cellIs" dxfId="29" priority="70" stopIfTrue="1" operator="equal">
      <formula>"a"</formula>
    </cfRule>
    <cfRule type="expression" dxfId="28" priority="81" stopIfTrue="1">
      <formula>H189&gt;0</formula>
    </cfRule>
    <cfRule type="expression" dxfId="27" priority="82" stopIfTrue="1">
      <formula>J189&gt;0</formula>
    </cfRule>
  </conditionalFormatting>
  <conditionalFormatting sqref="O268:O270">
    <cfRule type="expression" dxfId="26" priority="2621" stopIfTrue="1">
      <formula>N268&gt;0</formula>
    </cfRule>
  </conditionalFormatting>
  <dataValidations count="5">
    <dataValidation type="decimal" operator="greaterThan" allowBlank="1" showInputMessage="1" showErrorMessage="1" error="Enter only Numeric Value greater than zero or leave the cell blank !" sqref="O19 O110 O188" xr:uid="{00000000-0002-0000-0800-000000000000}">
      <formula1>0</formula1>
    </dataValidation>
    <dataValidation operator="greaterThan" allowBlank="1" showInputMessage="1" showErrorMessage="1" error="Enter only Numeric Value greater than zero or leave the cell blank !" sqref="K270:K65578 K1:K2 K267:K268 K5:K17" xr:uid="{00000000-0002-0000-0800-000001000000}"/>
    <dataValidation type="whole" operator="greaterThan" allowBlank="1" showInputMessage="1" showErrorMessage="1" error="Enter only Numeric Value greater than zero or leave the cell blank !" sqref="O20:O109 O189:O264 O111:O187" xr:uid="{00000000-0002-0000-0800-000002000000}">
      <formula1>0</formula1>
    </dataValidation>
    <dataValidation type="list" operator="greaterThan" allowBlank="1" showInputMessage="1" showErrorMessage="1" sqref="K20:K109 K189:K264 K111:K187" xr:uid="{00000000-0002-0000-0800-000003000000}">
      <formula1>"0%,5%,12%,18%,28%"</formula1>
    </dataValidation>
    <dataValidation type="whole" operator="greaterThan" allowBlank="1" showInputMessage="1" showErrorMessage="1" sqref="I20:I109 I189:I264 I111:I187" xr:uid="{00000000-0002-0000-0800-000004000000}">
      <formula1>1</formula1>
    </dataValidation>
  </dataValidations>
  <printOptions horizontalCentered="1"/>
  <pageMargins left="0.25" right="0.25" top="0.5" bottom="0.25" header="0.05" footer="0.05"/>
  <pageSetup paperSize="9" scale="56" fitToHeight="0" orientation="landscape" r:id="rId26"/>
  <headerFooter alignWithMargins="0">
    <oddFooter>&amp;R&amp;"Book Antiqua,Bold"&amp;10Schedule-3/ Page &amp;P of &amp;N</oddFooter>
  </headerFooter>
  <colBreaks count="2" manualBreakCount="2">
    <brk id="11" max="1048575" man="1"/>
    <brk id="16" max="1048575" man="1"/>
  </colBreaks>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 Lal {राम लाल}</cp:lastModifiedBy>
  <cp:lastPrinted>2021-07-29T09:50:13Z</cp:lastPrinted>
  <dcterms:created xsi:type="dcterms:W3CDTF">2001-07-26T10:23:15Z</dcterms:created>
  <dcterms:modified xsi:type="dcterms:W3CDTF">2024-07-30T13:11:08Z</dcterms:modified>
</cp:coreProperties>
</file>