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updateLinks="never" codeName="ThisWorkbook" defaultThemeVersion="124226"/>
  <mc:AlternateContent xmlns:mc="http://schemas.openxmlformats.org/markup-compatibility/2006">
    <mc:Choice Requires="x15">
      <x15ac:absPath xmlns:x15ac="http://schemas.microsoft.com/office/spreadsheetml/2010/11/ac" url="X:\15_C K KAMAT\01-RTM\06-Reconductoring_OH01, OH02 and OH03\03-Bidding Documents\Volume-III-OH03\"/>
    </mc:Choice>
  </mc:AlternateContent>
  <xr:revisionPtr revIDLastSave="0" documentId="13_ncr:1_{C10CC958-4F15-4C66-9DB0-3070C7A4D05D}" xr6:coauthVersionLast="36" xr6:coauthVersionMax="36" xr10:uidLastSave="{00000000-0000-0000-0000-000000000000}"/>
  <workbookProtection workbookAlgorithmName="SHA-512" workbookHashValue="1yxW2rUyNTuK4USSaMmLT1BqE4OST5qstf2dpjfnpP7VdIK2CQRBxC+wsc4lKWSZStg1sOcuqd8KGImBVcELLQ==" workbookSaltValue="Z3/gv85qMUdGU+E1AqB3pA==" workbookSpinCount="100000" revisionsAlgorithmName="SHA-512" revisionsHashValue="kwo7aYt2AVIGYwk5A58xgyAQvrTJPaQdp+oFLw1aLS/AfHORe7uHQWy73HRO5hsjGscZJPHGk434y4FLT/1poA==" revisionsSaltValue="ntHfMD5D9nY8mMb18KqyHw==" revisionsSpinCount="100000" lockStructure="1" lockRevision="1"/>
  <bookViews>
    <workbookView xWindow="0" yWindow="0" windowWidth="28800" windowHeight="11325" tabRatio="670" firstSheet="1" activeTab="17" xr2:uid="{00000000-000D-0000-FFFF-FFFF00000000}"/>
  </bookViews>
  <sheets>
    <sheet name="Basic" sheetId="1" state="hidden" r:id="rId1"/>
    <sheet name="Cover" sheetId="2" r:id="rId2"/>
    <sheet name="Instructions" sheetId="3" r:id="rId3"/>
    <sheet name="Chart1" sheetId="4" state="hidden" r:id="rId4"/>
    <sheet name="Chart2" sheetId="5" state="hidden" r:id="rId5"/>
    <sheet name="Names of Bidder to b dleted" sheetId="6" state="hidden" r:id="rId6"/>
    <sheet name="Name of Bidder" sheetId="7" r:id="rId7"/>
    <sheet name="Sch-1" sheetId="8" r:id="rId8"/>
    <sheet name="Sch-2" sheetId="9" r:id="rId9"/>
    <sheet name="Sch-3" sheetId="10" r:id="rId10"/>
    <sheet name="Sch-4" sheetId="11" r:id="rId11"/>
    <sheet name="Sch-5" sheetId="12" r:id="rId12"/>
    <sheet name="Sch-5 after discount" sheetId="13" r:id="rId13"/>
    <sheet name="Sch-6" sheetId="14" r:id="rId14"/>
    <sheet name="Sch-6 After Discount" sheetId="15" state="hidden" r:id="rId15"/>
    <sheet name="Sch-6 (After Discount)" sheetId="16" r:id="rId16"/>
    <sheet name="Sch-7" sheetId="17" r:id="rId17"/>
    <sheet name="Discount" sheetId="18" r:id="rId18"/>
    <sheet name="Octroi" sheetId="19" state="hidden" r:id="rId19"/>
    <sheet name="Entry Tax" sheetId="20" state="hidden" r:id="rId20"/>
    <sheet name="Other Taxes &amp; Duties" sheetId="21" state="hidden" r:id="rId21"/>
    <sheet name="Bid Form 2nd Envelope" sheetId="22" r:id="rId22"/>
    <sheet name="Contracts-Template" sheetId="23" state="hidden" r:id="rId23"/>
    <sheet name="Sheet1" sheetId="24" state="hidden" r:id="rId24"/>
    <sheet name="N-W (Cr.)" sheetId="25" state="hidden" r:id="rId25"/>
  </sheets>
  <externalReferences>
    <externalReference r:id="rId26"/>
    <externalReference r:id="rId27"/>
    <externalReference r:id="rId28"/>
    <externalReference r:id="rId29"/>
    <externalReference r:id="rId30"/>
    <externalReference r:id="rId31"/>
    <externalReference r:id="rId32"/>
    <externalReference r:id="rId33"/>
  </externalReferences>
  <definedNames>
    <definedName name="\A" localSheetId="6">#REF!</definedName>
    <definedName name="\A" localSheetId="24">#REF!</definedName>
    <definedName name="\A" localSheetId="12">#REF!</definedName>
    <definedName name="\A" localSheetId="15">#REF!</definedName>
    <definedName name="\A">#REF!</definedName>
    <definedName name="\aa" localSheetId="6">#REF!</definedName>
    <definedName name="\aa" localSheetId="24">#REF!</definedName>
    <definedName name="\aa">#REF!</definedName>
    <definedName name="\B" localSheetId="6">#REF!</definedName>
    <definedName name="\B" localSheetId="24">#REF!</definedName>
    <definedName name="\B" localSheetId="12">#REF!</definedName>
    <definedName name="\B" localSheetId="15">#REF!</definedName>
    <definedName name="\B">#REF!</definedName>
    <definedName name="\C" localSheetId="6">#REF!</definedName>
    <definedName name="\C" localSheetId="24">#REF!</definedName>
    <definedName name="\C" localSheetId="12">#REF!</definedName>
    <definedName name="\C" localSheetId="15">#REF!</definedName>
    <definedName name="\C">#REF!</definedName>
    <definedName name="\M" localSheetId="6">#REF!</definedName>
    <definedName name="\M" localSheetId="24">#REF!</definedName>
    <definedName name="\M" localSheetId="12">#REF!</definedName>
    <definedName name="\M" localSheetId="15">#REF!</definedName>
    <definedName name="\M">#REF!</definedName>
    <definedName name="\N" localSheetId="6">#REF!</definedName>
    <definedName name="\N" localSheetId="24">#REF!</definedName>
    <definedName name="\N" localSheetId="12">#REF!</definedName>
    <definedName name="\N" localSheetId="15">#REF!</definedName>
    <definedName name="\N">#REF!</definedName>
    <definedName name="\P" localSheetId="6">#REF!</definedName>
    <definedName name="\P" localSheetId="24">#REF!</definedName>
    <definedName name="\P" localSheetId="12">#REF!</definedName>
    <definedName name="\P" localSheetId="15">#REF!</definedName>
    <definedName name="\P">#REF!</definedName>
    <definedName name="\R" localSheetId="6">#REF!</definedName>
    <definedName name="\R" localSheetId="24">#REF!</definedName>
    <definedName name="\R" localSheetId="12">#REF!</definedName>
    <definedName name="\R" localSheetId="15">#REF!</definedName>
    <definedName name="\R">#REF!</definedName>
    <definedName name="\U" localSheetId="6">#REF!</definedName>
    <definedName name="\U" localSheetId="24">#REF!</definedName>
    <definedName name="\U" localSheetId="12">#REF!</definedName>
    <definedName name="\U" localSheetId="15">#REF!</definedName>
    <definedName name="\U">#REF!</definedName>
    <definedName name="\V" localSheetId="6">#REF!</definedName>
    <definedName name="\V" localSheetId="24">#REF!</definedName>
    <definedName name="\V" localSheetId="12">#REF!</definedName>
    <definedName name="\V" localSheetId="15">#REF!</definedName>
    <definedName name="\V">#REF!</definedName>
    <definedName name="\x" localSheetId="6">#REF!</definedName>
    <definedName name="\x" localSheetId="24">#REF!</definedName>
    <definedName name="\x">#REF!</definedName>
    <definedName name="_xlnm._FilterDatabase" localSheetId="7" hidden="1">'Sch-1'!$A$17:$IV$47</definedName>
    <definedName name="_xlnm._FilterDatabase" localSheetId="8" hidden="1">'Sch-2'!$A$17:$AF$17</definedName>
    <definedName name="ab" localSheetId="6">#REF!</definedName>
    <definedName name="ab" localSheetId="24">#REF!</definedName>
    <definedName name="ab" localSheetId="12">#REF!</definedName>
    <definedName name="ab" localSheetId="15">#REF!</definedName>
    <definedName name="ab">#REF!</definedName>
    <definedName name="biddername" localSheetId="6">#REF!</definedName>
    <definedName name="biddername" localSheetId="24">#REF!</definedName>
    <definedName name="biddername">#REF!</definedName>
    <definedName name="BL2A" localSheetId="6">'[1]Attach-3 (QR)'!#REF!</definedName>
    <definedName name="BL2A">'[2]Attach-3 (QR)'!#REF!</definedName>
    <definedName name="BL2A2" localSheetId="6">'[1]Attach-3 (QR)'!#REF!</definedName>
    <definedName name="BL2A2" localSheetId="24">'[3]Attach-3 (QR)'!#REF!</definedName>
    <definedName name="BL2A2">'[4]Attach-3 (QR)'!#REF!</definedName>
    <definedName name="BL2AA" localSheetId="6">'[1]Attach-3 (QR)'!#REF!</definedName>
    <definedName name="BL2AA">'[2]Attach-3 (QR)'!#REF!</definedName>
    <definedName name="BL2AAA" localSheetId="6">'[1]Attach-3 (QR)'!#REF!</definedName>
    <definedName name="BL2AAA" localSheetId="24">'[3]Attach-3 (QR)'!#REF!</definedName>
    <definedName name="BL2AAA">'[4]Attach-3 (QR)'!#REF!</definedName>
    <definedName name="BL2B" localSheetId="6">'[1]Attach-3 (QR)'!#REF!</definedName>
    <definedName name="BL2B">'[2]Attach-3 (QR)'!#REF!</definedName>
    <definedName name="BL2BB" localSheetId="6">'[1]Attach-3 (QR)'!#REF!</definedName>
    <definedName name="BL2BB" localSheetId="24">'[3]Attach-3 (QR)'!#REF!</definedName>
    <definedName name="BL2BB">'[4]Attach-3 (QR)'!#REF!</definedName>
    <definedName name="BL2BBB" localSheetId="6">'[1]Attach-3 (QR)'!#REF!</definedName>
    <definedName name="BL2BBB" localSheetId="24">'[3]Attach-3 (QR)'!#REF!</definedName>
    <definedName name="BL2BBB">'[4]Attach-3 (QR)'!#REF!</definedName>
    <definedName name="BL2C" localSheetId="6">'[1]Attach-3 (QR)'!#REF!</definedName>
    <definedName name="BL2C">'[2]Attach-3 (QR)'!#REF!</definedName>
    <definedName name="BL2CC" localSheetId="6">'[1]Attach-3 (QR)'!#REF!</definedName>
    <definedName name="BL2CC" localSheetId="24">'[3]Attach-3 (QR)'!#REF!</definedName>
    <definedName name="BL2CC">'[4]Attach-3 (QR)'!#REF!</definedName>
    <definedName name="BL2CCC" localSheetId="6">'[1]Attach-3 (QR)'!#REF!</definedName>
    <definedName name="BL2CCC" localSheetId="24">'[3]Attach-3 (QR)'!#REF!</definedName>
    <definedName name="BL2CCC">'[4]Attach-3 (QR)'!#REF!</definedName>
    <definedName name="BL3A" localSheetId="6">'[1]Attach-3 (QR)'!#REF!</definedName>
    <definedName name="BL3A">'[2]Attach-3 (QR)'!#REF!</definedName>
    <definedName name="BL3AA" localSheetId="6">'[1]Attach-3 (QR)'!#REF!</definedName>
    <definedName name="BL3AA" localSheetId="24">'[3]Attach-3 (QR)'!#REF!</definedName>
    <definedName name="BL3AA">'[4]Attach-3 (QR)'!#REF!</definedName>
    <definedName name="BL3AAA" localSheetId="6">'[1]Attach-3 (QR)'!#REF!</definedName>
    <definedName name="BL3AAA" localSheetId="24">'[3]Attach-3 (QR)'!#REF!</definedName>
    <definedName name="BL3AAA">'[4]Attach-3 (QR)'!#REF!</definedName>
    <definedName name="BL3B" localSheetId="6">'[1]Attach-3 (QR)'!#REF!</definedName>
    <definedName name="BL3B">'[2]Attach-3 (QR)'!#REF!</definedName>
    <definedName name="BL3BB" localSheetId="6">'[1]Attach-3 (QR)'!#REF!</definedName>
    <definedName name="BL3BB" localSheetId="24">'[3]Attach-3 (QR)'!#REF!</definedName>
    <definedName name="BL3BB">'[4]Attach-3 (QR)'!#REF!</definedName>
    <definedName name="BL3BBB" localSheetId="6">'[1]Attach-3 (QR)'!#REF!</definedName>
    <definedName name="BL3BBB" localSheetId="24">'[3]Attach-3 (QR)'!#REF!</definedName>
    <definedName name="BL3BBB">'[4]Attach-3 (QR)'!#REF!</definedName>
    <definedName name="BL3C" localSheetId="6">'[1]Attach-3 (QR)'!#REF!</definedName>
    <definedName name="BL3C">'[2]Attach-3 (QR)'!#REF!</definedName>
    <definedName name="BL3CC" localSheetId="6">'[1]Attach-3 (QR)'!#REF!</definedName>
    <definedName name="BL3CC" localSheetId="24">'[3]Attach-3 (QR)'!#REF!</definedName>
    <definedName name="BL3CC">'[4]Attach-3 (QR)'!#REF!</definedName>
    <definedName name="BL3CCC" localSheetId="6">'[1]Attach-3 (QR)'!#REF!</definedName>
    <definedName name="BL3CCC" localSheetId="24">'[3]Attach-3 (QR)'!#REF!</definedName>
    <definedName name="BL3CCC">'[4]Attach-3 (QR)'!#REF!</definedName>
    <definedName name="BL4A" localSheetId="6">'[1]Attach-3 (QR)'!#REF!</definedName>
    <definedName name="BL4A">'[2]Attach-3 (QR)'!#REF!</definedName>
    <definedName name="BL4AA" localSheetId="6">'[1]Attach-3 (QR)'!#REF!</definedName>
    <definedName name="BL4AA" localSheetId="24">'[3]Attach-3 (QR)'!#REF!</definedName>
    <definedName name="BL4AA">'[4]Attach-3 (QR)'!#REF!</definedName>
    <definedName name="BL4AAA" localSheetId="6">'[1]Attach-3 (QR)'!#REF!</definedName>
    <definedName name="BL4AAA" localSheetId="24">'[3]Attach-3 (QR)'!#REF!</definedName>
    <definedName name="BL4AAA">'[4]Attach-3 (QR)'!#REF!</definedName>
    <definedName name="BL4B" localSheetId="6">'[1]Attach-3 (QR)'!#REF!</definedName>
    <definedName name="BL4B">'[2]Attach-3 (QR)'!#REF!</definedName>
    <definedName name="BL4BB" localSheetId="6">'[1]Attach-3 (QR)'!#REF!</definedName>
    <definedName name="BL4BB" localSheetId="24">'[3]Attach-3 (QR)'!#REF!</definedName>
    <definedName name="BL4BB">'[4]Attach-3 (QR)'!#REF!</definedName>
    <definedName name="BL4BBB" localSheetId="6">'[1]Attach-3 (QR)'!#REF!</definedName>
    <definedName name="BL4BBB" localSheetId="24">'[3]Attach-3 (QR)'!#REF!</definedName>
    <definedName name="BL4BBB">'[4]Attach-3 (QR)'!#REF!</definedName>
    <definedName name="BL4C" localSheetId="6">'[1]Attach-3 (QR)'!#REF!</definedName>
    <definedName name="BL4C">'[2]Attach-3 (QR)'!#REF!</definedName>
    <definedName name="BL4CC" localSheetId="6">'[1]Attach-3 (QR)'!#REF!</definedName>
    <definedName name="BL4CC" localSheetId="24">'[3]Attach-3 (QR)'!#REF!</definedName>
    <definedName name="BL4CC">'[4]Attach-3 (QR)'!#REF!</definedName>
    <definedName name="BL4CCC" localSheetId="6">'[1]Attach-3 (QR)'!#REF!</definedName>
    <definedName name="BL4CCC" localSheetId="24">'[3]Attach-3 (QR)'!#REF!</definedName>
    <definedName name="BL4CCC">'[4]Attach-3 (QR)'!#REF!</definedName>
    <definedName name="BL5A" localSheetId="6">'[1]Attach-3 (QR)'!#REF!</definedName>
    <definedName name="BL5A">'[2]Attach-3 (QR)'!#REF!</definedName>
    <definedName name="BL5AA" localSheetId="6">'[1]Attach-3 (QR)'!#REF!</definedName>
    <definedName name="BL5AA" localSheetId="24">'[3]Attach-3 (QR)'!#REF!</definedName>
    <definedName name="BL5AA">'[4]Attach-3 (QR)'!#REF!</definedName>
    <definedName name="BL5AAA" localSheetId="6">'[1]Attach-3 (QR)'!#REF!</definedName>
    <definedName name="BL5AAA" localSheetId="24">'[3]Attach-3 (QR)'!#REF!</definedName>
    <definedName name="BL5AAA">'[4]Attach-3 (QR)'!#REF!</definedName>
    <definedName name="BL5B" localSheetId="6">'[1]Attach-3 (QR)'!#REF!</definedName>
    <definedName name="BL5B">'[2]Attach-3 (QR)'!#REF!</definedName>
    <definedName name="BL5BB" localSheetId="6">'[1]Attach-3 (QR)'!#REF!</definedName>
    <definedName name="BL5BB" localSheetId="24">'[3]Attach-3 (QR)'!#REF!</definedName>
    <definedName name="BL5BB">'[4]Attach-3 (QR)'!#REF!</definedName>
    <definedName name="BL5BBB" localSheetId="6">'[1]Attach-3 (QR)'!#REF!</definedName>
    <definedName name="BL5BBB" localSheetId="24">'[3]Attach-3 (QR)'!#REF!</definedName>
    <definedName name="BL5BBB">'[4]Attach-3 (QR)'!#REF!</definedName>
    <definedName name="BL5C" localSheetId="6">'[1]Attach-3 (QR)'!#REF!</definedName>
    <definedName name="BL5C">'[2]Attach-3 (QR)'!#REF!</definedName>
    <definedName name="BL5CC" localSheetId="6">'[1]Attach-3 (QR)'!#REF!</definedName>
    <definedName name="BL5CC" localSheetId="24">'[3]Attach-3 (QR)'!#REF!</definedName>
    <definedName name="BL5CC">'[4]Attach-3 (QR)'!#REF!</definedName>
    <definedName name="BL5CCC" localSheetId="6">'[1]Attach-3 (QR)'!#REF!</definedName>
    <definedName name="BL5CCC" localSheetId="24">'[3]Attach-3 (QR)'!#REF!</definedName>
    <definedName name="BL5CCC">'[4]Attach-3 (QR)'!#REF!</definedName>
    <definedName name="CAPA1" localSheetId="6">'[1]Attach-3 (QR)'!#REF!</definedName>
    <definedName name="CAPA1" localSheetId="24">'[3]Attach-3 (QR)'!#REF!</definedName>
    <definedName name="CAPA1">'[4]Attach-3 (QR)'!#REF!</definedName>
    <definedName name="CAPA11" localSheetId="6">'[1]Attach-3 (QR)'!#REF!</definedName>
    <definedName name="CAPA11" localSheetId="24">'[3]Attach-3 (QR)'!#REF!</definedName>
    <definedName name="CAPA11">'[4]Attach-3 (QR)'!#REF!</definedName>
    <definedName name="CAPA111" localSheetId="6">'[1]Attach-3 (QR)'!#REF!</definedName>
    <definedName name="CAPA111" localSheetId="24">'[3]Attach-3 (QR)'!#REF!</definedName>
    <definedName name="CAPA111">'[4]Attach-3 (QR)'!#REF!</definedName>
    <definedName name="CAPA2" localSheetId="6">'[1]Attach-3 (QR)'!#REF!</definedName>
    <definedName name="CAPA2" localSheetId="24">'[3]Attach-3 (QR)'!#REF!</definedName>
    <definedName name="CAPA2">'[4]Attach-3 (QR)'!#REF!</definedName>
    <definedName name="CAPA22" localSheetId="6">'[1]Attach-3 (QR)'!#REF!</definedName>
    <definedName name="CAPA22" localSheetId="24">'[3]Attach-3 (QR)'!#REF!</definedName>
    <definedName name="CAPA22">'[4]Attach-3 (QR)'!#REF!</definedName>
    <definedName name="CAPA222" localSheetId="6">'[1]Attach-3 (QR)'!#REF!</definedName>
    <definedName name="CAPA222" localSheetId="24">'[3]Attach-3 (QR)'!#REF!</definedName>
    <definedName name="CAPA222">'[4]Attach-3 (QR)'!#REF!</definedName>
    <definedName name="CAPA3" localSheetId="6">'[1]Attach-3 (QR)'!#REF!</definedName>
    <definedName name="CAPA3" localSheetId="24">'[3]Attach-3 (QR)'!#REF!</definedName>
    <definedName name="CAPA3">'[4]Attach-3 (QR)'!#REF!</definedName>
    <definedName name="CAPA33" localSheetId="6">'[1]Attach-3 (QR)'!#REF!</definedName>
    <definedName name="CAPA33" localSheetId="24">'[3]Attach-3 (QR)'!#REF!</definedName>
    <definedName name="CAPA33">'[4]Attach-3 (QR)'!#REF!</definedName>
    <definedName name="CAPA333" localSheetId="6">'[1]Attach-3 (QR)'!#REF!</definedName>
    <definedName name="CAPA333" localSheetId="24">'[3]Attach-3 (QR)'!#REF!</definedName>
    <definedName name="CAPA333">'[4]Attach-3 (QR)'!#REF!</definedName>
    <definedName name="CAPA4" localSheetId="6">'[1]Attach-3 (QR)'!#REF!</definedName>
    <definedName name="CAPA4" localSheetId="24">'[3]Attach-3 (QR)'!#REF!</definedName>
    <definedName name="CAPA4">'[4]Attach-3 (QR)'!#REF!</definedName>
    <definedName name="CAPA44" localSheetId="6">'[1]Attach-3 (QR)'!#REF!</definedName>
    <definedName name="CAPA44" localSheetId="24">'[3]Attach-3 (QR)'!#REF!</definedName>
    <definedName name="CAPA44">'[4]Attach-3 (QR)'!#REF!</definedName>
    <definedName name="CAPA444" localSheetId="6">'[1]Attach-3 (QR)'!#REF!</definedName>
    <definedName name="CAPA444" localSheetId="24">'[3]Attach-3 (QR)'!#REF!</definedName>
    <definedName name="CAPA444">'[4]Attach-3 (QR)'!#REF!</definedName>
    <definedName name="CAPA7" localSheetId="6">'[1]Attach-3 (QR)'!#REF!</definedName>
    <definedName name="CAPA7" localSheetId="24">'[3]Attach-3 (QR)'!#REF!</definedName>
    <definedName name="CAPA7">'[4]Attach-3 (QR)'!#REF!</definedName>
    <definedName name="CAPA77" localSheetId="6">'[1]Attach-3 (QR)'!#REF!</definedName>
    <definedName name="CAPA77" localSheetId="24">'[3]Attach-3 (QR)'!#REF!</definedName>
    <definedName name="CAPA77">'[4]Attach-3 (QR)'!#REF!</definedName>
    <definedName name="CAPA777" localSheetId="6">'[1]Attach-3 (QR)'!#REF!</definedName>
    <definedName name="CAPA777" localSheetId="24">'[3]Attach-3 (QR)'!#REF!</definedName>
    <definedName name="CAPA777">'[4]Attach-3 (QR)'!#REF!</definedName>
    <definedName name="COO" localSheetId="6">'[5]Sch-1a'!#REF!</definedName>
    <definedName name="COO" localSheetId="24">'[6]Sch-1a'!#REF!</definedName>
    <definedName name="COO">'[7]Sch-1a'!#REF!</definedName>
    <definedName name="date" localSheetId="6">#REF!</definedName>
    <definedName name="date" localSheetId="24">#REF!</definedName>
    <definedName name="date">#REF!</definedName>
    <definedName name="iii" localSheetId="6">#REF!</definedName>
    <definedName name="iii" localSheetId="24">#REF!</definedName>
    <definedName name="iii">#REF!</definedName>
    <definedName name="logo1">"Picture 7"</definedName>
    <definedName name="MANU1" localSheetId="6">'[1]Attach-3 (QR)'!#REF!</definedName>
    <definedName name="MANU1" localSheetId="24">'[3]Attach-3 (QR)'!#REF!</definedName>
    <definedName name="MANU1">'[4]Attach-3 (QR)'!#REF!</definedName>
    <definedName name="MANU11" localSheetId="6">'[1]Attach-3 (QR)'!#REF!</definedName>
    <definedName name="MANU11" localSheetId="24">'[3]Attach-3 (QR)'!#REF!</definedName>
    <definedName name="MANU11">'[4]Attach-3 (QR)'!#REF!</definedName>
    <definedName name="MANU111" localSheetId="6">'[1]Attach-3 (QR)'!#REF!</definedName>
    <definedName name="MANU111" localSheetId="24">'[3]Attach-3 (QR)'!#REF!</definedName>
    <definedName name="MANU111">'[4]Attach-3 (QR)'!#REF!</definedName>
    <definedName name="MANU2" localSheetId="6">'[1]Attach-3 (QR)'!#REF!</definedName>
    <definedName name="MANU2" localSheetId="24">'[3]Attach-3 (QR)'!#REF!</definedName>
    <definedName name="MANU2">'[4]Attach-3 (QR)'!#REF!</definedName>
    <definedName name="MANU22" localSheetId="6">'[1]Attach-3 (QR)'!#REF!</definedName>
    <definedName name="MANU22" localSheetId="24">'[3]Attach-3 (QR)'!#REF!</definedName>
    <definedName name="MANU22">'[4]Attach-3 (QR)'!#REF!</definedName>
    <definedName name="MANU222" localSheetId="6">'[1]Attach-3 (QR)'!#REF!</definedName>
    <definedName name="MANU222" localSheetId="24">'[3]Attach-3 (QR)'!#REF!</definedName>
    <definedName name="MANU222">'[4]Attach-3 (QR)'!#REF!</definedName>
    <definedName name="MANU3" localSheetId="6">'[1]Attach-3 (QR)'!#REF!</definedName>
    <definedName name="MANU3" localSheetId="24">'[3]Attach-3 (QR)'!#REF!</definedName>
    <definedName name="MANU3">'[4]Attach-3 (QR)'!#REF!</definedName>
    <definedName name="MANU33" localSheetId="6">'[1]Attach-3 (QR)'!#REF!</definedName>
    <definedName name="MANU33" localSheetId="24">'[3]Attach-3 (QR)'!#REF!</definedName>
    <definedName name="MANU33">'[4]Attach-3 (QR)'!#REF!</definedName>
    <definedName name="MANU333" localSheetId="6">'[1]Attach-3 (QR)'!#REF!</definedName>
    <definedName name="MANU333" localSheetId="24">'[3]Attach-3 (QR)'!#REF!</definedName>
    <definedName name="MANU333">'[4]Attach-3 (QR)'!#REF!</definedName>
    <definedName name="MANU4" localSheetId="6">'[1]Attach-3 (QR)'!#REF!</definedName>
    <definedName name="MANU4" localSheetId="24">'[3]Attach-3 (QR)'!#REF!</definedName>
    <definedName name="MANU4">'[4]Attach-3 (QR)'!#REF!</definedName>
    <definedName name="MANU44" localSheetId="6">'[1]Attach-3 (QR)'!#REF!</definedName>
    <definedName name="MANU44" localSheetId="24">'[3]Attach-3 (QR)'!#REF!</definedName>
    <definedName name="MANU44">'[4]Attach-3 (QR)'!#REF!</definedName>
    <definedName name="MANU444" localSheetId="6">'[1]Attach-3 (QR)'!#REF!</definedName>
    <definedName name="MANU444" localSheetId="24">'[3]Attach-3 (QR)'!#REF!</definedName>
    <definedName name="MANU444">'[4]Attach-3 (QR)'!#REF!</definedName>
    <definedName name="MANU5" localSheetId="6">'[1]Attach-3 (QR)'!#REF!</definedName>
    <definedName name="MANU5" localSheetId="24">'[3]Attach-3 (QR)'!#REF!</definedName>
    <definedName name="MANU5">'[4]Attach-3 (QR)'!#REF!</definedName>
    <definedName name="MANU55" localSheetId="6">'[1]Attach-3 (QR)'!#REF!</definedName>
    <definedName name="MANU55" localSheetId="24">'[3]Attach-3 (QR)'!#REF!</definedName>
    <definedName name="MANU55">'[4]Attach-3 (QR)'!#REF!</definedName>
    <definedName name="MANU555" localSheetId="6">'[1]Attach-3 (QR)'!#REF!</definedName>
    <definedName name="MANU555" localSheetId="24">'[3]Attach-3 (QR)'!#REF!</definedName>
    <definedName name="MANU555">'[4]Attach-3 (QR)'!#REF!</definedName>
    <definedName name="PATH1" localSheetId="6">'[1]Attach-3 (QR)'!#REF!</definedName>
    <definedName name="PATH1" localSheetId="24">'[3]Attach-3 (QR)'!#REF!</definedName>
    <definedName name="PATH1">'[4]Attach-3 (QR)'!#REF!</definedName>
    <definedName name="PATH11" localSheetId="6">'[1]Attach-3 (QR)'!#REF!</definedName>
    <definedName name="PATH11" localSheetId="24">'[3]Attach-3 (QR)'!#REF!</definedName>
    <definedName name="PATH11">'[4]Attach-3 (QR)'!#REF!</definedName>
    <definedName name="PATH111" localSheetId="6">'[1]Attach-3 (QR)'!#REF!</definedName>
    <definedName name="PATH111" localSheetId="24">'[3]Attach-3 (QR)'!#REF!</definedName>
    <definedName name="PATH111">'[4]Attach-3 (QR)'!#REF!</definedName>
    <definedName name="PATH2" localSheetId="6">'[1]Attach-3 (QR)'!#REF!</definedName>
    <definedName name="PATH2" localSheetId="24">'[3]Attach-3 (QR)'!#REF!</definedName>
    <definedName name="PATH2">'[4]Attach-3 (QR)'!#REF!</definedName>
    <definedName name="PATH22" localSheetId="6">'[1]Attach-3 (QR)'!#REF!</definedName>
    <definedName name="PATH22" localSheetId="24">'[3]Attach-3 (QR)'!#REF!</definedName>
    <definedName name="PATH22">'[4]Attach-3 (QR)'!#REF!</definedName>
    <definedName name="PATH222" localSheetId="6">'[1]Attach-3 (QR)'!#REF!</definedName>
    <definedName name="PATH222" localSheetId="24">'[3]Attach-3 (QR)'!#REF!</definedName>
    <definedName name="PATH222">'[4]Attach-3 (QR)'!#REF!</definedName>
    <definedName name="PATH3" localSheetId="6">'[1]Attach-3 (QR)'!#REF!</definedName>
    <definedName name="PATH3" localSheetId="24">'[3]Attach-3 (QR)'!#REF!</definedName>
    <definedName name="PATH3">'[4]Attach-3 (QR)'!#REF!</definedName>
    <definedName name="PATH33" localSheetId="6">'[1]Attach-3 (QR)'!#REF!</definedName>
    <definedName name="PATH33" localSheetId="24">'[3]Attach-3 (QR)'!#REF!</definedName>
    <definedName name="PATH33">'[4]Attach-3 (QR)'!#REF!</definedName>
    <definedName name="PATH333" localSheetId="6">'[1]Attach-3 (QR)'!#REF!</definedName>
    <definedName name="PATH333" localSheetId="24">'[3]Attach-3 (QR)'!#REF!</definedName>
    <definedName name="PATH333">'[4]Attach-3 (QR)'!#REF!</definedName>
    <definedName name="PATH4" localSheetId="6">'[1]Attach-3 (QR)'!#REF!</definedName>
    <definedName name="PATH4" localSheetId="24">'[3]Attach-3 (QR)'!#REF!</definedName>
    <definedName name="PATH4">'[4]Attach-3 (QR)'!#REF!</definedName>
    <definedName name="PATH44" localSheetId="6">'[1]Attach-3 (QR)'!#REF!</definedName>
    <definedName name="PATH44" localSheetId="24">'[3]Attach-3 (QR)'!#REF!</definedName>
    <definedName name="PATH44">'[4]Attach-3 (QR)'!#REF!</definedName>
    <definedName name="PATH444" localSheetId="6">'[1]Attach-3 (QR)'!#REF!</definedName>
    <definedName name="PATH444" localSheetId="24">'[3]Attach-3 (QR)'!#REF!</definedName>
    <definedName name="PATH444">'[4]Attach-3 (QR)'!#REF!</definedName>
    <definedName name="PATH5" localSheetId="6">'[1]Attach-3 (QR)'!#REF!</definedName>
    <definedName name="PATH5" localSheetId="24">'[3]Attach-3 (QR)'!#REF!</definedName>
    <definedName name="PATH5">'[4]Attach-3 (QR)'!#REF!</definedName>
    <definedName name="PATH55" localSheetId="6">'[1]Attach-3 (QR)'!#REF!</definedName>
    <definedName name="PATH55" localSheetId="24">'[3]Attach-3 (QR)'!#REF!</definedName>
    <definedName name="PATH55">'[4]Attach-3 (QR)'!#REF!</definedName>
    <definedName name="PATH555" localSheetId="6">'[1]Attach-3 (QR)'!#REF!</definedName>
    <definedName name="PATH555" localSheetId="24">'[3]Attach-3 (QR)'!#REF!</definedName>
    <definedName name="PATH555">'[4]Attach-3 (QR)'!#REF!</definedName>
    <definedName name="PATHAR1" localSheetId="6">'[1]Attach-3 (QR)'!#REF!</definedName>
    <definedName name="PATHAR1">'[2]Attach-3 (QR)'!#REF!</definedName>
    <definedName name="PATHAR2" localSheetId="6">'[1]Attach-3 (QR)'!#REF!</definedName>
    <definedName name="PATHAR2">'[2]Attach-3 (QR)'!#REF!</definedName>
    <definedName name="PATHAR3" localSheetId="6">'[1]Attach-3 (QR)'!#REF!</definedName>
    <definedName name="PATHAR3">'[2]Attach-3 (QR)'!#REF!</definedName>
    <definedName name="PATHJV1" localSheetId="6">'[1]Attach-3 (QR)'!#REF!</definedName>
    <definedName name="PATHJV1" localSheetId="24">'[3]Attach-3 (QR)'!#REF!</definedName>
    <definedName name="PATHJV1">'[4]Attach-3 (QR)'!#REF!</definedName>
    <definedName name="PATHJV11" localSheetId="6">'[1]Attach-3 (QR)'!#REF!</definedName>
    <definedName name="PATHJV11" localSheetId="24">'[3]Attach-3 (QR)'!#REF!</definedName>
    <definedName name="PATHJV11">'[4]Attach-3 (QR)'!#REF!</definedName>
    <definedName name="PATHJV111" localSheetId="6">'[1]Attach-3 (QR)'!#REF!</definedName>
    <definedName name="PATHJV111" localSheetId="24">'[3]Attach-3 (QR)'!#REF!</definedName>
    <definedName name="PATHJV111">'[4]Attach-3 (QR)'!#REF!</definedName>
    <definedName name="PATHJV2" localSheetId="6">'[1]Attach-3 (QR)'!#REF!</definedName>
    <definedName name="PATHJV2" localSheetId="24">'[3]Attach-3 (QR)'!#REF!</definedName>
    <definedName name="PATHJV2">'[4]Attach-3 (QR)'!#REF!</definedName>
    <definedName name="PATHJV22" localSheetId="6">'[1]Attach-3 (QR)'!#REF!</definedName>
    <definedName name="PATHJV22" localSheetId="24">'[3]Attach-3 (QR)'!#REF!</definedName>
    <definedName name="PATHJV22">'[4]Attach-3 (QR)'!#REF!</definedName>
    <definedName name="PATHJV222" localSheetId="6">'[1]Attach-3 (QR)'!#REF!</definedName>
    <definedName name="PATHJV222" localSheetId="24">'[3]Attach-3 (QR)'!#REF!</definedName>
    <definedName name="PATHJV222">'[4]Attach-3 (QR)'!#REF!</definedName>
    <definedName name="PATHJV3" localSheetId="6">'[1]Attach-3 (QR)'!#REF!</definedName>
    <definedName name="PATHJV3" localSheetId="24">'[3]Attach-3 (QR)'!#REF!</definedName>
    <definedName name="PATHJV3">'[4]Attach-3 (QR)'!#REF!</definedName>
    <definedName name="PATHJV33" localSheetId="6">'[1]Attach-3 (QR)'!#REF!</definedName>
    <definedName name="PATHJV33" localSheetId="24">'[3]Attach-3 (QR)'!#REF!</definedName>
    <definedName name="PATHJV33">'[4]Attach-3 (QR)'!#REF!</definedName>
    <definedName name="PATHJV333" localSheetId="6">'[1]Attach-3 (QR)'!#REF!</definedName>
    <definedName name="PATHJV333" localSheetId="24">'[3]Attach-3 (QR)'!#REF!</definedName>
    <definedName name="PATHJV333">'[4]Attach-3 (QR)'!#REF!</definedName>
    <definedName name="PATHJVPR1" localSheetId="6">'[1]Attach-3 (QR)'!#REF!</definedName>
    <definedName name="PATHJVPR1">'[2]Attach-3 (QR)'!#REF!</definedName>
    <definedName name="PATHJVPR11" localSheetId="6">'[1]Attach-3 (QR)'!#REF!</definedName>
    <definedName name="PATHJVPR11" localSheetId="24">'[3]Attach-3 (QR)'!#REF!</definedName>
    <definedName name="PATHJVPR11">'[4]Attach-3 (QR)'!#REF!</definedName>
    <definedName name="PATHJVPR111" localSheetId="6">'[1]Attach-3 (QR)'!#REF!</definedName>
    <definedName name="PATHJVPR111" localSheetId="24">'[3]Attach-3 (QR)'!#REF!</definedName>
    <definedName name="PATHJVPR111">'[4]Attach-3 (QR)'!#REF!</definedName>
    <definedName name="PATHJVPR2" localSheetId="6">'[1]Attach-3 (QR)'!#REF!</definedName>
    <definedName name="PATHJVPR2">'[2]Attach-3 (QR)'!#REF!</definedName>
    <definedName name="PATHJVPR22" localSheetId="6">'[1]Attach-3 (QR)'!#REF!</definedName>
    <definedName name="PATHJVPR22" localSheetId="24">'[3]Attach-3 (QR)'!#REF!</definedName>
    <definedName name="PATHJVPR22">'[4]Attach-3 (QR)'!#REF!</definedName>
    <definedName name="PATHJVPR222" localSheetId="6">'[1]Attach-3 (QR)'!#REF!</definedName>
    <definedName name="PATHJVPR222" localSheetId="24">'[3]Attach-3 (QR)'!#REF!</definedName>
    <definedName name="PATHJVPR222">'[4]Attach-3 (QR)'!#REF!</definedName>
    <definedName name="PATHLA1" localSheetId="6">'[1]Attach-3 (QR)'!#REF!</definedName>
    <definedName name="PATHLA1" localSheetId="24">'[3]Attach-3 (QR)'!#REF!</definedName>
    <definedName name="PATHLA1">'[4]Attach-3 (QR)'!#REF!</definedName>
    <definedName name="PATHLA2" localSheetId="6">'[1]Attach-3 (QR)'!#REF!</definedName>
    <definedName name="PATHLA2" localSheetId="24">'[3]Attach-3 (QR)'!#REF!</definedName>
    <definedName name="PATHLA2">'[4]Attach-3 (QR)'!#REF!</definedName>
    <definedName name="PATHLA3" localSheetId="6">'[1]Attach-3 (QR)'!#REF!</definedName>
    <definedName name="PATHLA3" localSheetId="24">'[3]Attach-3 (QR)'!#REF!</definedName>
    <definedName name="PATHLA3">'[4]Attach-3 (QR)'!#REF!</definedName>
    <definedName name="PATHLP1" localSheetId="6">'[1]Attach-3 (QR)'!#REF!</definedName>
    <definedName name="PATHLP1">'[2]Attach-3 (QR)'!#REF!</definedName>
    <definedName name="PATHLP2" localSheetId="6">'[1]Attach-3 (QR)'!#REF!</definedName>
    <definedName name="PATHLP2" localSheetId="24">'[3]Attach-3 (QR)'!#REF!</definedName>
    <definedName name="PATHLP2">'[4]Attach-3 (QR)'!#REF!</definedName>
    <definedName name="PATHLP3" localSheetId="6">'[1]Attach-3 (QR)'!#REF!</definedName>
    <definedName name="PATHLP3" localSheetId="24">'[3]Attach-3 (QR)'!#REF!</definedName>
    <definedName name="PATHLP3">'[4]Attach-3 (QR)'!#REF!</definedName>
    <definedName name="PATHPR1" localSheetId="6">'[1]Attach-3 (QR)'!#REF!</definedName>
    <definedName name="PATHPR1">'[2]Attach-3 (QR)'!#REF!</definedName>
    <definedName name="PATHPR2" localSheetId="6">'[1]Attach-3 (QR)'!#REF!</definedName>
    <definedName name="PATHPR2" localSheetId="24">'[3]Attach-3 (QR)'!#REF!</definedName>
    <definedName name="PATHPR2">'[4]Attach-3 (QR)'!#REF!</definedName>
    <definedName name="_xlnm.Print_Area" localSheetId="21">'Bid Form 2nd Envelope'!$A$1:$F$67</definedName>
    <definedName name="_xlnm.Print_Area" localSheetId="17">Discount!$A$2:$G$40</definedName>
    <definedName name="_xlnm.Print_Area" localSheetId="19">'Entry Tax'!$A$1:$E$16</definedName>
    <definedName name="_xlnm.Print_Area" localSheetId="2">Instructions!$A$1:$C$53</definedName>
    <definedName name="_xlnm.Print_Area" localSheetId="6">'Name of Bidder'!$B$1:$C$31</definedName>
    <definedName name="_xlnm.Print_Area" localSheetId="5">'Names of Bidder to b dleted'!$B$1:$G$28</definedName>
    <definedName name="_xlnm.Print_Area" localSheetId="18">Octroi!$A$1:$E$16</definedName>
    <definedName name="_xlnm.Print_Area" localSheetId="20">'Other Taxes &amp; Duties'!$A$1:$F$16</definedName>
    <definedName name="_xlnm.Print_Area" localSheetId="7">'Sch-1'!$A$1:$N$51</definedName>
    <definedName name="_xlnm.Print_Area" localSheetId="8">'Sch-2'!$A$1:$J$48</definedName>
    <definedName name="_xlnm.Print_Area" localSheetId="9">'Sch-3'!$A$1:$P$34</definedName>
    <definedName name="_xlnm.Print_Area" localSheetId="10">'Sch-4'!$A$1:$P$26</definedName>
    <definedName name="_xlnm.Print_Area" localSheetId="11">'Sch-5'!$A$1:$E$23</definedName>
    <definedName name="_xlnm.Print_Area" localSheetId="12">'Sch-5 after discount'!$A$1:$E$23</definedName>
    <definedName name="_xlnm.Print_Area" localSheetId="13">'Sch-6'!$A$1:$D$32</definedName>
    <definedName name="_xlnm.Print_Area" localSheetId="15">'Sch-6 (After Discount)'!$A$1:$D$32</definedName>
    <definedName name="_xlnm.Print_Area" localSheetId="14">'Sch-6 After Discount'!$A$1:$D$31</definedName>
    <definedName name="_xlnm.Print_Area" localSheetId="16">'Sch-7'!$A$1:$M$22</definedName>
    <definedName name="_xlnm.Print_Titles" localSheetId="7">'Sch-1'!$15:$16</definedName>
    <definedName name="_xlnm.Print_Titles" localSheetId="8">'Sch-2'!$15:$16</definedName>
    <definedName name="_xlnm.Print_Titles" localSheetId="9">'Sch-3'!$15:$16</definedName>
    <definedName name="_xlnm.Print_Titles" localSheetId="11">'Sch-5'!$3:$14</definedName>
    <definedName name="_xlnm.Print_Titles" localSheetId="12">'Sch-5 after discount'!$3:$14</definedName>
    <definedName name="_xlnm.Print_Titles" localSheetId="13">'Sch-6'!$3:$14</definedName>
    <definedName name="_xlnm.Print_Titles" localSheetId="15">'Sch-6 (After Discount)'!$3:$14</definedName>
    <definedName name="_xlnm.Print_Titles" localSheetId="14">'Sch-6 After Discount'!$3:$13</definedName>
    <definedName name="printedname" localSheetId="6">#REF!</definedName>
    <definedName name="printedname" localSheetId="24">#REF!</definedName>
    <definedName name="printedname">#REF!</definedName>
    <definedName name="_xlnm.Recorder" localSheetId="21">#REF!</definedName>
    <definedName name="_xlnm.Recorder" localSheetId="1">#REF!</definedName>
    <definedName name="_xlnm.Recorder" localSheetId="17">#REF!</definedName>
    <definedName name="_xlnm.Recorder" localSheetId="19">#REF!</definedName>
    <definedName name="_xlnm.Recorder" localSheetId="2">#REF!</definedName>
    <definedName name="_xlnm.Recorder" localSheetId="6">#REF!</definedName>
    <definedName name="_xlnm.Recorder" localSheetId="5">#REF!</definedName>
    <definedName name="_xlnm.Recorder" localSheetId="24">#REF!</definedName>
    <definedName name="_xlnm.Recorder" localSheetId="18">#REF!</definedName>
    <definedName name="_xlnm.Recorder" localSheetId="20">#REF!</definedName>
    <definedName name="_xlnm.Recorder" localSheetId="11">#REF!</definedName>
    <definedName name="_xlnm.Recorder" localSheetId="12">#REF!</definedName>
    <definedName name="_xlnm.Recorder" localSheetId="13">#REF!</definedName>
    <definedName name="_xlnm.Recorder" localSheetId="15">#REF!</definedName>
    <definedName name="_xlnm.Recorder" localSheetId="14">#REF!</definedName>
    <definedName name="_xlnm.Recorder">#REF!</definedName>
    <definedName name="TEST" localSheetId="21">#REF!</definedName>
    <definedName name="TEST" localSheetId="1">#REF!</definedName>
    <definedName name="TEST" localSheetId="17">#REF!</definedName>
    <definedName name="TEST" localSheetId="19">#REF!</definedName>
    <definedName name="TEST" localSheetId="2">#REF!</definedName>
    <definedName name="TEST" localSheetId="6">#REF!</definedName>
    <definedName name="TEST" localSheetId="5">#REF!</definedName>
    <definedName name="TEST" localSheetId="24">#REF!</definedName>
    <definedName name="TEST" localSheetId="18">#REF!</definedName>
    <definedName name="TEST" localSheetId="20">#REF!</definedName>
    <definedName name="TEST" localSheetId="11">#REF!</definedName>
    <definedName name="TEST" localSheetId="12">#REF!</definedName>
    <definedName name="TEST" localSheetId="13">#REF!</definedName>
    <definedName name="TEST" localSheetId="15">#REF!</definedName>
    <definedName name="TEST" localSheetId="14">#REF!</definedName>
    <definedName name="TEST">#REF!</definedName>
    <definedName name="ttt" localSheetId="6">#REF!</definedName>
    <definedName name="ttt" localSheetId="24">#REF!</definedName>
    <definedName name="ttt">#REF!</definedName>
    <definedName name="typeofbidder" localSheetId="6">#REF!</definedName>
    <definedName name="typeofbidder" localSheetId="24">#REF!</definedName>
    <definedName name="typeofbidder">#REF!</definedName>
    <definedName name="uuu" localSheetId="6">#REF!</definedName>
    <definedName name="uuu" localSheetId="24">#REF!</definedName>
    <definedName name="uuu">#REF!</definedName>
    <definedName name="yyy" localSheetId="6">#REF!</definedName>
    <definedName name="yyy" localSheetId="24">#REF!</definedName>
    <definedName name="yyy">#REF!</definedName>
    <definedName name="Z_01ACF2E1_8E61_4459_ABC1_B6C183DEED61_.wvu.PrintArea" localSheetId="21" hidden="1">'Bid Form 2nd Envelope'!$A$1:$F$67</definedName>
    <definedName name="Z_01ACF2E1_8E61_4459_ABC1_B6C183DEED61_.wvu.PrintArea" localSheetId="19" hidden="1">'Entry Tax'!$A$1:$E$16</definedName>
    <definedName name="Z_01ACF2E1_8E61_4459_ABC1_B6C183DEED61_.wvu.PrintArea" localSheetId="5" hidden="1">'Names of Bidder to b dleted'!$B$1:$E$26</definedName>
    <definedName name="Z_01ACF2E1_8E61_4459_ABC1_B6C183DEED61_.wvu.PrintArea" localSheetId="18" hidden="1">Octroi!$A$1:$E$16</definedName>
    <definedName name="Z_01ACF2E1_8E61_4459_ABC1_B6C183DEED61_.wvu.PrintArea" localSheetId="20" hidden="1">'Other Taxes &amp; Duties'!$A$1:$F$16</definedName>
    <definedName name="Z_01ACF2E1_8E61_4459_ABC1_B6C183DEED61_.wvu.PrintArea" localSheetId="11" hidden="1">'Sch-5'!$A$1:$E$24</definedName>
    <definedName name="Z_01ACF2E1_8E61_4459_ABC1_B6C183DEED61_.wvu.PrintArea" localSheetId="12" hidden="1">'Sch-5 after discount'!$A$1:$E$24</definedName>
    <definedName name="Z_01ACF2E1_8E61_4459_ABC1_B6C183DEED61_.wvu.PrintArea" localSheetId="13" hidden="1">'Sch-6'!$A$1:$D$34</definedName>
    <definedName name="Z_01ACF2E1_8E61_4459_ABC1_B6C183DEED61_.wvu.PrintArea" localSheetId="15" hidden="1">'Sch-6 (After Discount)'!$A$1:$D$34</definedName>
    <definedName name="Z_01ACF2E1_8E61_4459_ABC1_B6C183DEED61_.wvu.PrintArea" localSheetId="14" hidden="1">'Sch-6 After Discount'!$A$1:$D$33</definedName>
    <definedName name="Z_01ACF2E1_8E61_4459_ABC1_B6C183DEED61_.wvu.PrintTitles" localSheetId="11" hidden="1">'Sch-5'!$3:$14</definedName>
    <definedName name="Z_01ACF2E1_8E61_4459_ABC1_B6C183DEED61_.wvu.PrintTitles" localSheetId="12" hidden="1">'Sch-5 after discount'!$3:$14</definedName>
    <definedName name="Z_01ACF2E1_8E61_4459_ABC1_B6C183DEED61_.wvu.PrintTitles" localSheetId="13" hidden="1">'Sch-6'!$3:$14</definedName>
    <definedName name="Z_01ACF2E1_8E61_4459_ABC1_B6C183DEED61_.wvu.PrintTitles" localSheetId="15" hidden="1">'Sch-6 (After Discount)'!$3:$14</definedName>
    <definedName name="Z_01ACF2E1_8E61_4459_ABC1_B6C183DEED61_.wvu.PrintTitles" localSheetId="14" hidden="1">'Sch-6 After Discount'!$3:$13</definedName>
    <definedName name="Z_0EF4989F_3042_43E2_B986_E1AA9D97B4D7_.wvu.Cols" localSheetId="0" hidden="1">Basic!$I:$I</definedName>
    <definedName name="Z_0EF4989F_3042_43E2_B986_E1AA9D97B4D7_.wvu.Cols" localSheetId="21" hidden="1">'Bid Form 2nd Envelope'!$H:$AO</definedName>
    <definedName name="Z_0EF4989F_3042_43E2_B986_E1AA9D97B4D7_.wvu.Cols" localSheetId="17" hidden="1">Discount!$H:$L</definedName>
    <definedName name="Z_0EF4989F_3042_43E2_B986_E1AA9D97B4D7_.wvu.Cols" localSheetId="6" hidden="1">'Name of Bidder'!$A:$A,'Name of Bidder'!$D:$Q,'Name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0EF4989F_3042_43E2_B986_E1AA9D97B4D7_.wvu.Cols" localSheetId="24" hidden="1">'N-W (Cr.)'!$A:$O,'N-W (Cr.)'!$T:$DL</definedName>
    <definedName name="Z_0EF4989F_3042_43E2_B986_E1AA9D97B4D7_.wvu.Cols" localSheetId="7" hidden="1">'Sch-1'!$O:$U,'Sch-1'!$X:$AK,'Sch-1'!$AO:$AP</definedName>
    <definedName name="Z_0EF4989F_3042_43E2_B986_E1AA9D97B4D7_.wvu.Cols" localSheetId="8" hidden="1">'Sch-2'!$L:$L</definedName>
    <definedName name="Z_0EF4989F_3042_43E2_B986_E1AA9D97B4D7_.wvu.Cols" localSheetId="9" hidden="1">'Sch-3'!$Q:$V,'Sch-3'!$X:$Y</definedName>
    <definedName name="Z_0EF4989F_3042_43E2_B986_E1AA9D97B4D7_.wvu.Cols" localSheetId="11" hidden="1">'Sch-5'!$F:$T</definedName>
    <definedName name="Z_0EF4989F_3042_43E2_B986_E1AA9D97B4D7_.wvu.Cols" localSheetId="15" hidden="1">'Sch-6 (After Discount)'!$E:$F</definedName>
    <definedName name="Z_0EF4989F_3042_43E2_B986_E1AA9D97B4D7_.wvu.Cols" localSheetId="16" hidden="1">'Sch-7'!$AA:$AG</definedName>
    <definedName name="Z_0EF4989F_3042_43E2_B986_E1AA9D97B4D7_.wvu.FilterData" localSheetId="7" hidden="1">'Sch-1'!$A$17:$IV$47</definedName>
    <definedName name="Z_0EF4989F_3042_43E2_B986_E1AA9D97B4D7_.wvu.FilterData" localSheetId="8" hidden="1">'Sch-2'!$A$17:$AF$17</definedName>
    <definedName name="Z_0EF4989F_3042_43E2_B986_E1AA9D97B4D7_.wvu.PrintArea" localSheetId="21" hidden="1">'Bid Form 2nd Envelope'!$A$1:$F$67</definedName>
    <definedName name="Z_0EF4989F_3042_43E2_B986_E1AA9D97B4D7_.wvu.PrintArea" localSheetId="17" hidden="1">Discount!$A$2:$G$40</definedName>
    <definedName name="Z_0EF4989F_3042_43E2_B986_E1AA9D97B4D7_.wvu.PrintArea" localSheetId="19" hidden="1">'Entry Tax'!$A$1:$E$16</definedName>
    <definedName name="Z_0EF4989F_3042_43E2_B986_E1AA9D97B4D7_.wvu.PrintArea" localSheetId="2" hidden="1">Instructions!$A$1:$C$53</definedName>
    <definedName name="Z_0EF4989F_3042_43E2_B986_E1AA9D97B4D7_.wvu.PrintArea" localSheetId="6" hidden="1">'Name of Bidder'!$B$1:$C$31</definedName>
    <definedName name="Z_0EF4989F_3042_43E2_B986_E1AA9D97B4D7_.wvu.PrintArea" localSheetId="5" hidden="1">'Names of Bidder to b dleted'!$B$1:$G$28</definedName>
    <definedName name="Z_0EF4989F_3042_43E2_B986_E1AA9D97B4D7_.wvu.PrintArea" localSheetId="18" hidden="1">Octroi!$A$1:$E$16</definedName>
    <definedName name="Z_0EF4989F_3042_43E2_B986_E1AA9D97B4D7_.wvu.PrintArea" localSheetId="20" hidden="1">'Other Taxes &amp; Duties'!$A$1:$F$16</definedName>
    <definedName name="Z_0EF4989F_3042_43E2_B986_E1AA9D97B4D7_.wvu.PrintArea" localSheetId="7" hidden="1">'Sch-1'!$A$1:$N$51</definedName>
    <definedName name="Z_0EF4989F_3042_43E2_B986_E1AA9D97B4D7_.wvu.PrintArea" localSheetId="8" hidden="1">'Sch-2'!$A$1:$J$48</definedName>
    <definedName name="Z_0EF4989F_3042_43E2_B986_E1AA9D97B4D7_.wvu.PrintArea" localSheetId="9" hidden="1">'Sch-3'!$A$1:$P$34</definedName>
    <definedName name="Z_0EF4989F_3042_43E2_B986_E1AA9D97B4D7_.wvu.PrintArea" localSheetId="10" hidden="1">'Sch-4'!$A$1:$P$26</definedName>
    <definedName name="Z_0EF4989F_3042_43E2_B986_E1AA9D97B4D7_.wvu.PrintArea" localSheetId="11" hidden="1">'Sch-5'!$A$1:$E$23</definedName>
    <definedName name="Z_0EF4989F_3042_43E2_B986_E1AA9D97B4D7_.wvu.PrintArea" localSheetId="12" hidden="1">'Sch-5 after discount'!$A$1:$E$23</definedName>
    <definedName name="Z_0EF4989F_3042_43E2_B986_E1AA9D97B4D7_.wvu.PrintArea" localSheetId="13" hidden="1">'Sch-6'!$A$1:$D$32</definedName>
    <definedName name="Z_0EF4989F_3042_43E2_B986_E1AA9D97B4D7_.wvu.PrintArea" localSheetId="15" hidden="1">'Sch-6 (After Discount)'!$A$1:$D$32</definedName>
    <definedName name="Z_0EF4989F_3042_43E2_B986_E1AA9D97B4D7_.wvu.PrintArea" localSheetId="14" hidden="1">'Sch-6 After Discount'!$A$1:$D$31</definedName>
    <definedName name="Z_0EF4989F_3042_43E2_B986_E1AA9D97B4D7_.wvu.PrintArea" localSheetId="16" hidden="1">'Sch-7'!$A$1:$M$22</definedName>
    <definedName name="Z_0EF4989F_3042_43E2_B986_E1AA9D97B4D7_.wvu.PrintTitles" localSheetId="7" hidden="1">'Sch-1'!$15:$16</definedName>
    <definedName name="Z_0EF4989F_3042_43E2_B986_E1AA9D97B4D7_.wvu.PrintTitles" localSheetId="8" hidden="1">'Sch-2'!$15:$16</definedName>
    <definedName name="Z_0EF4989F_3042_43E2_B986_E1AA9D97B4D7_.wvu.PrintTitles" localSheetId="9" hidden="1">'Sch-3'!$15:$16</definedName>
    <definedName name="Z_0EF4989F_3042_43E2_B986_E1AA9D97B4D7_.wvu.PrintTitles" localSheetId="11" hidden="1">'Sch-5'!$3:$14</definedName>
    <definedName name="Z_0EF4989F_3042_43E2_B986_E1AA9D97B4D7_.wvu.PrintTitles" localSheetId="12" hidden="1">'Sch-5 after discount'!$3:$14</definedName>
    <definedName name="Z_0EF4989F_3042_43E2_B986_E1AA9D97B4D7_.wvu.PrintTitles" localSheetId="13" hidden="1">'Sch-6'!$3:$14</definedName>
    <definedName name="Z_0EF4989F_3042_43E2_B986_E1AA9D97B4D7_.wvu.PrintTitles" localSheetId="15" hidden="1">'Sch-6 (After Discount)'!$3:$14</definedName>
    <definedName name="Z_0EF4989F_3042_43E2_B986_E1AA9D97B4D7_.wvu.PrintTitles" localSheetId="14" hidden="1">'Sch-6 After Discount'!$3:$13</definedName>
    <definedName name="Z_0EF4989F_3042_43E2_B986_E1AA9D97B4D7_.wvu.Rows" localSheetId="1" hidden="1">Cover!$7:$7</definedName>
    <definedName name="Z_0EF4989F_3042_43E2_B986_E1AA9D97B4D7_.wvu.Rows" localSheetId="17" hidden="1">Discount!$29:$32</definedName>
    <definedName name="Z_0EF4989F_3042_43E2_B986_E1AA9D97B4D7_.wvu.Rows" localSheetId="6" hidden="1">'Name of Bidder'!$18:$26</definedName>
    <definedName name="Z_0EF4989F_3042_43E2_B986_E1AA9D97B4D7_.wvu.Rows" localSheetId="5" hidden="1">'Names of Bidder to b dleted'!$19:$22</definedName>
    <definedName name="Z_0EF4989F_3042_43E2_B986_E1AA9D97B4D7_.wvu.Rows" localSheetId="16" hidden="1">'Sch-7'!$62:$180</definedName>
    <definedName name="Z_14D7F02E_BCCA_4517_ABC7_537FF4AEB67A_.wvu.Cols" localSheetId="11" hidden="1">'Sch-5'!$I:$P</definedName>
    <definedName name="Z_14D7F02E_BCCA_4517_ABC7_537FF4AEB67A_.wvu.Cols" localSheetId="12" hidden="1">'Sch-5 after discount'!$I:$P</definedName>
    <definedName name="Z_14D7F02E_BCCA_4517_ABC7_537FF4AEB67A_.wvu.PrintArea" localSheetId="21" hidden="1">'Bid Form 2nd Envelope'!$A$1:$F$67</definedName>
    <definedName name="Z_14D7F02E_BCCA_4517_ABC7_537FF4AEB67A_.wvu.PrintArea" localSheetId="2" hidden="1">Instructions!$A$1:$C$53</definedName>
    <definedName name="Z_14D7F02E_BCCA_4517_ABC7_537FF4AEB67A_.wvu.PrintArea" localSheetId="5" hidden="1">'Names of Bidder to b dleted'!$B$1:$E$26</definedName>
    <definedName name="Z_14D7F02E_BCCA_4517_ABC7_537FF4AEB67A_.wvu.PrintArea" localSheetId="11" hidden="1">'Sch-5'!$A$1:$E$23</definedName>
    <definedName name="Z_14D7F02E_BCCA_4517_ABC7_537FF4AEB67A_.wvu.PrintArea" localSheetId="12" hidden="1">'Sch-5 after discount'!$A$1:$E$23</definedName>
    <definedName name="Z_14D7F02E_BCCA_4517_ABC7_537FF4AEB67A_.wvu.PrintArea" localSheetId="13" hidden="1">'Sch-6'!$A$1:$D$33</definedName>
    <definedName name="Z_14D7F02E_BCCA_4517_ABC7_537FF4AEB67A_.wvu.PrintArea" localSheetId="15" hidden="1">'Sch-6 (After Discount)'!$A$1:$D$33</definedName>
    <definedName name="Z_14D7F02E_BCCA_4517_ABC7_537FF4AEB67A_.wvu.PrintArea" localSheetId="14" hidden="1">'Sch-6 After Discount'!$A$1:$D$32</definedName>
    <definedName name="Z_14D7F02E_BCCA_4517_ABC7_537FF4AEB67A_.wvu.PrintTitles" localSheetId="11" hidden="1">'Sch-5'!$3:$14</definedName>
    <definedName name="Z_14D7F02E_BCCA_4517_ABC7_537FF4AEB67A_.wvu.PrintTitles" localSheetId="12" hidden="1">'Sch-5 after discount'!$3:$14</definedName>
    <definedName name="Z_14D7F02E_BCCA_4517_ABC7_537FF4AEB67A_.wvu.PrintTitles" localSheetId="13" hidden="1">'Sch-6'!$3:$14</definedName>
    <definedName name="Z_14D7F02E_BCCA_4517_ABC7_537FF4AEB67A_.wvu.PrintTitles" localSheetId="15" hidden="1">'Sch-6 (After Discount)'!$3:$14</definedName>
    <definedName name="Z_14D7F02E_BCCA_4517_ABC7_537FF4AEB67A_.wvu.PrintTitles" localSheetId="14" hidden="1">'Sch-6 After Discount'!$3:$13</definedName>
    <definedName name="Z_1586E746_E770_4DE8_8EE8_42BC4CF5206B_.wvu.Cols" localSheetId="6" hidden="1">'Name of Bidder'!$A$1:$A$65535,'Name of Bidder'!$E$1:$H$65535</definedName>
    <definedName name="Z_1586E746_E770_4DE8_8EE8_42BC4CF5206B_.wvu.PrintArea" localSheetId="6" hidden="1">'Name of Bidder'!$B$1:$C$31</definedName>
    <definedName name="Z_1586E746_E770_4DE8_8EE8_42BC4CF5206B_.wvu.Rows" localSheetId="6" hidden="1">'Name of Bidder'!$A$22:$IV$25</definedName>
    <definedName name="Z_20A53A97_D2BD_4E7F_8ABC_E5DF94CF88E8_.wvu.Cols" localSheetId="6" hidden="1">'Name of Bidder'!$A$1:$A$65535,'Name of Bidder'!$E$1:$H$65535</definedName>
    <definedName name="Z_20A53A97_D2BD_4E7F_8ABC_E5DF94CF88E8_.wvu.PrintArea" localSheetId="6" hidden="1">'Name of Bidder'!$B$1:$C$31</definedName>
    <definedName name="Z_20A53A97_D2BD_4E7F_8ABC_E5DF94CF88E8_.wvu.Rows" localSheetId="6" hidden="1">'Name of Bidder'!$A$22:$IV$25</definedName>
    <definedName name="Z_269CA46D_C3D7_4A75_A247_A8CF56639398_.wvu.Cols" localSheetId="21" hidden="1">'Bid Form 2nd Envelope'!$T:$Y</definedName>
    <definedName name="Z_269CA46D_C3D7_4A75_A247_A8CF56639398_.wvu.Cols" localSheetId="17" hidden="1">Discount!$I:$P</definedName>
    <definedName name="Z_269CA46D_C3D7_4A75_A247_A8CF56639398_.wvu.Cols" localSheetId="11" hidden="1">'Sch-5'!$I:$P</definedName>
    <definedName name="Z_269CA46D_C3D7_4A75_A247_A8CF56639398_.wvu.Cols" localSheetId="12" hidden="1">'Sch-5 after discount'!$I:$P</definedName>
    <definedName name="Z_269CA46D_C3D7_4A75_A247_A8CF56639398_.wvu.PrintArea" localSheetId="21" hidden="1">'Bid Form 2nd Envelope'!$A$1:$F$67</definedName>
    <definedName name="Z_269CA46D_C3D7_4A75_A247_A8CF56639398_.wvu.PrintArea" localSheetId="17" hidden="1">Discount!$A$2:$G$40</definedName>
    <definedName name="Z_269CA46D_C3D7_4A75_A247_A8CF56639398_.wvu.PrintArea" localSheetId="19" hidden="1">'Entry Tax'!$A$1:$E$16</definedName>
    <definedName name="Z_269CA46D_C3D7_4A75_A247_A8CF56639398_.wvu.PrintArea" localSheetId="2" hidden="1">Instructions!$A$1:$C$53</definedName>
    <definedName name="Z_269CA46D_C3D7_4A75_A247_A8CF56639398_.wvu.PrintArea" localSheetId="5" hidden="1">'Names of Bidder to b dleted'!$B$1:$G$28</definedName>
    <definedName name="Z_269CA46D_C3D7_4A75_A247_A8CF56639398_.wvu.PrintArea" localSheetId="18" hidden="1">Octroi!$A$1:$E$16</definedName>
    <definedName name="Z_269CA46D_C3D7_4A75_A247_A8CF56639398_.wvu.PrintArea" localSheetId="20" hidden="1">'Other Taxes &amp; Duties'!$A$1:$F$16</definedName>
    <definedName name="Z_269CA46D_C3D7_4A75_A247_A8CF56639398_.wvu.PrintArea" localSheetId="11" hidden="1">'Sch-5'!$A$1:$E$23</definedName>
    <definedName name="Z_269CA46D_C3D7_4A75_A247_A8CF56639398_.wvu.PrintArea" localSheetId="12" hidden="1">'Sch-5 after discount'!$A$1:$E$23</definedName>
    <definedName name="Z_269CA46D_C3D7_4A75_A247_A8CF56639398_.wvu.PrintArea" localSheetId="13" hidden="1">'Sch-6'!$A$1:$D$32</definedName>
    <definedName name="Z_269CA46D_C3D7_4A75_A247_A8CF56639398_.wvu.PrintArea" localSheetId="15" hidden="1">'Sch-6 (After Discount)'!$A$1:$D$32</definedName>
    <definedName name="Z_269CA46D_C3D7_4A75_A247_A8CF56639398_.wvu.PrintArea" localSheetId="14" hidden="1">'Sch-6 After Discount'!$A$1:$D$31</definedName>
    <definedName name="Z_269CA46D_C3D7_4A75_A247_A8CF56639398_.wvu.PrintTitles" localSheetId="11" hidden="1">'Sch-5'!$3:$14</definedName>
    <definedName name="Z_269CA46D_C3D7_4A75_A247_A8CF56639398_.wvu.PrintTitles" localSheetId="12" hidden="1">'Sch-5 after discount'!$3:$14</definedName>
    <definedName name="Z_269CA46D_C3D7_4A75_A247_A8CF56639398_.wvu.PrintTitles" localSheetId="13" hidden="1">'Sch-6'!$3:$14</definedName>
    <definedName name="Z_269CA46D_C3D7_4A75_A247_A8CF56639398_.wvu.PrintTitles" localSheetId="15" hidden="1">'Sch-6 (After Discount)'!$3:$14</definedName>
    <definedName name="Z_269CA46D_C3D7_4A75_A247_A8CF56639398_.wvu.PrintTitles" localSheetId="14" hidden="1">'Sch-6 After Discount'!$3:$13</definedName>
    <definedName name="Z_269CA46D_C3D7_4A75_A247_A8CF56639398_.wvu.Rows" localSheetId="1" hidden="1">Cover!$7:$7</definedName>
    <definedName name="Z_269CA46D_C3D7_4A75_A247_A8CF56639398_.wvu.Rows" localSheetId="17" hidden="1">Discount!$30:$32</definedName>
    <definedName name="Z_269CA46D_C3D7_4A75_A247_A8CF56639398_.wvu.Rows" localSheetId="5" hidden="1">'Names of Bidder to b dleted'!$19:$22</definedName>
    <definedName name="Z_27A45B7A_04F2_4516_B80B_5ED0825D4ED3_.wvu.Cols" localSheetId="17" hidden="1">Discount!$I:$N</definedName>
    <definedName name="Z_27A45B7A_04F2_4516_B80B_5ED0825D4ED3_.wvu.Cols" localSheetId="11" hidden="1">'Sch-5'!$I:$P</definedName>
    <definedName name="Z_27A45B7A_04F2_4516_B80B_5ED0825D4ED3_.wvu.Cols" localSheetId="12" hidden="1">'Sch-5 after discount'!$I:$P</definedName>
    <definedName name="Z_27A45B7A_04F2_4516_B80B_5ED0825D4ED3_.wvu.PrintArea" localSheetId="21" hidden="1">'Bid Form 2nd Envelope'!$A$1:$F$67</definedName>
    <definedName name="Z_27A45B7A_04F2_4516_B80B_5ED0825D4ED3_.wvu.PrintArea" localSheetId="17" hidden="1">Discount!$A$2:$G$40</definedName>
    <definedName name="Z_27A45B7A_04F2_4516_B80B_5ED0825D4ED3_.wvu.PrintArea" localSheetId="19" hidden="1">'Entry Tax'!$A$1:$E$16</definedName>
    <definedName name="Z_27A45B7A_04F2_4516_B80B_5ED0825D4ED3_.wvu.PrintArea" localSheetId="2" hidden="1">Instructions!$A$1:$C$53</definedName>
    <definedName name="Z_27A45B7A_04F2_4516_B80B_5ED0825D4ED3_.wvu.PrintArea" localSheetId="5" hidden="1">'Names of Bidder to b dleted'!$B$1:$E$26</definedName>
    <definedName name="Z_27A45B7A_04F2_4516_B80B_5ED0825D4ED3_.wvu.PrintArea" localSheetId="18" hidden="1">Octroi!$A$1:$E$16</definedName>
    <definedName name="Z_27A45B7A_04F2_4516_B80B_5ED0825D4ED3_.wvu.PrintArea" localSheetId="20" hidden="1">'Other Taxes &amp; Duties'!$A$1:$F$16</definedName>
    <definedName name="Z_27A45B7A_04F2_4516_B80B_5ED0825D4ED3_.wvu.PrintArea" localSheetId="11" hidden="1">'Sch-5'!$A$1:$E$23</definedName>
    <definedName name="Z_27A45B7A_04F2_4516_B80B_5ED0825D4ED3_.wvu.PrintArea" localSheetId="12" hidden="1">'Sch-5 after discount'!$A$1:$E$23</definedName>
    <definedName name="Z_27A45B7A_04F2_4516_B80B_5ED0825D4ED3_.wvu.PrintArea" localSheetId="13" hidden="1">'Sch-6'!$A$1:$D$33</definedName>
    <definedName name="Z_27A45B7A_04F2_4516_B80B_5ED0825D4ED3_.wvu.PrintArea" localSheetId="15" hidden="1">'Sch-6 (After Discount)'!$A$1:$D$33</definedName>
    <definedName name="Z_27A45B7A_04F2_4516_B80B_5ED0825D4ED3_.wvu.PrintArea" localSheetId="14" hidden="1">'Sch-6 After Discount'!$A$1:$D$32</definedName>
    <definedName name="Z_27A45B7A_04F2_4516_B80B_5ED0825D4ED3_.wvu.PrintTitles" localSheetId="11" hidden="1">'Sch-5'!$3:$14</definedName>
    <definedName name="Z_27A45B7A_04F2_4516_B80B_5ED0825D4ED3_.wvu.PrintTitles" localSheetId="12" hidden="1">'Sch-5 after discount'!$3:$14</definedName>
    <definedName name="Z_27A45B7A_04F2_4516_B80B_5ED0825D4ED3_.wvu.PrintTitles" localSheetId="13" hidden="1">'Sch-6'!$3:$14</definedName>
    <definedName name="Z_27A45B7A_04F2_4516_B80B_5ED0825D4ED3_.wvu.PrintTitles" localSheetId="15" hidden="1">'Sch-6 (After Discount)'!$3:$14</definedName>
    <definedName name="Z_27A45B7A_04F2_4516_B80B_5ED0825D4ED3_.wvu.PrintTitles" localSheetId="14" hidden="1">'Sch-6 After Discount'!$3:$13</definedName>
    <definedName name="Z_27A45B7A_04F2_4516_B80B_5ED0825D4ED3_.wvu.Rows" localSheetId="1" hidden="1">Cover!$7:$7</definedName>
    <definedName name="Z_27A45B7A_04F2_4516_B80B_5ED0825D4ED3_.wvu.Rows" localSheetId="17" hidden="1">Discount!#REF!</definedName>
    <definedName name="Z_280EA05C_4582_4B0F_895F_5C9134A73222_.wvu.Cols" localSheetId="6" hidden="1">'Name of Bidder'!$A$1:$A$65535,'Name of Bidder'!$E$1:$H$65535</definedName>
    <definedName name="Z_280EA05C_4582_4B0F_895F_5C9134A73222_.wvu.PrintArea" localSheetId="6" hidden="1">'Name of Bidder'!$B$1:$C$31</definedName>
    <definedName name="Z_280EA05C_4582_4B0F_895F_5C9134A73222_.wvu.Rows" localSheetId="6" hidden="1">'Name of Bidder'!$A$22:$IV$25</definedName>
    <definedName name="Z_334BFE7B_729F_4B5F_BBFA_FE5871D8551A_.wvu.Cols" localSheetId="24" hidden="1">'N-W (Cr.)'!$C:$C,'N-W (Cr.)'!$H:$H,'N-W (Cr.)'!$M:$M,'N-W (Cr.)'!$R:$R</definedName>
    <definedName name="Z_357C9841_BEC3_434B_AC63_C04FB4321BA3_.wvu.Cols" localSheetId="0" hidden="1">Basic!$I:$I</definedName>
    <definedName name="Z_357C9841_BEC3_434B_AC63_C04FB4321BA3_.wvu.Cols" localSheetId="21" hidden="1">'Bid Form 2nd Envelope'!$T:$Y</definedName>
    <definedName name="Z_357C9841_BEC3_434B_AC63_C04FB4321BA3_.wvu.Cols" localSheetId="17" hidden="1">Discount!$H:$L</definedName>
    <definedName name="Z_357C9841_BEC3_434B_AC63_C04FB4321BA3_.wvu.Cols" localSheetId="7" hidden="1">'Sch-1'!#REF!</definedName>
    <definedName name="Z_357C9841_BEC3_434B_AC63_C04FB4321BA3_.wvu.Cols" localSheetId="8" hidden="1">'Sch-2'!#REF!</definedName>
    <definedName name="Z_357C9841_BEC3_434B_AC63_C04FB4321BA3_.wvu.Cols" localSheetId="9" hidden="1">'Sch-3'!#REF!</definedName>
    <definedName name="Z_357C9841_BEC3_434B_AC63_C04FB4321BA3_.wvu.Cols" localSheetId="16" hidden="1">'Sch-7'!$AA:$AG</definedName>
    <definedName name="Z_357C9841_BEC3_434B_AC63_C04FB4321BA3_.wvu.FilterData" localSheetId="7" hidden="1">'Sch-1'!$C$1:$C$47</definedName>
    <definedName name="Z_357C9841_BEC3_434B_AC63_C04FB4321BA3_.wvu.FilterData" localSheetId="8" hidden="1">'Sch-2'!$C$1:$C$50</definedName>
    <definedName name="Z_357C9841_BEC3_434B_AC63_C04FB4321BA3_.wvu.FilterData" localSheetId="9" hidden="1">'Sch-3'!$C$1:$C$36</definedName>
    <definedName name="Z_357C9841_BEC3_434B_AC63_C04FB4321BA3_.wvu.PrintArea" localSheetId="21" hidden="1">'Bid Form 2nd Envelope'!$A$1:$F$67</definedName>
    <definedName name="Z_357C9841_BEC3_434B_AC63_C04FB4321BA3_.wvu.PrintArea" localSheetId="17" hidden="1">Discount!$A$2:$G$40</definedName>
    <definedName name="Z_357C9841_BEC3_434B_AC63_C04FB4321BA3_.wvu.PrintArea" localSheetId="19" hidden="1">'Entry Tax'!$A$1:$E$16</definedName>
    <definedName name="Z_357C9841_BEC3_434B_AC63_C04FB4321BA3_.wvu.PrintArea" localSheetId="2" hidden="1">Instructions!$A$1:$C$53</definedName>
    <definedName name="Z_357C9841_BEC3_434B_AC63_C04FB4321BA3_.wvu.PrintArea" localSheetId="5" hidden="1">'Names of Bidder to b dleted'!$B$1:$G$28</definedName>
    <definedName name="Z_357C9841_BEC3_434B_AC63_C04FB4321BA3_.wvu.PrintArea" localSheetId="18" hidden="1">Octroi!$A$1:$E$16</definedName>
    <definedName name="Z_357C9841_BEC3_434B_AC63_C04FB4321BA3_.wvu.PrintArea" localSheetId="20" hidden="1">'Other Taxes &amp; Duties'!$A$1:$F$16</definedName>
    <definedName name="Z_357C9841_BEC3_434B_AC63_C04FB4321BA3_.wvu.PrintArea" localSheetId="7" hidden="1">'Sch-1'!$A$1:$N$51</definedName>
    <definedName name="Z_357C9841_BEC3_434B_AC63_C04FB4321BA3_.wvu.PrintArea" localSheetId="8" hidden="1">'Sch-2'!$A$1:$J$50</definedName>
    <definedName name="Z_357C9841_BEC3_434B_AC63_C04FB4321BA3_.wvu.PrintArea" localSheetId="9" hidden="1">'Sch-3'!$A$1:$P$36</definedName>
    <definedName name="Z_357C9841_BEC3_434B_AC63_C04FB4321BA3_.wvu.PrintArea" localSheetId="10" hidden="1">'Sch-4'!$A$1:$P$26</definedName>
    <definedName name="Z_357C9841_BEC3_434B_AC63_C04FB4321BA3_.wvu.PrintArea" localSheetId="11" hidden="1">'Sch-5'!$A$1:$E$23</definedName>
    <definedName name="Z_357C9841_BEC3_434B_AC63_C04FB4321BA3_.wvu.PrintArea" localSheetId="12" hidden="1">'Sch-5 after discount'!$A$1:$E$23</definedName>
    <definedName name="Z_357C9841_BEC3_434B_AC63_C04FB4321BA3_.wvu.PrintArea" localSheetId="13" hidden="1">'Sch-6'!$A$1:$D$32</definedName>
    <definedName name="Z_357C9841_BEC3_434B_AC63_C04FB4321BA3_.wvu.PrintArea" localSheetId="15" hidden="1">'Sch-6 (After Discount)'!$A$1:$D$32</definedName>
    <definedName name="Z_357C9841_BEC3_434B_AC63_C04FB4321BA3_.wvu.PrintArea" localSheetId="14" hidden="1">'Sch-6 After Discount'!$A$1:$D$31</definedName>
    <definedName name="Z_357C9841_BEC3_434B_AC63_C04FB4321BA3_.wvu.PrintArea" localSheetId="16" hidden="1">'Sch-7'!$A$1:$M$25</definedName>
    <definedName name="Z_357C9841_BEC3_434B_AC63_C04FB4321BA3_.wvu.PrintTitles" localSheetId="11" hidden="1">'Sch-5'!$3:$14</definedName>
    <definedName name="Z_357C9841_BEC3_434B_AC63_C04FB4321BA3_.wvu.PrintTitles" localSheetId="12" hidden="1">'Sch-5 after discount'!$3:$14</definedName>
    <definedName name="Z_357C9841_BEC3_434B_AC63_C04FB4321BA3_.wvu.PrintTitles" localSheetId="13" hidden="1">'Sch-6'!$3:$14</definedName>
    <definedName name="Z_357C9841_BEC3_434B_AC63_C04FB4321BA3_.wvu.PrintTitles" localSheetId="15" hidden="1">'Sch-6 (After Discount)'!$3:$14</definedName>
    <definedName name="Z_357C9841_BEC3_434B_AC63_C04FB4321BA3_.wvu.PrintTitles" localSheetId="14" hidden="1">'Sch-6 After Discount'!$3:$13</definedName>
    <definedName name="Z_357C9841_BEC3_434B_AC63_C04FB4321BA3_.wvu.Rows" localSheetId="1" hidden="1">Cover!$7:$7</definedName>
    <definedName name="Z_357C9841_BEC3_434B_AC63_C04FB4321BA3_.wvu.Rows" localSheetId="17" hidden="1">Discount!$29:$32</definedName>
    <definedName name="Z_357C9841_BEC3_434B_AC63_C04FB4321BA3_.wvu.Rows" localSheetId="5" hidden="1">'Names of Bidder to b dleted'!$19:$22</definedName>
    <definedName name="Z_357C9841_BEC3_434B_AC63_C04FB4321BA3_.wvu.Rows" localSheetId="16" hidden="1">'Sch-7'!$62:$180</definedName>
    <definedName name="Z_3C00DDA0_7DDE_4169_A739_550DAF5DCF8D_.wvu.Cols" localSheetId="0" hidden="1">Basic!$I:$I</definedName>
    <definedName name="Z_3C00DDA0_7DDE_4169_A739_550DAF5DCF8D_.wvu.Cols" localSheetId="21" hidden="1">'Bid Form 2nd Envelope'!$T:$Y</definedName>
    <definedName name="Z_3C00DDA0_7DDE_4169_A739_550DAF5DCF8D_.wvu.Cols" localSheetId="17" hidden="1">Discount!$H:$M</definedName>
    <definedName name="Z_3C00DDA0_7DDE_4169_A739_550DAF5DCF8D_.wvu.Cols" localSheetId="7" hidden="1">'Sch-1'!$O:$X</definedName>
    <definedName name="Z_3C00DDA0_7DDE_4169_A739_550DAF5DCF8D_.wvu.Cols" localSheetId="9" hidden="1">'Sch-3'!$Q:$X</definedName>
    <definedName name="Z_3C00DDA0_7DDE_4169_A739_550DAF5DCF8D_.wvu.Cols" localSheetId="16" hidden="1">'Sch-7'!$AA:$AG</definedName>
    <definedName name="Z_3C00DDA0_7DDE_4169_A739_550DAF5DCF8D_.wvu.FilterData" localSheetId="7" hidden="1">'Sch-1'!$C$1:$C$47</definedName>
    <definedName name="Z_3C00DDA0_7DDE_4169_A739_550DAF5DCF8D_.wvu.FilterData" localSheetId="8" hidden="1">'Sch-2'!$C$1:$C$50</definedName>
    <definedName name="Z_3C00DDA0_7DDE_4169_A739_550DAF5DCF8D_.wvu.FilterData" localSheetId="9" hidden="1">'Sch-3'!$C$1:$C$36</definedName>
    <definedName name="Z_3C00DDA0_7DDE_4169_A739_550DAF5DCF8D_.wvu.PrintArea" localSheetId="21" hidden="1">'Bid Form 2nd Envelope'!$A$1:$F$67</definedName>
    <definedName name="Z_3C00DDA0_7DDE_4169_A739_550DAF5DCF8D_.wvu.PrintArea" localSheetId="17" hidden="1">Discount!$A$2:$G$40</definedName>
    <definedName name="Z_3C00DDA0_7DDE_4169_A739_550DAF5DCF8D_.wvu.PrintArea" localSheetId="19" hidden="1">'Entry Tax'!$A$1:$E$16</definedName>
    <definedName name="Z_3C00DDA0_7DDE_4169_A739_550DAF5DCF8D_.wvu.PrintArea" localSheetId="2" hidden="1">Instructions!$A$1:$C$53</definedName>
    <definedName name="Z_3C00DDA0_7DDE_4169_A739_550DAF5DCF8D_.wvu.PrintArea" localSheetId="5" hidden="1">'Names of Bidder to b dleted'!$B$1:$G$28</definedName>
    <definedName name="Z_3C00DDA0_7DDE_4169_A739_550DAF5DCF8D_.wvu.PrintArea" localSheetId="18" hidden="1">Octroi!$A$1:$E$16</definedName>
    <definedName name="Z_3C00DDA0_7DDE_4169_A739_550DAF5DCF8D_.wvu.PrintArea" localSheetId="20" hidden="1">'Other Taxes &amp; Duties'!$A$1:$F$16</definedName>
    <definedName name="Z_3C00DDA0_7DDE_4169_A739_550DAF5DCF8D_.wvu.PrintArea" localSheetId="7" hidden="1">'Sch-1'!$A$1:$N$51</definedName>
    <definedName name="Z_3C00DDA0_7DDE_4169_A739_550DAF5DCF8D_.wvu.PrintArea" localSheetId="8" hidden="1">'Sch-2'!$A$1:$J$50</definedName>
    <definedName name="Z_3C00DDA0_7DDE_4169_A739_550DAF5DCF8D_.wvu.PrintArea" localSheetId="9" hidden="1">'Sch-3'!$A$1:$P$36</definedName>
    <definedName name="Z_3C00DDA0_7DDE_4169_A739_550DAF5DCF8D_.wvu.PrintArea" localSheetId="10" hidden="1">'Sch-4'!$A$1:$P$26</definedName>
    <definedName name="Z_3C00DDA0_7DDE_4169_A739_550DAF5DCF8D_.wvu.PrintArea" localSheetId="11" hidden="1">'Sch-5'!$A$1:$E$23</definedName>
    <definedName name="Z_3C00DDA0_7DDE_4169_A739_550DAF5DCF8D_.wvu.PrintArea" localSheetId="12" hidden="1">'Sch-5 after discount'!$A$1:$E$23</definedName>
    <definedName name="Z_3C00DDA0_7DDE_4169_A739_550DAF5DCF8D_.wvu.PrintArea" localSheetId="13" hidden="1">'Sch-6'!$A$1:$D$32</definedName>
    <definedName name="Z_3C00DDA0_7DDE_4169_A739_550DAF5DCF8D_.wvu.PrintArea" localSheetId="15" hidden="1">'Sch-6 (After Discount)'!$A$1:$D$32</definedName>
    <definedName name="Z_3C00DDA0_7DDE_4169_A739_550DAF5DCF8D_.wvu.PrintArea" localSheetId="14" hidden="1">'Sch-6 After Discount'!$A$1:$D$31</definedName>
    <definedName name="Z_3C00DDA0_7DDE_4169_A739_550DAF5DCF8D_.wvu.PrintArea" localSheetId="16" hidden="1">'Sch-7'!$A$1:$M$25</definedName>
    <definedName name="Z_3C00DDA0_7DDE_4169_A739_550DAF5DCF8D_.wvu.PrintTitles" localSheetId="7" hidden="1">'Sch-1'!$15:$16</definedName>
    <definedName name="Z_3C00DDA0_7DDE_4169_A739_550DAF5DCF8D_.wvu.PrintTitles" localSheetId="8" hidden="1">'Sch-2'!$15:$16</definedName>
    <definedName name="Z_3C00DDA0_7DDE_4169_A739_550DAF5DCF8D_.wvu.PrintTitles" localSheetId="9" hidden="1">'Sch-3'!$15:$16</definedName>
    <definedName name="Z_3C00DDA0_7DDE_4169_A739_550DAF5DCF8D_.wvu.PrintTitles" localSheetId="11" hidden="1">'Sch-5'!$3:$14</definedName>
    <definedName name="Z_3C00DDA0_7DDE_4169_A739_550DAF5DCF8D_.wvu.PrintTitles" localSheetId="12" hidden="1">'Sch-5 after discount'!$3:$14</definedName>
    <definedName name="Z_3C00DDA0_7DDE_4169_A739_550DAF5DCF8D_.wvu.PrintTitles" localSheetId="13" hidden="1">'Sch-6'!$3:$14</definedName>
    <definedName name="Z_3C00DDA0_7DDE_4169_A739_550DAF5DCF8D_.wvu.PrintTitles" localSheetId="15" hidden="1">'Sch-6 (After Discount)'!$3:$14</definedName>
    <definedName name="Z_3C00DDA0_7DDE_4169_A739_550DAF5DCF8D_.wvu.PrintTitles" localSheetId="14" hidden="1">'Sch-6 After Discount'!$3:$13</definedName>
    <definedName name="Z_3C00DDA0_7DDE_4169_A739_550DAF5DCF8D_.wvu.Rows" localSheetId="1" hidden="1">Cover!$7:$7</definedName>
    <definedName name="Z_3C00DDA0_7DDE_4169_A739_550DAF5DCF8D_.wvu.Rows" localSheetId="17" hidden="1">Discount!$29:$32</definedName>
    <definedName name="Z_3C00DDA0_7DDE_4169_A739_550DAF5DCF8D_.wvu.Rows" localSheetId="5" hidden="1">'Names of Bidder to b dleted'!$19:$22</definedName>
    <definedName name="Z_3C00DDA0_7DDE_4169_A739_550DAF5DCF8D_.wvu.Rows" localSheetId="16" hidden="1">'Sch-7'!$62:$180</definedName>
    <definedName name="Z_3E286A90_B39B_4EF7_ADAF_AD9055F4EE3F_.wvu.Cols" localSheetId="24" hidden="1">'N-W (Cr.)'!$C:$C,'N-W (Cr.)'!$H:$H,'N-W (Cr.)'!$M:$M,'N-W (Cr.)'!$R:$R</definedName>
    <definedName name="Z_4AA1107B_A795_4744_B566_827168772C7A_.wvu.Cols" localSheetId="17" hidden="1">Discount!$H:$S</definedName>
    <definedName name="Z_4AA1107B_A795_4744_B566_827168772C7A_.wvu.Cols" localSheetId="11" hidden="1">'Sch-5'!$I:$P</definedName>
    <definedName name="Z_4AA1107B_A795_4744_B566_827168772C7A_.wvu.Cols" localSheetId="12" hidden="1">'Sch-5 after discount'!$I:$P</definedName>
    <definedName name="Z_4AA1107B_A795_4744_B566_827168772C7A_.wvu.PrintArea" localSheetId="21" hidden="1">'Bid Form 2nd Envelope'!$A$1:$F$67</definedName>
    <definedName name="Z_4AA1107B_A795_4744_B566_827168772C7A_.wvu.PrintArea" localSheetId="17" hidden="1">Discount!$A$2:$G$40</definedName>
    <definedName name="Z_4AA1107B_A795_4744_B566_827168772C7A_.wvu.PrintArea" localSheetId="19" hidden="1">'Entry Tax'!$A$1:$E$16</definedName>
    <definedName name="Z_4AA1107B_A795_4744_B566_827168772C7A_.wvu.PrintArea" localSheetId="2" hidden="1">Instructions!$A$1:$C$53</definedName>
    <definedName name="Z_4AA1107B_A795_4744_B566_827168772C7A_.wvu.PrintArea" localSheetId="5" hidden="1">'Names of Bidder to b dleted'!$B$1:$G$28</definedName>
    <definedName name="Z_4AA1107B_A795_4744_B566_827168772C7A_.wvu.PrintArea" localSheetId="18" hidden="1">Octroi!$A$1:$E$16</definedName>
    <definedName name="Z_4AA1107B_A795_4744_B566_827168772C7A_.wvu.PrintArea" localSheetId="20" hidden="1">'Other Taxes &amp; Duties'!$A$1:$F$16</definedName>
    <definedName name="Z_4AA1107B_A795_4744_B566_827168772C7A_.wvu.PrintArea" localSheetId="11" hidden="1">'Sch-5'!$A$1:$E$23</definedName>
    <definedName name="Z_4AA1107B_A795_4744_B566_827168772C7A_.wvu.PrintArea" localSheetId="12" hidden="1">'Sch-5 after discount'!$A$1:$E$23</definedName>
    <definedName name="Z_4AA1107B_A795_4744_B566_827168772C7A_.wvu.PrintArea" localSheetId="13" hidden="1">'Sch-6'!$A$1:$D$32</definedName>
    <definedName name="Z_4AA1107B_A795_4744_B566_827168772C7A_.wvu.PrintArea" localSheetId="15" hidden="1">'Sch-6 (After Discount)'!$A$1:$D$32</definedName>
    <definedName name="Z_4AA1107B_A795_4744_B566_827168772C7A_.wvu.PrintArea" localSheetId="14" hidden="1">'Sch-6 After Discount'!$A$1:$D$31</definedName>
    <definedName name="Z_4AA1107B_A795_4744_B566_827168772C7A_.wvu.PrintTitles" localSheetId="11" hidden="1">'Sch-5'!$3:$14</definedName>
    <definedName name="Z_4AA1107B_A795_4744_B566_827168772C7A_.wvu.PrintTitles" localSheetId="12" hidden="1">'Sch-5 after discount'!$3:$14</definedName>
    <definedName name="Z_4AA1107B_A795_4744_B566_827168772C7A_.wvu.PrintTitles" localSheetId="13" hidden="1">'Sch-6'!$3:$14</definedName>
    <definedName name="Z_4AA1107B_A795_4744_B566_827168772C7A_.wvu.PrintTitles" localSheetId="15" hidden="1">'Sch-6 (After Discount)'!$3:$14</definedName>
    <definedName name="Z_4AA1107B_A795_4744_B566_827168772C7A_.wvu.PrintTitles" localSheetId="14" hidden="1">'Sch-6 After Discount'!$3:$13</definedName>
    <definedName name="Z_4AA1107B_A795_4744_B566_827168772C7A_.wvu.Rows" localSheetId="1" hidden="1">Cover!$7:$7</definedName>
    <definedName name="Z_4AA1107B_A795_4744_B566_827168772C7A_.wvu.Rows" localSheetId="17" hidden="1">Discount!$30:$32</definedName>
    <definedName name="Z_4F65FF32_EC61_4022_A399_2986D7B6B8B3_.wvu.Cols" localSheetId="21" hidden="1">'Bid Form 2nd Envelope'!$Z:$AJ</definedName>
    <definedName name="Z_4F65FF32_EC61_4022_A399_2986D7B6B8B3_.wvu.Cols" localSheetId="11" hidden="1">'Sch-5'!$I:$P</definedName>
    <definedName name="Z_4F65FF32_EC61_4022_A399_2986D7B6B8B3_.wvu.Cols" localSheetId="12" hidden="1">'Sch-5 after discount'!$I:$P</definedName>
    <definedName name="Z_4F65FF32_EC61_4022_A399_2986D7B6B8B3_.wvu.PrintArea" localSheetId="21" hidden="1">'Bid Form 2nd Envelope'!$A$1:$F$67</definedName>
    <definedName name="Z_4F65FF32_EC61_4022_A399_2986D7B6B8B3_.wvu.PrintArea" localSheetId="17" hidden="1">Discount!$A$2:$G$39</definedName>
    <definedName name="Z_4F65FF32_EC61_4022_A399_2986D7B6B8B3_.wvu.PrintArea" localSheetId="19" hidden="1">'Entry Tax'!$A$1:$E$16</definedName>
    <definedName name="Z_4F65FF32_EC61_4022_A399_2986D7B6B8B3_.wvu.PrintArea" localSheetId="2" hidden="1">Instructions!$A$1:$C$53</definedName>
    <definedName name="Z_4F65FF32_EC61_4022_A399_2986D7B6B8B3_.wvu.PrintArea" localSheetId="5" hidden="1">'Names of Bidder to b dleted'!$B$1:$E$26</definedName>
    <definedName name="Z_4F65FF32_EC61_4022_A399_2986D7B6B8B3_.wvu.PrintArea" localSheetId="18" hidden="1">Octroi!$A$1:$E$16</definedName>
    <definedName name="Z_4F65FF32_EC61_4022_A399_2986D7B6B8B3_.wvu.PrintArea" localSheetId="20" hidden="1">'Other Taxes &amp; Duties'!$A$1:$F$16</definedName>
    <definedName name="Z_4F65FF32_EC61_4022_A399_2986D7B6B8B3_.wvu.PrintArea" localSheetId="11" hidden="1">'Sch-5'!$A$1:$E$23</definedName>
    <definedName name="Z_4F65FF32_EC61_4022_A399_2986D7B6B8B3_.wvu.PrintArea" localSheetId="12" hidden="1">'Sch-5 after discount'!$A$1:$E$23</definedName>
    <definedName name="Z_4F65FF32_EC61_4022_A399_2986D7B6B8B3_.wvu.PrintArea" localSheetId="13" hidden="1">'Sch-6'!$A$1:$D$33</definedName>
    <definedName name="Z_4F65FF32_EC61_4022_A399_2986D7B6B8B3_.wvu.PrintArea" localSheetId="15" hidden="1">'Sch-6 (After Discount)'!$A$1:$D$33</definedName>
    <definedName name="Z_4F65FF32_EC61_4022_A399_2986D7B6B8B3_.wvu.PrintArea" localSheetId="14" hidden="1">'Sch-6 After Discount'!$A$1:$D$32</definedName>
    <definedName name="Z_4F65FF32_EC61_4022_A399_2986D7B6B8B3_.wvu.PrintTitles" localSheetId="11" hidden="1">'Sch-5'!$3:$14</definedName>
    <definedName name="Z_4F65FF32_EC61_4022_A399_2986D7B6B8B3_.wvu.PrintTitles" localSheetId="12" hidden="1">'Sch-5 after discount'!$3:$14</definedName>
    <definedName name="Z_4F65FF32_EC61_4022_A399_2986D7B6B8B3_.wvu.PrintTitles" localSheetId="13" hidden="1">'Sch-6'!$3:$14</definedName>
    <definedName name="Z_4F65FF32_EC61_4022_A399_2986D7B6B8B3_.wvu.PrintTitles" localSheetId="15" hidden="1">'Sch-6 (After Discount)'!$3:$14</definedName>
    <definedName name="Z_4F65FF32_EC61_4022_A399_2986D7B6B8B3_.wvu.PrintTitles" localSheetId="14" hidden="1">'Sch-6 After Discount'!$3:$13</definedName>
    <definedName name="Z_559560C8_0EA7_4FF3_86DE_6089CA470216_.wvu.Cols" localSheetId="0" hidden="1">Basic!$I:$I</definedName>
    <definedName name="Z_559560C8_0EA7_4FF3_86DE_6089CA470216_.wvu.Cols" localSheetId="21" hidden="1">'Bid Form 2nd Envelope'!$H:$AO</definedName>
    <definedName name="Z_559560C8_0EA7_4FF3_86DE_6089CA470216_.wvu.Cols" localSheetId="17" hidden="1">Discount!$H:$L</definedName>
    <definedName name="Z_559560C8_0EA7_4FF3_86DE_6089CA470216_.wvu.Cols" localSheetId="6" hidden="1">'Name of Bidder'!$A:$A,'Name of Bidder'!$D:$Q,'Name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559560C8_0EA7_4FF3_86DE_6089CA470216_.wvu.Cols" localSheetId="24" hidden="1">'N-W (Cr.)'!$A:$O,'N-W (Cr.)'!$T:$DL</definedName>
    <definedName name="Z_559560C8_0EA7_4FF3_86DE_6089CA470216_.wvu.Cols" localSheetId="7" hidden="1">'Sch-1'!$O:$U,'Sch-1'!$X:$AK,'Sch-1'!$AO:$AP</definedName>
    <definedName name="Z_559560C8_0EA7_4FF3_86DE_6089CA470216_.wvu.Cols" localSheetId="8" hidden="1">'Sch-2'!$L:$L</definedName>
    <definedName name="Z_559560C8_0EA7_4FF3_86DE_6089CA470216_.wvu.Cols" localSheetId="9" hidden="1">'Sch-3'!$Q:$V,'Sch-3'!$X:$Y</definedName>
    <definedName name="Z_559560C8_0EA7_4FF3_86DE_6089CA470216_.wvu.Cols" localSheetId="11" hidden="1">'Sch-5'!$F:$T</definedName>
    <definedName name="Z_559560C8_0EA7_4FF3_86DE_6089CA470216_.wvu.Cols" localSheetId="15" hidden="1">'Sch-6 (After Discount)'!$E:$F</definedName>
    <definedName name="Z_559560C8_0EA7_4FF3_86DE_6089CA470216_.wvu.Cols" localSheetId="16" hidden="1">'Sch-7'!$AA:$AG</definedName>
    <definedName name="Z_559560C8_0EA7_4FF3_86DE_6089CA470216_.wvu.FilterData" localSheetId="7" hidden="1">'Sch-1'!$A$17:$IV$47</definedName>
    <definedName name="Z_559560C8_0EA7_4FF3_86DE_6089CA470216_.wvu.FilterData" localSheetId="8" hidden="1">'Sch-2'!$A$17:$AF$17</definedName>
    <definedName name="Z_559560C8_0EA7_4FF3_86DE_6089CA470216_.wvu.PrintArea" localSheetId="21" hidden="1">'Bid Form 2nd Envelope'!$A$1:$F$67</definedName>
    <definedName name="Z_559560C8_0EA7_4FF3_86DE_6089CA470216_.wvu.PrintArea" localSheetId="17" hidden="1">Discount!$A$2:$G$40</definedName>
    <definedName name="Z_559560C8_0EA7_4FF3_86DE_6089CA470216_.wvu.PrintArea" localSheetId="19" hidden="1">'Entry Tax'!$A$1:$E$16</definedName>
    <definedName name="Z_559560C8_0EA7_4FF3_86DE_6089CA470216_.wvu.PrintArea" localSheetId="2" hidden="1">Instructions!$A$1:$C$53</definedName>
    <definedName name="Z_559560C8_0EA7_4FF3_86DE_6089CA470216_.wvu.PrintArea" localSheetId="6" hidden="1">'Name of Bidder'!$B$1:$C$31</definedName>
    <definedName name="Z_559560C8_0EA7_4FF3_86DE_6089CA470216_.wvu.PrintArea" localSheetId="5" hidden="1">'Names of Bidder to b dleted'!$B$1:$G$28</definedName>
    <definedName name="Z_559560C8_0EA7_4FF3_86DE_6089CA470216_.wvu.PrintArea" localSheetId="18" hidden="1">Octroi!$A$1:$E$16</definedName>
    <definedName name="Z_559560C8_0EA7_4FF3_86DE_6089CA470216_.wvu.PrintArea" localSheetId="20" hidden="1">'Other Taxes &amp; Duties'!$A$1:$F$16</definedName>
    <definedName name="Z_559560C8_0EA7_4FF3_86DE_6089CA470216_.wvu.PrintArea" localSheetId="7" hidden="1">'Sch-1'!$A$1:$N$51</definedName>
    <definedName name="Z_559560C8_0EA7_4FF3_86DE_6089CA470216_.wvu.PrintArea" localSheetId="8" hidden="1">'Sch-2'!$A$1:$J$48</definedName>
    <definedName name="Z_559560C8_0EA7_4FF3_86DE_6089CA470216_.wvu.PrintArea" localSheetId="9" hidden="1">'Sch-3'!$A$1:$P$34</definedName>
    <definedName name="Z_559560C8_0EA7_4FF3_86DE_6089CA470216_.wvu.PrintArea" localSheetId="10" hidden="1">'Sch-4'!$A$1:$P$26</definedName>
    <definedName name="Z_559560C8_0EA7_4FF3_86DE_6089CA470216_.wvu.PrintArea" localSheetId="11" hidden="1">'Sch-5'!$A$1:$E$23</definedName>
    <definedName name="Z_559560C8_0EA7_4FF3_86DE_6089CA470216_.wvu.PrintArea" localSheetId="12" hidden="1">'Sch-5 after discount'!$A$1:$E$23</definedName>
    <definedName name="Z_559560C8_0EA7_4FF3_86DE_6089CA470216_.wvu.PrintArea" localSheetId="13" hidden="1">'Sch-6'!$A$1:$D$32</definedName>
    <definedName name="Z_559560C8_0EA7_4FF3_86DE_6089CA470216_.wvu.PrintArea" localSheetId="15" hidden="1">'Sch-6 (After Discount)'!$A$1:$D$32</definedName>
    <definedName name="Z_559560C8_0EA7_4FF3_86DE_6089CA470216_.wvu.PrintArea" localSheetId="14" hidden="1">'Sch-6 After Discount'!$A$1:$D$31</definedName>
    <definedName name="Z_559560C8_0EA7_4FF3_86DE_6089CA470216_.wvu.PrintArea" localSheetId="16" hidden="1">'Sch-7'!$A$1:$M$22</definedName>
    <definedName name="Z_559560C8_0EA7_4FF3_86DE_6089CA470216_.wvu.PrintTitles" localSheetId="7" hidden="1">'Sch-1'!$15:$16</definedName>
    <definedName name="Z_559560C8_0EA7_4FF3_86DE_6089CA470216_.wvu.PrintTitles" localSheetId="8" hidden="1">'Sch-2'!$15:$16</definedName>
    <definedName name="Z_559560C8_0EA7_4FF3_86DE_6089CA470216_.wvu.PrintTitles" localSheetId="9" hidden="1">'Sch-3'!$15:$16</definedName>
    <definedName name="Z_559560C8_0EA7_4FF3_86DE_6089CA470216_.wvu.PrintTitles" localSheetId="11" hidden="1">'Sch-5'!$3:$14</definedName>
    <definedName name="Z_559560C8_0EA7_4FF3_86DE_6089CA470216_.wvu.PrintTitles" localSheetId="12" hidden="1">'Sch-5 after discount'!$3:$14</definedName>
    <definedName name="Z_559560C8_0EA7_4FF3_86DE_6089CA470216_.wvu.PrintTitles" localSheetId="13" hidden="1">'Sch-6'!$3:$14</definedName>
    <definedName name="Z_559560C8_0EA7_4FF3_86DE_6089CA470216_.wvu.PrintTitles" localSheetId="15" hidden="1">'Sch-6 (After Discount)'!$3:$14</definedName>
    <definedName name="Z_559560C8_0EA7_4FF3_86DE_6089CA470216_.wvu.PrintTitles" localSheetId="14" hidden="1">'Sch-6 After Discount'!$3:$13</definedName>
    <definedName name="Z_559560C8_0EA7_4FF3_86DE_6089CA470216_.wvu.Rows" localSheetId="1" hidden="1">Cover!$7:$7</definedName>
    <definedName name="Z_559560C8_0EA7_4FF3_86DE_6089CA470216_.wvu.Rows" localSheetId="17" hidden="1">Discount!$29:$32</definedName>
    <definedName name="Z_559560C8_0EA7_4FF3_86DE_6089CA470216_.wvu.Rows" localSheetId="6" hidden="1">'Name of Bidder'!$18:$26</definedName>
    <definedName name="Z_559560C8_0EA7_4FF3_86DE_6089CA470216_.wvu.Rows" localSheetId="5" hidden="1">'Names of Bidder to b dleted'!$19:$22</definedName>
    <definedName name="Z_559560C8_0EA7_4FF3_86DE_6089CA470216_.wvu.Rows" localSheetId="16" hidden="1">'Sch-7'!$62:$180</definedName>
    <definedName name="Z_57EC2AB3_459C_475C_AFE6_EBB6882FA67E_.wvu.Cols" localSheetId="6" hidden="1">'Name of Bidder'!$A$1:$A$65535,'Name of Bidder'!$E$1:$H$65535</definedName>
    <definedName name="Z_57EC2AB3_459C_475C_AFE6_EBB6882FA67E_.wvu.PrintArea" localSheetId="6" hidden="1">'Name of Bidder'!$B$1:$C$31</definedName>
    <definedName name="Z_57EC2AB3_459C_475C_AFE6_EBB6882FA67E_.wvu.Rows" localSheetId="6" hidden="1">'Name of Bidder'!$A$22:$IV$25</definedName>
    <definedName name="Z_582CF44B_0703_4CA2_AB84_00685031CD39_.wvu.Cols" localSheetId="6" hidden="1">'Name of Bidder'!$A$1:$A$65535,'Name of Bidder'!$E$1:$H$65535</definedName>
    <definedName name="Z_582CF44B_0703_4CA2_AB84_00685031CD39_.wvu.PrintArea" localSheetId="6" hidden="1">'Name of Bidder'!$B$1:$C$31</definedName>
    <definedName name="Z_582CF44B_0703_4CA2_AB84_00685031CD39_.wvu.Rows" localSheetId="6" hidden="1">'Name of Bidder'!$A$22:$IV$25</definedName>
    <definedName name="Z_58D82F59_8CF6_455F_B9F4_081499FDF243_.wvu.Cols" localSheetId="17" hidden="1">Discount!$I:$P</definedName>
    <definedName name="Z_58D82F59_8CF6_455F_B9F4_081499FDF243_.wvu.PrintArea" localSheetId="17" hidden="1">Discount!$A$2:$G$40</definedName>
    <definedName name="Z_58D82F59_8CF6_455F_B9F4_081499FDF243_.wvu.PrintArea" localSheetId="19" hidden="1">'Entry Tax'!$A$1:$E$16</definedName>
    <definedName name="Z_58D82F59_8CF6_455F_B9F4_081499FDF243_.wvu.PrintArea" localSheetId="18" hidden="1">Octroi!$A$1:$E$16</definedName>
    <definedName name="Z_58D82F59_8CF6_455F_B9F4_081499FDF243_.wvu.PrintArea" localSheetId="20" hidden="1">'Other Taxes &amp; Duties'!$A$1:$F$16</definedName>
    <definedName name="Z_58D82F59_8CF6_455F_B9F4_081499FDF243_.wvu.Rows" localSheetId="17" hidden="1">Discount!$21:$21,Discount!$27:$27</definedName>
    <definedName name="Z_63D51328_7CBC_4A1E_B96D_BAE91416501B_.wvu.Cols" localSheetId="0" hidden="1">Basic!$I:$I</definedName>
    <definedName name="Z_63D51328_7CBC_4A1E_B96D_BAE91416501B_.wvu.Cols" localSheetId="21" hidden="1">'Bid Form 2nd Envelope'!$H:$AO</definedName>
    <definedName name="Z_63D51328_7CBC_4A1E_B96D_BAE91416501B_.wvu.Cols" localSheetId="17" hidden="1">Discount!$H:$L</definedName>
    <definedName name="Z_63D51328_7CBC_4A1E_B96D_BAE91416501B_.wvu.Cols" localSheetId="5" hidden="1">'Names of Bidder to b dleted'!$H:$H,'Names of Bidder to b dleted'!$K:$K</definedName>
    <definedName name="Z_63D51328_7CBC_4A1E_B96D_BAE91416501B_.wvu.Cols" localSheetId="24" hidden="1">'N-W (Cr.)'!$A:$O,'N-W (Cr.)'!$T:$DL</definedName>
    <definedName name="Z_63D51328_7CBC_4A1E_B96D_BAE91416501B_.wvu.Cols" localSheetId="7" hidden="1">'Sch-1'!$O:$U,'Sch-1'!$X:$AK</definedName>
    <definedName name="Z_63D51328_7CBC_4A1E_B96D_BAE91416501B_.wvu.Cols" localSheetId="9" hidden="1">'Sch-3'!$Q:$V</definedName>
    <definedName name="Z_63D51328_7CBC_4A1E_B96D_BAE91416501B_.wvu.Cols" localSheetId="11" hidden="1">'Sch-5'!$F:$T</definedName>
    <definedName name="Z_63D51328_7CBC_4A1E_B96D_BAE91416501B_.wvu.Cols" localSheetId="15" hidden="1">'Sch-6 (After Discount)'!$E:$F</definedName>
    <definedName name="Z_63D51328_7CBC_4A1E_B96D_BAE91416501B_.wvu.Cols" localSheetId="16" hidden="1">'Sch-7'!$AA:$AG</definedName>
    <definedName name="Z_63D51328_7CBC_4A1E_B96D_BAE91416501B_.wvu.FilterData" localSheetId="7" hidden="1">'Sch-1'!$16:$47</definedName>
    <definedName name="Z_63D51328_7CBC_4A1E_B96D_BAE91416501B_.wvu.FilterData" localSheetId="8" hidden="1">'Sch-2'!$A$16:$AF$45</definedName>
    <definedName name="Z_63D51328_7CBC_4A1E_B96D_BAE91416501B_.wvu.PrintArea" localSheetId="21" hidden="1">'Bid Form 2nd Envelope'!$A$1:$F$67</definedName>
    <definedName name="Z_63D51328_7CBC_4A1E_B96D_BAE91416501B_.wvu.PrintArea" localSheetId="17" hidden="1">Discount!$A$2:$G$40</definedName>
    <definedName name="Z_63D51328_7CBC_4A1E_B96D_BAE91416501B_.wvu.PrintArea" localSheetId="19" hidden="1">'Entry Tax'!$A$1:$E$16</definedName>
    <definedName name="Z_63D51328_7CBC_4A1E_B96D_BAE91416501B_.wvu.PrintArea" localSheetId="2" hidden="1">Instructions!$A$1:$C$53</definedName>
    <definedName name="Z_63D51328_7CBC_4A1E_B96D_BAE91416501B_.wvu.PrintArea" localSheetId="5" hidden="1">'Names of Bidder to b dleted'!$B$1:$G$28</definedName>
    <definedName name="Z_63D51328_7CBC_4A1E_B96D_BAE91416501B_.wvu.PrintArea" localSheetId="18" hidden="1">Octroi!$A$1:$E$16</definedName>
    <definedName name="Z_63D51328_7CBC_4A1E_B96D_BAE91416501B_.wvu.PrintArea" localSheetId="20" hidden="1">'Other Taxes &amp; Duties'!$A$1:$F$16</definedName>
    <definedName name="Z_63D51328_7CBC_4A1E_B96D_BAE91416501B_.wvu.PrintArea" localSheetId="7" hidden="1">'Sch-1'!$A$1:$N$51</definedName>
    <definedName name="Z_63D51328_7CBC_4A1E_B96D_BAE91416501B_.wvu.PrintArea" localSheetId="8" hidden="1">'Sch-2'!$A$1:$J$48</definedName>
    <definedName name="Z_63D51328_7CBC_4A1E_B96D_BAE91416501B_.wvu.PrintArea" localSheetId="9" hidden="1">'Sch-3'!$A$1:$P$34</definedName>
    <definedName name="Z_63D51328_7CBC_4A1E_B96D_BAE91416501B_.wvu.PrintArea" localSheetId="10" hidden="1">'Sch-4'!$A$1:$P$26</definedName>
    <definedName name="Z_63D51328_7CBC_4A1E_B96D_BAE91416501B_.wvu.PrintArea" localSheetId="11" hidden="1">'Sch-5'!$A$1:$E$23</definedName>
    <definedName name="Z_63D51328_7CBC_4A1E_B96D_BAE91416501B_.wvu.PrintArea" localSheetId="12" hidden="1">'Sch-5 after discount'!$A$1:$E$23</definedName>
    <definedName name="Z_63D51328_7CBC_4A1E_B96D_BAE91416501B_.wvu.PrintArea" localSheetId="13" hidden="1">'Sch-6'!$A$1:$D$32</definedName>
    <definedName name="Z_63D51328_7CBC_4A1E_B96D_BAE91416501B_.wvu.PrintArea" localSheetId="15" hidden="1">'Sch-6 (After Discount)'!$A$1:$D$32</definedName>
    <definedName name="Z_63D51328_7CBC_4A1E_B96D_BAE91416501B_.wvu.PrintArea" localSheetId="14" hidden="1">'Sch-6 After Discount'!$A$1:$D$31</definedName>
    <definedName name="Z_63D51328_7CBC_4A1E_B96D_BAE91416501B_.wvu.PrintArea" localSheetId="16" hidden="1">'Sch-7'!$A$1:$M$22</definedName>
    <definedName name="Z_63D51328_7CBC_4A1E_B96D_BAE91416501B_.wvu.PrintTitles" localSheetId="7" hidden="1">'Sch-1'!$15:$16</definedName>
    <definedName name="Z_63D51328_7CBC_4A1E_B96D_BAE91416501B_.wvu.PrintTitles" localSheetId="8" hidden="1">'Sch-2'!$15:$16</definedName>
    <definedName name="Z_63D51328_7CBC_4A1E_B96D_BAE91416501B_.wvu.PrintTitles" localSheetId="9" hidden="1">'Sch-3'!$15:$16</definedName>
    <definedName name="Z_63D51328_7CBC_4A1E_B96D_BAE91416501B_.wvu.PrintTitles" localSheetId="11" hidden="1">'Sch-5'!$3:$14</definedName>
    <definedName name="Z_63D51328_7CBC_4A1E_B96D_BAE91416501B_.wvu.PrintTitles" localSheetId="12" hidden="1">'Sch-5 after discount'!$3:$14</definedName>
    <definedName name="Z_63D51328_7CBC_4A1E_B96D_BAE91416501B_.wvu.PrintTitles" localSheetId="13" hidden="1">'Sch-6'!$3:$14</definedName>
    <definedName name="Z_63D51328_7CBC_4A1E_B96D_BAE91416501B_.wvu.PrintTitles" localSheetId="15" hidden="1">'Sch-6 (After Discount)'!$3:$14</definedName>
    <definedName name="Z_63D51328_7CBC_4A1E_B96D_BAE91416501B_.wvu.PrintTitles" localSheetId="14" hidden="1">'Sch-6 After Discount'!$3:$13</definedName>
    <definedName name="Z_63D51328_7CBC_4A1E_B96D_BAE91416501B_.wvu.Rows" localSheetId="1" hidden="1">Cover!$7:$7</definedName>
    <definedName name="Z_63D51328_7CBC_4A1E_B96D_BAE91416501B_.wvu.Rows" localSheetId="17" hidden="1">Discount!$29:$32</definedName>
    <definedName name="Z_63D51328_7CBC_4A1E_B96D_BAE91416501B_.wvu.Rows" localSheetId="5" hidden="1">'Names of Bidder to b dleted'!$19:$22</definedName>
    <definedName name="Z_63D51328_7CBC_4A1E_B96D_BAE91416501B_.wvu.Rows" localSheetId="16" hidden="1">'Sch-7'!$62:$180</definedName>
    <definedName name="Z_67D3F443_CBF6_4C3B_9EBA_4FC7CEE92243_.wvu.Cols" localSheetId="24" hidden="1">'N-W (Cr.)'!$C:$C,'N-W (Cr.)'!$H:$H,'N-W (Cr.)'!$M:$M,'N-W (Cr.)'!$R:$R</definedName>
    <definedName name="Z_696D9240_6693_44E8_B9A4_2BFADD101EE2_.wvu.Cols" localSheetId="17" hidden="1">Discount!$I:$P</definedName>
    <definedName name="Z_696D9240_6693_44E8_B9A4_2BFADD101EE2_.wvu.PrintArea" localSheetId="17" hidden="1">Discount!$A$2:$G$40</definedName>
    <definedName name="Z_696D9240_6693_44E8_B9A4_2BFADD101EE2_.wvu.PrintArea" localSheetId="19" hidden="1">'Entry Tax'!$A$1:$E$16</definedName>
    <definedName name="Z_696D9240_6693_44E8_B9A4_2BFADD101EE2_.wvu.PrintArea" localSheetId="18" hidden="1">Octroi!$A$1:$E$16</definedName>
    <definedName name="Z_696D9240_6693_44E8_B9A4_2BFADD101EE2_.wvu.PrintArea" localSheetId="20" hidden="1">'Other Taxes &amp; Duties'!$A$1:$F$16</definedName>
    <definedName name="Z_696D9240_6693_44E8_B9A4_2BFADD101EE2_.wvu.Rows" localSheetId="17" hidden="1">Discount!$21:$21,Discount!$27:$27</definedName>
    <definedName name="Z_6B2C1320_5106_401D_86E8_03FFC7419150_.wvu.Cols" localSheetId="6" hidden="1">'Name of Bidder'!$A$1:$A$65535,'Name of Bidder'!$F$1:$H$65535</definedName>
    <definedName name="Z_6B2C1320_5106_401D_86E8_03FFC7419150_.wvu.PrintArea" localSheetId="6" hidden="1">'Name of Bidder'!$B$1:$C$31</definedName>
    <definedName name="Z_6B2C1320_5106_401D_86E8_03FFC7419150_.wvu.Rows" localSheetId="6" hidden="1">'Name of Bidder'!$A$22:$IV$25</definedName>
    <definedName name="Z_7FED4A88_DA6B_4AEC_96D2_BAE29634CEBD_.wvu.Cols" localSheetId="6" hidden="1">'Name of Bidder'!$A$1:$A$65535,'Name of Bidder'!$E$1:$H$65535</definedName>
    <definedName name="Z_7FED4A88_DA6B_4AEC_96D2_BAE29634CEBD_.wvu.PrintArea" localSheetId="6" hidden="1">'Name of Bidder'!$B$1:$C$31</definedName>
    <definedName name="Z_7FED4A88_DA6B_4AEC_96D2_BAE29634CEBD_.wvu.Rows" localSheetId="6" hidden="1">'Name of Bidder'!$A$22:$IV$25</definedName>
    <definedName name="Z_8F55ECC0_ABB9_42C7_9433_7DF40598917D_.wvu.Cols" localSheetId="17" hidden="1">Discount!$H:$S</definedName>
    <definedName name="Z_8F55ECC0_ABB9_42C7_9433_7DF40598917D_.wvu.Cols" localSheetId="11" hidden="1">'Sch-5'!$I:$P</definedName>
    <definedName name="Z_8F55ECC0_ABB9_42C7_9433_7DF40598917D_.wvu.Cols" localSheetId="12" hidden="1">'Sch-5 after discount'!$I:$P</definedName>
    <definedName name="Z_8F55ECC0_ABB9_42C7_9433_7DF40598917D_.wvu.PrintArea" localSheetId="21" hidden="1">'Bid Form 2nd Envelope'!$A$1:$F$67</definedName>
    <definedName name="Z_8F55ECC0_ABB9_42C7_9433_7DF40598917D_.wvu.PrintArea" localSheetId="17" hidden="1">Discount!$A$2:$G$40</definedName>
    <definedName name="Z_8F55ECC0_ABB9_42C7_9433_7DF40598917D_.wvu.PrintArea" localSheetId="19" hidden="1">'Entry Tax'!$A$1:$E$16</definedName>
    <definedName name="Z_8F55ECC0_ABB9_42C7_9433_7DF40598917D_.wvu.PrintArea" localSheetId="2" hidden="1">Instructions!$A$1:$C$53</definedName>
    <definedName name="Z_8F55ECC0_ABB9_42C7_9433_7DF40598917D_.wvu.PrintArea" localSheetId="5" hidden="1">'Names of Bidder to b dleted'!$B$1:$G$28</definedName>
    <definedName name="Z_8F55ECC0_ABB9_42C7_9433_7DF40598917D_.wvu.PrintArea" localSheetId="18" hidden="1">Octroi!$A$1:$E$16</definedName>
    <definedName name="Z_8F55ECC0_ABB9_42C7_9433_7DF40598917D_.wvu.PrintArea" localSheetId="20" hidden="1">'Other Taxes &amp; Duties'!$A$1:$F$16</definedName>
    <definedName name="Z_8F55ECC0_ABB9_42C7_9433_7DF40598917D_.wvu.PrintArea" localSheetId="11" hidden="1">'Sch-5'!$A$1:$E$23</definedName>
    <definedName name="Z_8F55ECC0_ABB9_42C7_9433_7DF40598917D_.wvu.PrintArea" localSheetId="12" hidden="1">'Sch-5 after discount'!$A$1:$E$23</definedName>
    <definedName name="Z_8F55ECC0_ABB9_42C7_9433_7DF40598917D_.wvu.PrintArea" localSheetId="13" hidden="1">'Sch-6'!$A$1:$D$32</definedName>
    <definedName name="Z_8F55ECC0_ABB9_42C7_9433_7DF40598917D_.wvu.PrintArea" localSheetId="15" hidden="1">'Sch-6 (After Discount)'!$A$1:$D$32</definedName>
    <definedName name="Z_8F55ECC0_ABB9_42C7_9433_7DF40598917D_.wvu.PrintArea" localSheetId="14" hidden="1">'Sch-6 After Discount'!$A$1:$D$31</definedName>
    <definedName name="Z_8F55ECC0_ABB9_42C7_9433_7DF40598917D_.wvu.PrintTitles" localSheetId="11" hidden="1">'Sch-5'!$3:$14</definedName>
    <definedName name="Z_8F55ECC0_ABB9_42C7_9433_7DF40598917D_.wvu.PrintTitles" localSheetId="12" hidden="1">'Sch-5 after discount'!$3:$14</definedName>
    <definedName name="Z_8F55ECC0_ABB9_42C7_9433_7DF40598917D_.wvu.PrintTitles" localSheetId="13" hidden="1">'Sch-6'!$3:$14</definedName>
    <definedName name="Z_8F55ECC0_ABB9_42C7_9433_7DF40598917D_.wvu.PrintTitles" localSheetId="15" hidden="1">'Sch-6 (After Discount)'!$3:$14</definedName>
    <definedName name="Z_8F55ECC0_ABB9_42C7_9433_7DF40598917D_.wvu.PrintTitles" localSheetId="14" hidden="1">'Sch-6 After Discount'!$3:$13</definedName>
    <definedName name="Z_8F55ECC0_ABB9_42C7_9433_7DF40598917D_.wvu.Rows" localSheetId="1" hidden="1">Cover!$7:$7</definedName>
    <definedName name="Z_8F55ECC0_ABB9_42C7_9433_7DF40598917D_.wvu.Rows" localSheetId="17" hidden="1">Discount!$30:$32</definedName>
    <definedName name="Z_8FC47E04_BCF9_4504_9FDA_F8529AE0A203_.wvu.Cols" localSheetId="6" hidden="1">'Name of Bidder'!$A:$A,'Name of Bidder'!$D:$F,'Name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8FC47E04_BCF9_4504_9FDA_F8529AE0A203_.wvu.Cols" localSheetId="24" hidden="1">'N-W (Cr.)'!$C:$C,'N-W (Cr.)'!$H:$H,'N-W (Cr.)'!$M:$M,'N-W (Cr.)'!$R:$R</definedName>
    <definedName name="Z_8FC47E04_BCF9_4504_9FDA_F8529AE0A203_.wvu.PrintArea" localSheetId="6" hidden="1">'Name of Bidder'!$B$1:$C$31</definedName>
    <definedName name="Z_8FC47E04_BCF9_4504_9FDA_F8529AE0A203_.wvu.Rows" localSheetId="6" hidden="1">'Name of Bidder'!$18:$26</definedName>
    <definedName name="Z_902C40DA_376E_410F_87E5_8188D8393A84_.wvu.Cols" localSheetId="6" hidden="1">'Name of Bidder'!$A$1:$A$65535</definedName>
    <definedName name="Z_902C40DA_376E_410F_87E5_8188D8393A84_.wvu.PrintArea" localSheetId="6" hidden="1">'Name of Bidder'!$B$1:$C$31</definedName>
    <definedName name="Z_902C40DA_376E_410F_87E5_8188D8393A84_.wvu.Rows" localSheetId="6" hidden="1">'Name of Bidder'!$A$22:$IV$25</definedName>
    <definedName name="Z_99CA2F10_F926_46DC_8609_4EAE5B9F3585_.wvu.Cols" localSheetId="0" hidden="1">Basic!$I:$I</definedName>
    <definedName name="Z_99CA2F10_F926_46DC_8609_4EAE5B9F3585_.wvu.Cols" localSheetId="21" hidden="1">'Bid Form 2nd Envelope'!$H:$AO</definedName>
    <definedName name="Z_99CA2F10_F926_46DC_8609_4EAE5B9F3585_.wvu.Cols" localSheetId="17" hidden="1">Discount!$H:$K</definedName>
    <definedName name="Z_99CA2F10_F926_46DC_8609_4EAE5B9F3585_.wvu.Cols" localSheetId="5" hidden="1">'Names of Bidder to b dleted'!$H:$H,'Names of Bidder to b dleted'!$K:$K</definedName>
    <definedName name="Z_99CA2F10_F926_46DC_8609_4EAE5B9F3585_.wvu.Cols" localSheetId="24" hidden="1">'N-W (Cr.)'!$A:$O,'N-W (Cr.)'!$T:$DL</definedName>
    <definedName name="Z_99CA2F10_F926_46DC_8609_4EAE5B9F3585_.wvu.Cols" localSheetId="7" hidden="1">'Sch-1'!$O:$S,'Sch-1'!$X:$AK</definedName>
    <definedName name="Z_99CA2F10_F926_46DC_8609_4EAE5B9F3585_.wvu.Cols" localSheetId="9" hidden="1">'Sch-3'!$Q:$AA</definedName>
    <definedName name="Z_99CA2F10_F926_46DC_8609_4EAE5B9F3585_.wvu.Cols" localSheetId="11" hidden="1">'Sch-5'!$F:$T</definedName>
    <definedName name="Z_99CA2F10_F926_46DC_8609_4EAE5B9F3585_.wvu.Cols" localSheetId="15" hidden="1">'Sch-6 (After Discount)'!$E:$F</definedName>
    <definedName name="Z_99CA2F10_F926_46DC_8609_4EAE5B9F3585_.wvu.Cols" localSheetId="16" hidden="1">'Sch-7'!$AA:$AG</definedName>
    <definedName name="Z_99CA2F10_F926_46DC_8609_4EAE5B9F3585_.wvu.FilterData" localSheetId="7" hidden="1">'Sch-1'!$16:$47</definedName>
    <definedName name="Z_99CA2F10_F926_46DC_8609_4EAE5B9F3585_.wvu.FilterData" localSheetId="8" hidden="1">'Sch-2'!$A$16:$AF$45</definedName>
    <definedName name="Z_99CA2F10_F926_46DC_8609_4EAE5B9F3585_.wvu.FilterData" localSheetId="9" hidden="1">'Sch-3'!$A$16:$AE$28</definedName>
    <definedName name="Z_99CA2F10_F926_46DC_8609_4EAE5B9F3585_.wvu.PrintArea" localSheetId="21" hidden="1">'Bid Form 2nd Envelope'!$A$1:$F$67</definedName>
    <definedName name="Z_99CA2F10_F926_46DC_8609_4EAE5B9F3585_.wvu.PrintArea" localSheetId="17" hidden="1">Discount!$A$2:$G$40</definedName>
    <definedName name="Z_99CA2F10_F926_46DC_8609_4EAE5B9F3585_.wvu.PrintArea" localSheetId="19" hidden="1">'Entry Tax'!$A$1:$E$16</definedName>
    <definedName name="Z_99CA2F10_F926_46DC_8609_4EAE5B9F3585_.wvu.PrintArea" localSheetId="2" hidden="1">Instructions!$A$1:$C$53</definedName>
    <definedName name="Z_99CA2F10_F926_46DC_8609_4EAE5B9F3585_.wvu.PrintArea" localSheetId="5" hidden="1">'Names of Bidder to b dleted'!$B$1:$G$28</definedName>
    <definedName name="Z_99CA2F10_F926_46DC_8609_4EAE5B9F3585_.wvu.PrintArea" localSheetId="18" hidden="1">Octroi!$A$1:$E$16</definedName>
    <definedName name="Z_99CA2F10_F926_46DC_8609_4EAE5B9F3585_.wvu.PrintArea" localSheetId="20" hidden="1">'Other Taxes &amp; Duties'!$A$1:$F$16</definedName>
    <definedName name="Z_99CA2F10_F926_46DC_8609_4EAE5B9F3585_.wvu.PrintArea" localSheetId="7" hidden="1">'Sch-1'!$A$1:$N$51</definedName>
    <definedName name="Z_99CA2F10_F926_46DC_8609_4EAE5B9F3585_.wvu.PrintArea" localSheetId="8" hidden="1">'Sch-2'!$A$1:$J$48</definedName>
    <definedName name="Z_99CA2F10_F926_46DC_8609_4EAE5B9F3585_.wvu.PrintArea" localSheetId="9" hidden="1">'Sch-3'!$A$1:$P$34</definedName>
    <definedName name="Z_99CA2F10_F926_46DC_8609_4EAE5B9F3585_.wvu.PrintArea" localSheetId="10" hidden="1">'Sch-4'!$A$1:$P$26</definedName>
    <definedName name="Z_99CA2F10_F926_46DC_8609_4EAE5B9F3585_.wvu.PrintArea" localSheetId="11" hidden="1">'Sch-5'!$A$1:$E$23</definedName>
    <definedName name="Z_99CA2F10_F926_46DC_8609_4EAE5B9F3585_.wvu.PrintArea" localSheetId="12" hidden="1">'Sch-5 after discount'!$A$1:$E$23</definedName>
    <definedName name="Z_99CA2F10_F926_46DC_8609_4EAE5B9F3585_.wvu.PrintArea" localSheetId="13" hidden="1">'Sch-6'!$A$1:$D$32</definedName>
    <definedName name="Z_99CA2F10_F926_46DC_8609_4EAE5B9F3585_.wvu.PrintArea" localSheetId="15" hidden="1">'Sch-6 (After Discount)'!$A$1:$D$32</definedName>
    <definedName name="Z_99CA2F10_F926_46DC_8609_4EAE5B9F3585_.wvu.PrintArea" localSheetId="14" hidden="1">'Sch-6 After Discount'!$A$1:$D$31</definedName>
    <definedName name="Z_99CA2F10_F926_46DC_8609_4EAE5B9F3585_.wvu.PrintArea" localSheetId="16" hidden="1">'Sch-7'!$A$1:$M$22</definedName>
    <definedName name="Z_99CA2F10_F926_46DC_8609_4EAE5B9F3585_.wvu.PrintTitles" localSheetId="7" hidden="1">'Sch-1'!$15:$16</definedName>
    <definedName name="Z_99CA2F10_F926_46DC_8609_4EAE5B9F3585_.wvu.PrintTitles" localSheetId="8" hidden="1">'Sch-2'!$15:$16</definedName>
    <definedName name="Z_99CA2F10_F926_46DC_8609_4EAE5B9F3585_.wvu.PrintTitles" localSheetId="9" hidden="1">'Sch-3'!$15:$16</definedName>
    <definedName name="Z_99CA2F10_F926_46DC_8609_4EAE5B9F3585_.wvu.PrintTitles" localSheetId="11" hidden="1">'Sch-5'!$3:$14</definedName>
    <definedName name="Z_99CA2F10_F926_46DC_8609_4EAE5B9F3585_.wvu.PrintTitles" localSheetId="12" hidden="1">'Sch-5 after discount'!$3:$14</definedName>
    <definedName name="Z_99CA2F10_F926_46DC_8609_4EAE5B9F3585_.wvu.PrintTitles" localSheetId="13" hidden="1">'Sch-6'!$3:$14</definedName>
    <definedName name="Z_99CA2F10_F926_46DC_8609_4EAE5B9F3585_.wvu.PrintTitles" localSheetId="15" hidden="1">'Sch-6 (After Discount)'!$3:$14</definedName>
    <definedName name="Z_99CA2F10_F926_46DC_8609_4EAE5B9F3585_.wvu.PrintTitles" localSheetId="14" hidden="1">'Sch-6 After Discount'!$3:$13</definedName>
    <definedName name="Z_99CA2F10_F926_46DC_8609_4EAE5B9F3585_.wvu.Rows" localSheetId="1" hidden="1">Cover!$7:$7</definedName>
    <definedName name="Z_99CA2F10_F926_46DC_8609_4EAE5B9F3585_.wvu.Rows" localSheetId="17" hidden="1">Discount!$29:$32</definedName>
    <definedName name="Z_99CA2F10_F926_46DC_8609_4EAE5B9F3585_.wvu.Rows" localSheetId="5" hidden="1">'Names of Bidder to b dleted'!$19:$22</definedName>
    <definedName name="Z_99CA2F10_F926_46DC_8609_4EAE5B9F3585_.wvu.Rows" localSheetId="16" hidden="1">'Sch-7'!$62:$180</definedName>
    <definedName name="Z_A0F82AFD_A75A_45C4_A55A_D8EC84E8392D_.wvu.Cols" localSheetId="24" hidden="1">'N-W (Cr.)'!$C:$C,'N-W (Cr.)'!$H:$H,'N-W (Cr.)'!$M:$M,'N-W (Cr.)'!$R:$R</definedName>
    <definedName name="Z_A317F5C2_E44F_4A46_8833_2AE6CAE06F6E_.wvu.Cols" localSheetId="6" hidden="1">'Name of Bidder'!$A$1:$A$65535,'Name of Bidder'!$E$1:$H$65535</definedName>
    <definedName name="Z_A317F5C2_E44F_4A46_8833_2AE6CAE06F6E_.wvu.PrintArea" localSheetId="6" hidden="1">'Name of Bidder'!$B$1:$C$31</definedName>
    <definedName name="Z_A317F5C2_E44F_4A46_8833_2AE6CAE06F6E_.wvu.Rows" localSheetId="6" hidden="1">'Name of Bidder'!$A$22:$IV$25</definedName>
    <definedName name="Z_A7DBDDEF_9245_44C6_9EBF_032DB6E1C0A2_.wvu.Cols" localSheetId="17" hidden="1">Discount!$H:$S</definedName>
    <definedName name="Z_A7DBDDEF_9245_44C6_9EBF_032DB6E1C0A2_.wvu.Cols" localSheetId="11" hidden="1">'Sch-5'!$I:$P</definedName>
    <definedName name="Z_A7DBDDEF_9245_44C6_9EBF_032DB6E1C0A2_.wvu.Cols" localSheetId="12" hidden="1">'Sch-5 after discount'!$I:$P</definedName>
    <definedName name="Z_A7DBDDEF_9245_44C6_9EBF_032DB6E1C0A2_.wvu.PrintArea" localSheetId="21" hidden="1">'Bid Form 2nd Envelope'!$A$1:$F$67</definedName>
    <definedName name="Z_A7DBDDEF_9245_44C6_9EBF_032DB6E1C0A2_.wvu.PrintArea" localSheetId="17" hidden="1">Discount!$A$2:$G$40</definedName>
    <definedName name="Z_A7DBDDEF_9245_44C6_9EBF_032DB6E1C0A2_.wvu.PrintArea" localSheetId="19" hidden="1">'Entry Tax'!$A$1:$E$16</definedName>
    <definedName name="Z_A7DBDDEF_9245_44C6_9EBF_032DB6E1C0A2_.wvu.PrintArea" localSheetId="2" hidden="1">Instructions!$A$1:$C$53</definedName>
    <definedName name="Z_A7DBDDEF_9245_44C6_9EBF_032DB6E1C0A2_.wvu.PrintArea" localSheetId="5" hidden="1">'Names of Bidder to b dleted'!$B$1:$G$28</definedName>
    <definedName name="Z_A7DBDDEF_9245_44C6_9EBF_032DB6E1C0A2_.wvu.PrintArea" localSheetId="18" hidden="1">Octroi!$A$1:$E$16</definedName>
    <definedName name="Z_A7DBDDEF_9245_44C6_9EBF_032DB6E1C0A2_.wvu.PrintArea" localSheetId="20" hidden="1">'Other Taxes &amp; Duties'!$A$1:$F$16</definedName>
    <definedName name="Z_A7DBDDEF_9245_44C6_9EBF_032DB6E1C0A2_.wvu.PrintArea" localSheetId="11" hidden="1">'Sch-5'!$A$1:$E$23</definedName>
    <definedName name="Z_A7DBDDEF_9245_44C6_9EBF_032DB6E1C0A2_.wvu.PrintArea" localSheetId="12" hidden="1">'Sch-5 after discount'!$A$1:$E$23</definedName>
    <definedName name="Z_A7DBDDEF_9245_44C6_9EBF_032DB6E1C0A2_.wvu.PrintArea" localSheetId="13" hidden="1">'Sch-6'!$A$1:$D$32</definedName>
    <definedName name="Z_A7DBDDEF_9245_44C6_9EBF_032DB6E1C0A2_.wvu.PrintArea" localSheetId="15" hidden="1">'Sch-6 (After Discount)'!$A$1:$D$32</definedName>
    <definedName name="Z_A7DBDDEF_9245_44C6_9EBF_032DB6E1C0A2_.wvu.PrintArea" localSheetId="14" hidden="1">'Sch-6 After Discount'!$A$1:$D$31</definedName>
    <definedName name="Z_A7DBDDEF_9245_44C6_9EBF_032DB6E1C0A2_.wvu.PrintTitles" localSheetId="11" hidden="1">'Sch-5'!$3:$14</definedName>
    <definedName name="Z_A7DBDDEF_9245_44C6_9EBF_032DB6E1C0A2_.wvu.PrintTitles" localSheetId="12" hidden="1">'Sch-5 after discount'!$3:$14</definedName>
    <definedName name="Z_A7DBDDEF_9245_44C6_9EBF_032DB6E1C0A2_.wvu.PrintTitles" localSheetId="13" hidden="1">'Sch-6'!$3:$14</definedName>
    <definedName name="Z_A7DBDDEF_9245_44C6_9EBF_032DB6E1C0A2_.wvu.PrintTitles" localSheetId="15" hidden="1">'Sch-6 (After Discount)'!$3:$14</definedName>
    <definedName name="Z_A7DBDDEF_9245_44C6_9EBF_032DB6E1C0A2_.wvu.PrintTitles" localSheetId="14" hidden="1">'Sch-6 After Discount'!$3:$13</definedName>
    <definedName name="Z_A7DBDDEF_9245_44C6_9EBF_032DB6E1C0A2_.wvu.Rows" localSheetId="1" hidden="1">Cover!$7:$7</definedName>
    <definedName name="Z_A7DBDDEF_9245_44C6_9EBF_032DB6E1C0A2_.wvu.Rows" localSheetId="17" hidden="1">Discount!$30:$32</definedName>
    <definedName name="Z_AB88AE96_2A5B_4A72_8703_28C9E47DF5A8_.wvu.Cols" localSheetId="24" hidden="1">'N-W (Cr.)'!$C:$C,'N-W (Cr.)'!$H:$H,'N-W (Cr.)'!$M:$M,'N-W (Cr.)'!$R:$R</definedName>
    <definedName name="Z_AF19F13B_761B_48FB_A70F_9439A4D7530B_.wvu.Cols" localSheetId="6" hidden="1">'Name of Bidder'!$A$1:$A$65535,'Name of Bidder'!$E$1:$H$65535</definedName>
    <definedName name="Z_AF19F13B_761B_48FB_A70F_9439A4D7530B_.wvu.PrintArea" localSheetId="6" hidden="1">'Name of Bidder'!$B$1:$C$31</definedName>
    <definedName name="Z_AF19F13B_761B_48FB_A70F_9439A4D7530B_.wvu.Rows" localSheetId="6" hidden="1">'Name of Bidder'!$A$22:$IV$25</definedName>
    <definedName name="Z_B1DC5269_D889_4438_853D_005C3B580A35_.wvu.Cols" localSheetId="24" hidden="1">'N-W (Cr.)'!$C:$C,'N-W (Cr.)'!$H:$H,'N-W (Cr.)'!$M:$M,'N-W (Cr.)'!$R:$R</definedName>
    <definedName name="Z_B23AD343_29DA_4CE0_BD10_47BF44F3782F_.wvu.Cols" localSheetId="21" hidden="1">'Bid Form 2nd Envelope'!$T:$Y</definedName>
    <definedName name="Z_B23AD343_29DA_4CE0_BD10_47BF44F3782F_.wvu.Cols" localSheetId="17" hidden="1">Discount!$I:$P</definedName>
    <definedName name="Z_B23AD343_29DA_4CE0_BD10_47BF44F3782F_.wvu.Cols" localSheetId="11" hidden="1">'Sch-5'!$I:$P</definedName>
    <definedName name="Z_B23AD343_29DA_4CE0_BD10_47BF44F3782F_.wvu.Cols" localSheetId="12" hidden="1">'Sch-5 after discount'!$I:$P</definedName>
    <definedName name="Z_B23AD343_29DA_4CE0_BD10_47BF44F3782F_.wvu.PrintArea" localSheetId="21" hidden="1">'Bid Form 2nd Envelope'!$A$1:$F$67</definedName>
    <definedName name="Z_B23AD343_29DA_4CE0_BD10_47BF44F3782F_.wvu.PrintArea" localSheetId="17" hidden="1">Discount!$A$2:$G$40</definedName>
    <definedName name="Z_B23AD343_29DA_4CE0_BD10_47BF44F3782F_.wvu.PrintArea" localSheetId="19" hidden="1">'Entry Tax'!$A$1:$E$16</definedName>
    <definedName name="Z_B23AD343_29DA_4CE0_BD10_47BF44F3782F_.wvu.PrintArea" localSheetId="2" hidden="1">Instructions!$A$1:$C$53</definedName>
    <definedName name="Z_B23AD343_29DA_4CE0_BD10_47BF44F3782F_.wvu.PrintArea" localSheetId="5" hidden="1">'Names of Bidder to b dleted'!$B$1:$G$28</definedName>
    <definedName name="Z_B23AD343_29DA_4CE0_BD10_47BF44F3782F_.wvu.PrintArea" localSheetId="18" hidden="1">Octroi!$A$1:$E$16</definedName>
    <definedName name="Z_B23AD343_29DA_4CE0_BD10_47BF44F3782F_.wvu.PrintArea" localSheetId="20" hidden="1">'Other Taxes &amp; Duties'!$A$1:$F$16</definedName>
    <definedName name="Z_B23AD343_29DA_4CE0_BD10_47BF44F3782F_.wvu.PrintArea" localSheetId="11" hidden="1">'Sch-5'!$A$1:$E$23</definedName>
    <definedName name="Z_B23AD343_29DA_4CE0_BD10_47BF44F3782F_.wvu.PrintArea" localSheetId="12" hidden="1">'Sch-5 after discount'!$A$1:$E$23</definedName>
    <definedName name="Z_B23AD343_29DA_4CE0_BD10_47BF44F3782F_.wvu.PrintArea" localSheetId="13" hidden="1">'Sch-6'!$A$1:$D$32</definedName>
    <definedName name="Z_B23AD343_29DA_4CE0_BD10_47BF44F3782F_.wvu.PrintArea" localSheetId="15" hidden="1">'Sch-6 (After Discount)'!$A$1:$D$32</definedName>
    <definedName name="Z_B23AD343_29DA_4CE0_BD10_47BF44F3782F_.wvu.PrintArea" localSheetId="14" hidden="1">'Sch-6 After Discount'!$A$1:$D$31</definedName>
    <definedName name="Z_B23AD343_29DA_4CE0_BD10_47BF44F3782F_.wvu.PrintTitles" localSheetId="11" hidden="1">'Sch-5'!$3:$14</definedName>
    <definedName name="Z_B23AD343_29DA_4CE0_BD10_47BF44F3782F_.wvu.PrintTitles" localSheetId="12" hidden="1">'Sch-5 after discount'!$3:$14</definedName>
    <definedName name="Z_B23AD343_29DA_4CE0_BD10_47BF44F3782F_.wvu.PrintTitles" localSheetId="13" hidden="1">'Sch-6'!$3:$14</definedName>
    <definedName name="Z_B23AD343_29DA_4CE0_BD10_47BF44F3782F_.wvu.PrintTitles" localSheetId="15" hidden="1">'Sch-6 (After Discount)'!$3:$14</definedName>
    <definedName name="Z_B23AD343_29DA_4CE0_BD10_47BF44F3782F_.wvu.PrintTitles" localSheetId="14" hidden="1">'Sch-6 After Discount'!$3:$13</definedName>
    <definedName name="Z_B23AD343_29DA_4CE0_BD10_47BF44F3782F_.wvu.Rows" localSheetId="1" hidden="1">Cover!$7:$7</definedName>
    <definedName name="Z_B23AD343_29DA_4CE0_BD10_47BF44F3782F_.wvu.Rows" localSheetId="17" hidden="1">Discount!$30:$32</definedName>
    <definedName name="Z_B23AD343_29DA_4CE0_BD10_47BF44F3782F_.wvu.Rows" localSheetId="5" hidden="1">'Names of Bidder to b dleted'!$19:$22</definedName>
    <definedName name="Z_B96E710B_6DD7_4DE1_95AB_C9EE060CD030_.wvu.Cols" localSheetId="0" hidden="1">Basic!$I:$I</definedName>
    <definedName name="Z_B96E710B_6DD7_4DE1_95AB_C9EE060CD030_.wvu.Cols" localSheetId="21" hidden="1">'Bid Form 2nd Envelope'!$T:$Y</definedName>
    <definedName name="Z_B96E710B_6DD7_4DE1_95AB_C9EE060CD030_.wvu.Cols" localSheetId="17" hidden="1">Discount!$H:$L</definedName>
    <definedName name="Z_B96E710B_6DD7_4DE1_95AB_C9EE060CD030_.wvu.Cols" localSheetId="7" hidden="1">'Sch-1'!$O:$X</definedName>
    <definedName name="Z_B96E710B_6DD7_4DE1_95AB_C9EE060CD030_.wvu.Cols" localSheetId="9" hidden="1">'Sch-3'!$Q:$V</definedName>
    <definedName name="Z_B96E710B_6DD7_4DE1_95AB_C9EE060CD030_.wvu.Cols" localSheetId="11" hidden="1">'Sch-5'!$F:$T</definedName>
    <definedName name="Z_B96E710B_6DD7_4DE1_95AB_C9EE060CD030_.wvu.Cols" localSheetId="12" hidden="1">'Sch-5 after discount'!$F:$R</definedName>
    <definedName name="Z_B96E710B_6DD7_4DE1_95AB_C9EE060CD030_.wvu.Cols" localSheetId="16" hidden="1">'Sch-7'!$AA:$AG</definedName>
    <definedName name="Z_B96E710B_6DD7_4DE1_95AB_C9EE060CD030_.wvu.FilterData" localSheetId="7" hidden="1">'Sch-1'!$C$1:$C$47</definedName>
    <definedName name="Z_B96E710B_6DD7_4DE1_95AB_C9EE060CD030_.wvu.FilterData" localSheetId="8" hidden="1">'Sch-2'!$C$1:$C$50</definedName>
    <definedName name="Z_B96E710B_6DD7_4DE1_95AB_C9EE060CD030_.wvu.FilterData" localSheetId="9" hidden="1">'Sch-3'!$C$1:$C$36</definedName>
    <definedName name="Z_B96E710B_6DD7_4DE1_95AB_C9EE060CD030_.wvu.PrintArea" localSheetId="21" hidden="1">'Bid Form 2nd Envelope'!$A$1:$F$67</definedName>
    <definedName name="Z_B96E710B_6DD7_4DE1_95AB_C9EE060CD030_.wvu.PrintArea" localSheetId="17" hidden="1">Discount!$A$2:$G$40</definedName>
    <definedName name="Z_B96E710B_6DD7_4DE1_95AB_C9EE060CD030_.wvu.PrintArea" localSheetId="19" hidden="1">'Entry Tax'!$A$1:$E$16</definedName>
    <definedName name="Z_B96E710B_6DD7_4DE1_95AB_C9EE060CD030_.wvu.PrintArea" localSheetId="2" hidden="1">Instructions!$A$1:$C$53</definedName>
    <definedName name="Z_B96E710B_6DD7_4DE1_95AB_C9EE060CD030_.wvu.PrintArea" localSheetId="5" hidden="1">'Names of Bidder to b dleted'!$B$1:$G$28</definedName>
    <definedName name="Z_B96E710B_6DD7_4DE1_95AB_C9EE060CD030_.wvu.PrintArea" localSheetId="18" hidden="1">Octroi!$A$1:$E$16</definedName>
    <definedName name="Z_B96E710B_6DD7_4DE1_95AB_C9EE060CD030_.wvu.PrintArea" localSheetId="20" hidden="1">'Other Taxes &amp; Duties'!$A$1:$F$16</definedName>
    <definedName name="Z_B96E710B_6DD7_4DE1_95AB_C9EE060CD030_.wvu.PrintArea" localSheetId="7" hidden="1">'Sch-1'!$A$1:$N$51</definedName>
    <definedName name="Z_B96E710B_6DD7_4DE1_95AB_C9EE060CD030_.wvu.PrintArea" localSheetId="8" hidden="1">'Sch-2'!$A$1:$J$50</definedName>
    <definedName name="Z_B96E710B_6DD7_4DE1_95AB_C9EE060CD030_.wvu.PrintArea" localSheetId="9" hidden="1">'Sch-3'!$A$1:$P$36</definedName>
    <definedName name="Z_B96E710B_6DD7_4DE1_95AB_C9EE060CD030_.wvu.PrintArea" localSheetId="10" hidden="1">'Sch-4'!$A$1:$P$26</definedName>
    <definedName name="Z_B96E710B_6DD7_4DE1_95AB_C9EE060CD030_.wvu.PrintArea" localSheetId="11" hidden="1">'Sch-5'!$A$1:$E$23</definedName>
    <definedName name="Z_B96E710B_6DD7_4DE1_95AB_C9EE060CD030_.wvu.PrintArea" localSheetId="12" hidden="1">'Sch-5 after discount'!$A$1:$E$23</definedName>
    <definedName name="Z_B96E710B_6DD7_4DE1_95AB_C9EE060CD030_.wvu.PrintArea" localSheetId="13" hidden="1">'Sch-6'!$A$1:$D$32</definedName>
    <definedName name="Z_B96E710B_6DD7_4DE1_95AB_C9EE060CD030_.wvu.PrintArea" localSheetId="15" hidden="1">'Sch-6 (After Discount)'!$A$1:$D$32</definedName>
    <definedName name="Z_B96E710B_6DD7_4DE1_95AB_C9EE060CD030_.wvu.PrintArea" localSheetId="14" hidden="1">'Sch-6 After Discount'!$A$1:$D$31</definedName>
    <definedName name="Z_B96E710B_6DD7_4DE1_95AB_C9EE060CD030_.wvu.PrintArea" localSheetId="16" hidden="1">'Sch-7'!$A$1:$M$25</definedName>
    <definedName name="Z_B96E710B_6DD7_4DE1_95AB_C9EE060CD030_.wvu.PrintTitles" localSheetId="7" hidden="1">'Sch-1'!$15:$16</definedName>
    <definedName name="Z_B96E710B_6DD7_4DE1_95AB_C9EE060CD030_.wvu.PrintTitles" localSheetId="8" hidden="1">'Sch-2'!$15:$16</definedName>
    <definedName name="Z_B96E710B_6DD7_4DE1_95AB_C9EE060CD030_.wvu.PrintTitles" localSheetId="9" hidden="1">'Sch-3'!$15:$16</definedName>
    <definedName name="Z_B96E710B_6DD7_4DE1_95AB_C9EE060CD030_.wvu.PrintTitles" localSheetId="11" hidden="1">'Sch-5'!$3:$14</definedName>
    <definedName name="Z_B96E710B_6DD7_4DE1_95AB_C9EE060CD030_.wvu.PrintTitles" localSheetId="12" hidden="1">'Sch-5 after discount'!$3:$14</definedName>
    <definedName name="Z_B96E710B_6DD7_4DE1_95AB_C9EE060CD030_.wvu.PrintTitles" localSheetId="13" hidden="1">'Sch-6'!$3:$14</definedName>
    <definedName name="Z_B96E710B_6DD7_4DE1_95AB_C9EE060CD030_.wvu.PrintTitles" localSheetId="15" hidden="1">'Sch-6 (After Discount)'!$3:$14</definedName>
    <definedName name="Z_B96E710B_6DD7_4DE1_95AB_C9EE060CD030_.wvu.PrintTitles" localSheetId="14" hidden="1">'Sch-6 After Discount'!$3:$13</definedName>
    <definedName name="Z_B96E710B_6DD7_4DE1_95AB_C9EE060CD030_.wvu.Rows" localSheetId="1" hidden="1">Cover!$7:$7</definedName>
    <definedName name="Z_B96E710B_6DD7_4DE1_95AB_C9EE060CD030_.wvu.Rows" localSheetId="17" hidden="1">Discount!$29:$32</definedName>
    <definedName name="Z_B96E710B_6DD7_4DE1_95AB_C9EE060CD030_.wvu.Rows" localSheetId="5" hidden="1">'Names of Bidder to b dleted'!$19:$22</definedName>
    <definedName name="Z_B96E710B_6DD7_4DE1_95AB_C9EE060CD030_.wvu.Rows" localSheetId="16" hidden="1">'Sch-7'!$62:$180</definedName>
    <definedName name="Z_C51D5495_37C6_49AA_B99E_D523F4AFCEF2_.wvu.Cols" localSheetId="6" hidden="1">'Name of Bidder'!$A:$A,'Name of Bidder'!$D:$F,'Name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C51D5495_37C6_49AA_B99E_D523F4AFCEF2_.wvu.PrintArea" localSheetId="6" hidden="1">'Name of Bidder'!$B$1:$C$31</definedName>
    <definedName name="Z_C51D5495_37C6_49AA_B99E_D523F4AFCEF2_.wvu.Rows" localSheetId="6" hidden="1">'Name of Bidder'!$18:$26</definedName>
    <definedName name="Z_C5506FC7_8A4D_43D0_A0D5_B323816310B7_.wvu.Cols" localSheetId="24" hidden="1">'N-W (Cr.)'!$C:$C,'N-W (Cr.)'!$H:$H,'N-W (Cr.)'!$M:$M,'N-W (Cr.)'!$R:$R</definedName>
    <definedName name="Z_CCA37BAE_906F_43D5_9FD9_B13563E4B9D7_.wvu.Cols" localSheetId="0" hidden="1">Basic!$I:$I</definedName>
    <definedName name="Z_CCA37BAE_906F_43D5_9FD9_B13563E4B9D7_.wvu.Cols" localSheetId="21" hidden="1">'Bid Form 2nd Envelope'!$H:$AO</definedName>
    <definedName name="Z_CCA37BAE_906F_43D5_9FD9_B13563E4B9D7_.wvu.Cols" localSheetId="17" hidden="1">Discount!$H:$L</definedName>
    <definedName name="Z_CCA37BAE_906F_43D5_9FD9_B13563E4B9D7_.wvu.Cols" localSheetId="5" hidden="1">'Names of Bidder to b dleted'!$H:$H,'Names of Bidder to b dleted'!$K:$K</definedName>
    <definedName name="Z_CCA37BAE_906F_43D5_9FD9_B13563E4B9D7_.wvu.Cols" localSheetId="24" hidden="1">'N-W (Cr.)'!$A:$O,'N-W (Cr.)'!$T:$DL</definedName>
    <definedName name="Z_CCA37BAE_906F_43D5_9FD9_B13563E4B9D7_.wvu.Cols" localSheetId="7" hidden="1">'Sch-1'!$O:$T,'Sch-1'!$X:$AK</definedName>
    <definedName name="Z_CCA37BAE_906F_43D5_9FD9_B13563E4B9D7_.wvu.Cols" localSheetId="9" hidden="1">'Sch-3'!$Q:$V</definedName>
    <definedName name="Z_CCA37BAE_906F_43D5_9FD9_B13563E4B9D7_.wvu.Cols" localSheetId="11" hidden="1">'Sch-5'!$F:$T</definedName>
    <definedName name="Z_CCA37BAE_906F_43D5_9FD9_B13563E4B9D7_.wvu.Cols" localSheetId="15" hidden="1">'Sch-6 (After Discount)'!$E:$F</definedName>
    <definedName name="Z_CCA37BAE_906F_43D5_9FD9_B13563E4B9D7_.wvu.Cols" localSheetId="16" hidden="1">'Sch-7'!$AA:$AG</definedName>
    <definedName name="Z_CCA37BAE_906F_43D5_9FD9_B13563E4B9D7_.wvu.FilterData" localSheetId="7" hidden="1">'Sch-1'!$16:$47</definedName>
    <definedName name="Z_CCA37BAE_906F_43D5_9FD9_B13563E4B9D7_.wvu.FilterData" localSheetId="8" hidden="1">'Sch-2'!$A$16:$AF$45</definedName>
    <definedName name="Z_CCA37BAE_906F_43D5_9FD9_B13563E4B9D7_.wvu.PrintArea" localSheetId="21" hidden="1">'Bid Form 2nd Envelope'!$A$1:$F$67</definedName>
    <definedName name="Z_CCA37BAE_906F_43D5_9FD9_B13563E4B9D7_.wvu.PrintArea" localSheetId="17" hidden="1">Discount!$A$2:$G$40</definedName>
    <definedName name="Z_CCA37BAE_906F_43D5_9FD9_B13563E4B9D7_.wvu.PrintArea" localSheetId="19" hidden="1">'Entry Tax'!$A$1:$E$16</definedName>
    <definedName name="Z_CCA37BAE_906F_43D5_9FD9_B13563E4B9D7_.wvu.PrintArea" localSheetId="2" hidden="1">Instructions!$A$1:$C$53</definedName>
    <definedName name="Z_CCA37BAE_906F_43D5_9FD9_B13563E4B9D7_.wvu.PrintArea" localSheetId="5" hidden="1">'Names of Bidder to b dleted'!$B$1:$G$28</definedName>
    <definedName name="Z_CCA37BAE_906F_43D5_9FD9_B13563E4B9D7_.wvu.PrintArea" localSheetId="18" hidden="1">Octroi!$A$1:$E$16</definedName>
    <definedName name="Z_CCA37BAE_906F_43D5_9FD9_B13563E4B9D7_.wvu.PrintArea" localSheetId="20" hidden="1">'Other Taxes &amp; Duties'!$A$1:$F$16</definedName>
    <definedName name="Z_CCA37BAE_906F_43D5_9FD9_B13563E4B9D7_.wvu.PrintArea" localSheetId="7" hidden="1">'Sch-1'!$A$1:$N$51</definedName>
    <definedName name="Z_CCA37BAE_906F_43D5_9FD9_B13563E4B9D7_.wvu.PrintArea" localSheetId="8" hidden="1">'Sch-2'!$A$1:$J$48</definedName>
    <definedName name="Z_CCA37BAE_906F_43D5_9FD9_B13563E4B9D7_.wvu.PrintArea" localSheetId="9" hidden="1">'Sch-3'!$A$1:$P$34</definedName>
    <definedName name="Z_CCA37BAE_906F_43D5_9FD9_B13563E4B9D7_.wvu.PrintArea" localSheetId="10" hidden="1">'Sch-4'!$A$1:$P$26</definedName>
    <definedName name="Z_CCA37BAE_906F_43D5_9FD9_B13563E4B9D7_.wvu.PrintArea" localSheetId="11" hidden="1">'Sch-5'!$A$1:$E$23</definedName>
    <definedName name="Z_CCA37BAE_906F_43D5_9FD9_B13563E4B9D7_.wvu.PrintArea" localSheetId="12" hidden="1">'Sch-5 after discount'!$A$1:$E$23</definedName>
    <definedName name="Z_CCA37BAE_906F_43D5_9FD9_B13563E4B9D7_.wvu.PrintArea" localSheetId="13" hidden="1">'Sch-6'!$A$1:$D$32</definedName>
    <definedName name="Z_CCA37BAE_906F_43D5_9FD9_B13563E4B9D7_.wvu.PrintArea" localSheetId="15" hidden="1">'Sch-6 (After Discount)'!$A$1:$D$32</definedName>
    <definedName name="Z_CCA37BAE_906F_43D5_9FD9_B13563E4B9D7_.wvu.PrintArea" localSheetId="14" hidden="1">'Sch-6 After Discount'!$A$1:$D$31</definedName>
    <definedName name="Z_CCA37BAE_906F_43D5_9FD9_B13563E4B9D7_.wvu.PrintArea" localSheetId="16" hidden="1">'Sch-7'!$A$1:$M$22</definedName>
    <definedName name="Z_CCA37BAE_906F_43D5_9FD9_B13563E4B9D7_.wvu.PrintTitles" localSheetId="7" hidden="1">'Sch-1'!$15:$16</definedName>
    <definedName name="Z_CCA37BAE_906F_43D5_9FD9_B13563E4B9D7_.wvu.PrintTitles" localSheetId="8" hidden="1">'Sch-2'!$15:$16</definedName>
    <definedName name="Z_CCA37BAE_906F_43D5_9FD9_B13563E4B9D7_.wvu.PrintTitles" localSheetId="9" hidden="1">'Sch-3'!$15:$16</definedName>
    <definedName name="Z_CCA37BAE_906F_43D5_9FD9_B13563E4B9D7_.wvu.PrintTitles" localSheetId="11" hidden="1">'Sch-5'!$3:$14</definedName>
    <definedName name="Z_CCA37BAE_906F_43D5_9FD9_B13563E4B9D7_.wvu.PrintTitles" localSheetId="12" hidden="1">'Sch-5 after discount'!$3:$14</definedName>
    <definedName name="Z_CCA37BAE_906F_43D5_9FD9_B13563E4B9D7_.wvu.PrintTitles" localSheetId="13" hidden="1">'Sch-6'!$3:$14</definedName>
    <definedName name="Z_CCA37BAE_906F_43D5_9FD9_B13563E4B9D7_.wvu.PrintTitles" localSheetId="15" hidden="1">'Sch-6 (After Discount)'!$3:$14</definedName>
    <definedName name="Z_CCA37BAE_906F_43D5_9FD9_B13563E4B9D7_.wvu.PrintTitles" localSheetId="14" hidden="1">'Sch-6 After Discount'!$3:$13</definedName>
    <definedName name="Z_CCA37BAE_906F_43D5_9FD9_B13563E4B9D7_.wvu.Rows" localSheetId="1" hidden="1">Cover!$7:$7</definedName>
    <definedName name="Z_CCA37BAE_906F_43D5_9FD9_B13563E4B9D7_.wvu.Rows" localSheetId="17" hidden="1">Discount!$29:$32</definedName>
    <definedName name="Z_CCA37BAE_906F_43D5_9FD9_B13563E4B9D7_.wvu.Rows" localSheetId="5" hidden="1">'Names of Bidder to b dleted'!$19:$22</definedName>
    <definedName name="Z_CCA37BAE_906F_43D5_9FD9_B13563E4B9D7_.wvu.Rows" localSheetId="16" hidden="1">'Sch-7'!$62:$180</definedName>
    <definedName name="Z_D5994A17_2357_4B78_B667_DDB5D94B6FD1_.wvu.Cols" localSheetId="6" hidden="1">'Name of Bidder'!$A$1:$A$65535,'Name of Bidder'!$E$1:$H$65535</definedName>
    <definedName name="Z_D5994A17_2357_4B78_B667_DDB5D94B6FD1_.wvu.PrintArea" localSheetId="6" hidden="1">'Name of Bidder'!$B$1:$C$31</definedName>
    <definedName name="Z_D5994A17_2357_4B78_B667_DDB5D94B6FD1_.wvu.Rows" localSheetId="6" hidden="1">'Name of Bidder'!$A$22:$IV$25</definedName>
    <definedName name="Z_D82A338D_F8F3_485C_9897_ED26B8FCE3B7_.wvu.Cols" localSheetId="0" hidden="1">Basic!$I:$I</definedName>
    <definedName name="Z_D82A338D_F8F3_485C_9897_ED26B8FCE3B7_.wvu.Cols" localSheetId="21" hidden="1">'Bid Form 2nd Envelope'!$H:$AO</definedName>
    <definedName name="Z_D82A338D_F8F3_485C_9897_ED26B8FCE3B7_.wvu.Cols" localSheetId="17" hidden="1">Discount!$H:$L</definedName>
    <definedName name="Z_D82A338D_F8F3_485C_9897_ED26B8FCE3B7_.wvu.Cols" localSheetId="6" hidden="1">'Name of Bidder'!$A:$A,'Name of Bidder'!$D:$Q,'Name of Bidder'!$IW:$IW,'Name of Bidder'!$SS:$SS,'Name of Bidder'!$ACO:$ACO,'Name of Bidder'!$AMK:$AMK,'Name of Bidder'!$AWG:$AWG,'Name of Bidder'!$BGC:$BGC,'Name of Bidder'!$BPY:$BPY,'Name of Bidder'!$BZU:$BZU,'Name of Bidder'!$CJQ:$CJQ,'Name of Bidder'!$CTM:$CTM,'Name of Bidder'!$DDI:$DDI,'Name of Bidder'!$DNE:$DNE,'Name of Bidder'!$DXA:$DXA,'Name of Bidder'!$EGW:$EGW,'Name of Bidder'!$EQS:$EQS,'Name of Bidder'!$FAO:$FAO,'Name of Bidder'!$FKK:$FKK,'Name of Bidder'!$FUG:$FUG,'Name of Bidder'!$GEC:$GEC,'Name of Bidder'!$GNY:$GNY,'Name of Bidder'!$GXU:$GXU,'Name of Bidder'!$HHQ:$HHQ,'Name of Bidder'!$HRM:$HRM,'Name of Bidder'!$IBI:$IBI,'Name of Bidder'!$ILE:$ILE,'Name of Bidder'!$IVA:$IVA,'Name of Bidder'!$JEW:$JEW,'Name of Bidder'!$JOS:$JOS,'Name of Bidder'!$JYO:$JYO,'Name of Bidder'!$KIK:$KIK,'Name of Bidder'!$KSG:$KSG,'Name of Bidder'!$LCC:$LCC,'Name of Bidder'!$LLY:$LLY,'Name of Bidder'!$LVU:$LVU,'Name of Bidder'!$MFQ:$MFQ,'Name of Bidder'!$MPM:$MPM,'Name of Bidder'!$MZI:$MZI,'Name of Bidder'!$NJE:$NJE,'Name of Bidder'!$NTA:$NTA,'Name of Bidder'!$OCW:$OCW,'Name of Bidder'!$OMS:$OMS,'Name of Bidder'!$OWO:$OWO,'Name of Bidder'!$PGK:$PGK,'Name of Bidder'!$PQG:$PQG,'Name of Bidder'!$QAC:$QAC,'Name of Bidder'!$QJY:$QJY,'Name of Bidder'!$QTU:$QTU,'Name of Bidder'!$RDQ:$RDQ,'Name of Bidder'!$RNM:$RNM,'Name of Bidder'!$RXI:$RXI,'Name of Bidder'!$SHE:$SHE,'Name of Bidder'!$SRA:$SRA,'Name of Bidder'!$TAW:$TAW,'Name of Bidder'!$TKS:$TKS,'Name of Bidder'!$TUO:$TUO,'Name of Bidder'!$UEK:$UEK,'Name of Bidder'!$UOG:$UOG,'Name of Bidder'!$UYC:$UYC,'Name of Bidder'!$VHY:$VHY,'Name of Bidder'!$VRU:$VRU,'Name of Bidder'!$WBQ:$WBQ,'Name of Bidder'!$WLM:$WLM,'Name of Bidder'!$WVI:$WVI</definedName>
    <definedName name="Z_D82A338D_F8F3_485C_9897_ED26B8FCE3B7_.wvu.Cols" localSheetId="24" hidden="1">'N-W (Cr.)'!$A:$O,'N-W (Cr.)'!$T:$DL</definedName>
    <definedName name="Z_D82A338D_F8F3_485C_9897_ED26B8FCE3B7_.wvu.Cols" localSheetId="7" hidden="1">'Sch-1'!$O:$T</definedName>
    <definedName name="Z_D82A338D_F8F3_485C_9897_ED26B8FCE3B7_.wvu.Cols" localSheetId="8" hidden="1">'Sch-2'!$L:$L</definedName>
    <definedName name="Z_D82A338D_F8F3_485C_9897_ED26B8FCE3B7_.wvu.Cols" localSheetId="9" hidden="1">'Sch-3'!$Q:$Z</definedName>
    <definedName name="Z_D82A338D_F8F3_485C_9897_ED26B8FCE3B7_.wvu.Cols" localSheetId="11" hidden="1">'Sch-5'!$F:$T</definedName>
    <definedName name="Z_D82A338D_F8F3_485C_9897_ED26B8FCE3B7_.wvu.Cols" localSheetId="15" hidden="1">'Sch-6 (After Discount)'!$E:$F</definedName>
    <definedName name="Z_D82A338D_F8F3_485C_9897_ED26B8FCE3B7_.wvu.Cols" localSheetId="16" hidden="1">'Sch-7'!$AA:$AG</definedName>
    <definedName name="Z_D82A338D_F8F3_485C_9897_ED26B8FCE3B7_.wvu.FilterData" localSheetId="7" hidden="1">'Sch-1'!$A$17:$IV$47</definedName>
    <definedName name="Z_D82A338D_F8F3_485C_9897_ED26B8FCE3B7_.wvu.FilterData" localSheetId="8" hidden="1">'Sch-2'!$A$17:$AF$17</definedName>
    <definedName name="Z_D82A338D_F8F3_485C_9897_ED26B8FCE3B7_.wvu.PrintArea" localSheetId="21" hidden="1">'Bid Form 2nd Envelope'!$A$1:$F$67</definedName>
    <definedName name="Z_D82A338D_F8F3_485C_9897_ED26B8FCE3B7_.wvu.PrintArea" localSheetId="17" hidden="1">Discount!$A$2:$G$40</definedName>
    <definedName name="Z_D82A338D_F8F3_485C_9897_ED26B8FCE3B7_.wvu.PrintArea" localSheetId="19" hidden="1">'Entry Tax'!$A$1:$E$16</definedName>
    <definedName name="Z_D82A338D_F8F3_485C_9897_ED26B8FCE3B7_.wvu.PrintArea" localSheetId="2" hidden="1">Instructions!$A$1:$C$53</definedName>
    <definedName name="Z_D82A338D_F8F3_485C_9897_ED26B8FCE3B7_.wvu.PrintArea" localSheetId="6" hidden="1">'Name of Bidder'!$B$1:$C$31</definedName>
    <definedName name="Z_D82A338D_F8F3_485C_9897_ED26B8FCE3B7_.wvu.PrintArea" localSheetId="5" hidden="1">'Names of Bidder to b dleted'!$B$1:$G$28</definedName>
    <definedName name="Z_D82A338D_F8F3_485C_9897_ED26B8FCE3B7_.wvu.PrintArea" localSheetId="18" hidden="1">Octroi!$A$1:$E$16</definedName>
    <definedName name="Z_D82A338D_F8F3_485C_9897_ED26B8FCE3B7_.wvu.PrintArea" localSheetId="20" hidden="1">'Other Taxes &amp; Duties'!$A$1:$F$16</definedName>
    <definedName name="Z_D82A338D_F8F3_485C_9897_ED26B8FCE3B7_.wvu.PrintArea" localSheetId="7" hidden="1">'Sch-1'!$A$1:$N$51</definedName>
    <definedName name="Z_D82A338D_F8F3_485C_9897_ED26B8FCE3B7_.wvu.PrintArea" localSheetId="8" hidden="1">'Sch-2'!$A$1:$J$48</definedName>
    <definedName name="Z_D82A338D_F8F3_485C_9897_ED26B8FCE3B7_.wvu.PrintArea" localSheetId="9" hidden="1">'Sch-3'!$A$1:$P$34</definedName>
    <definedName name="Z_D82A338D_F8F3_485C_9897_ED26B8FCE3B7_.wvu.PrintArea" localSheetId="10" hidden="1">'Sch-4'!$A$1:$P$26</definedName>
    <definedName name="Z_D82A338D_F8F3_485C_9897_ED26B8FCE3B7_.wvu.PrintArea" localSheetId="11" hidden="1">'Sch-5'!$A$1:$E$23</definedName>
    <definedName name="Z_D82A338D_F8F3_485C_9897_ED26B8FCE3B7_.wvu.PrintArea" localSheetId="12" hidden="1">'Sch-5 after discount'!$A$1:$E$23</definedName>
    <definedName name="Z_D82A338D_F8F3_485C_9897_ED26B8FCE3B7_.wvu.PrintArea" localSheetId="13" hidden="1">'Sch-6'!$A$1:$D$32</definedName>
    <definedName name="Z_D82A338D_F8F3_485C_9897_ED26B8FCE3B7_.wvu.PrintArea" localSheetId="15" hidden="1">'Sch-6 (After Discount)'!$A$1:$D$32</definedName>
    <definedName name="Z_D82A338D_F8F3_485C_9897_ED26B8FCE3B7_.wvu.PrintArea" localSheetId="14" hidden="1">'Sch-6 After Discount'!$A$1:$D$31</definedName>
    <definedName name="Z_D82A338D_F8F3_485C_9897_ED26B8FCE3B7_.wvu.PrintArea" localSheetId="16" hidden="1">'Sch-7'!$A$1:$M$22</definedName>
    <definedName name="Z_D82A338D_F8F3_485C_9897_ED26B8FCE3B7_.wvu.PrintTitles" localSheetId="7" hidden="1">'Sch-1'!$15:$16</definedName>
    <definedName name="Z_D82A338D_F8F3_485C_9897_ED26B8FCE3B7_.wvu.PrintTitles" localSheetId="8" hidden="1">'Sch-2'!$15:$16</definedName>
    <definedName name="Z_D82A338D_F8F3_485C_9897_ED26B8FCE3B7_.wvu.PrintTitles" localSheetId="9" hidden="1">'Sch-3'!$15:$16</definedName>
    <definedName name="Z_D82A338D_F8F3_485C_9897_ED26B8FCE3B7_.wvu.PrintTitles" localSheetId="11" hidden="1">'Sch-5'!$3:$14</definedName>
    <definedName name="Z_D82A338D_F8F3_485C_9897_ED26B8FCE3B7_.wvu.PrintTitles" localSheetId="12" hidden="1">'Sch-5 after discount'!$3:$14</definedName>
    <definedName name="Z_D82A338D_F8F3_485C_9897_ED26B8FCE3B7_.wvu.PrintTitles" localSheetId="13" hidden="1">'Sch-6'!$3:$14</definedName>
    <definedName name="Z_D82A338D_F8F3_485C_9897_ED26B8FCE3B7_.wvu.PrintTitles" localSheetId="15" hidden="1">'Sch-6 (After Discount)'!$3:$14</definedName>
    <definedName name="Z_D82A338D_F8F3_485C_9897_ED26B8FCE3B7_.wvu.PrintTitles" localSheetId="14" hidden="1">'Sch-6 After Discount'!$3:$13</definedName>
    <definedName name="Z_D82A338D_F8F3_485C_9897_ED26B8FCE3B7_.wvu.Rows" localSheetId="1" hidden="1">Cover!$7:$7</definedName>
    <definedName name="Z_D82A338D_F8F3_485C_9897_ED26B8FCE3B7_.wvu.Rows" localSheetId="17" hidden="1">Discount!$29:$32</definedName>
    <definedName name="Z_D82A338D_F8F3_485C_9897_ED26B8FCE3B7_.wvu.Rows" localSheetId="6" hidden="1">'Name of Bidder'!$18:$26</definedName>
    <definedName name="Z_D82A338D_F8F3_485C_9897_ED26B8FCE3B7_.wvu.Rows" localSheetId="5" hidden="1">'Names of Bidder to b dleted'!$19:$22</definedName>
    <definedName name="Z_D82A338D_F8F3_485C_9897_ED26B8FCE3B7_.wvu.Rows" localSheetId="16" hidden="1">'Sch-7'!$62:$180</definedName>
    <definedName name="Z_E6F7301F_B7DF_4D80_9428_3CD22143194F_.wvu.Cols" localSheetId="6" hidden="1">'Name of Bidder'!$A$1:$A$65535</definedName>
    <definedName name="Z_E6F7301F_B7DF_4D80_9428_3CD22143194F_.wvu.PrintArea" localSheetId="6" hidden="1">'Name of Bidder'!$B$1:$C$31</definedName>
    <definedName name="Z_E6F7301F_B7DF_4D80_9428_3CD22143194F_.wvu.Rows" localSheetId="6" hidden="1">'Name of Bidder'!$A$22:$IV$25</definedName>
    <definedName name="Z_E9F4E142_7D26_464D_BECA_4F3806DB1FE1_.wvu.Cols" localSheetId="17" hidden="1">Discount!$H:$S</definedName>
    <definedName name="Z_E9F4E142_7D26_464D_BECA_4F3806DB1FE1_.wvu.Cols" localSheetId="11" hidden="1">'Sch-5'!$I:$P</definedName>
    <definedName name="Z_E9F4E142_7D26_464D_BECA_4F3806DB1FE1_.wvu.Cols" localSheetId="12" hidden="1">'Sch-5 after discount'!$I:$P</definedName>
    <definedName name="Z_E9F4E142_7D26_464D_BECA_4F3806DB1FE1_.wvu.PrintArea" localSheetId="21" hidden="1">'Bid Form 2nd Envelope'!$A$1:$F$67</definedName>
    <definedName name="Z_E9F4E142_7D26_464D_BECA_4F3806DB1FE1_.wvu.PrintArea" localSheetId="17" hidden="1">Discount!$A$2:$G$40</definedName>
    <definedName name="Z_E9F4E142_7D26_464D_BECA_4F3806DB1FE1_.wvu.PrintArea" localSheetId="19" hidden="1">'Entry Tax'!$A$1:$E$16</definedName>
    <definedName name="Z_E9F4E142_7D26_464D_BECA_4F3806DB1FE1_.wvu.PrintArea" localSheetId="2" hidden="1">Instructions!$A$1:$C$53</definedName>
    <definedName name="Z_E9F4E142_7D26_464D_BECA_4F3806DB1FE1_.wvu.PrintArea" localSheetId="5" hidden="1">'Names of Bidder to b dleted'!$B$1:$E$26</definedName>
    <definedName name="Z_E9F4E142_7D26_464D_BECA_4F3806DB1FE1_.wvu.PrintArea" localSheetId="18" hidden="1">Octroi!$A$1:$E$16</definedName>
    <definedName name="Z_E9F4E142_7D26_464D_BECA_4F3806DB1FE1_.wvu.PrintArea" localSheetId="20" hidden="1">'Other Taxes &amp; Duties'!$A$1:$F$16</definedName>
    <definedName name="Z_E9F4E142_7D26_464D_BECA_4F3806DB1FE1_.wvu.PrintArea" localSheetId="11" hidden="1">'Sch-5'!$A$1:$E$23</definedName>
    <definedName name="Z_E9F4E142_7D26_464D_BECA_4F3806DB1FE1_.wvu.PrintArea" localSheetId="12" hidden="1">'Sch-5 after discount'!$A$1:$E$23</definedName>
    <definedName name="Z_E9F4E142_7D26_464D_BECA_4F3806DB1FE1_.wvu.PrintArea" localSheetId="13" hidden="1">'Sch-6'!$A$1:$D$33</definedName>
    <definedName name="Z_E9F4E142_7D26_464D_BECA_4F3806DB1FE1_.wvu.PrintArea" localSheetId="15" hidden="1">'Sch-6 (After Discount)'!$A$1:$D$33</definedName>
    <definedName name="Z_E9F4E142_7D26_464D_BECA_4F3806DB1FE1_.wvu.PrintArea" localSheetId="14" hidden="1">'Sch-6 After Discount'!$A$1:$D$32</definedName>
    <definedName name="Z_E9F4E142_7D26_464D_BECA_4F3806DB1FE1_.wvu.PrintTitles" localSheetId="11" hidden="1">'Sch-5'!$3:$14</definedName>
    <definedName name="Z_E9F4E142_7D26_464D_BECA_4F3806DB1FE1_.wvu.PrintTitles" localSheetId="12" hidden="1">'Sch-5 after discount'!$3:$14</definedName>
    <definedName name="Z_E9F4E142_7D26_464D_BECA_4F3806DB1FE1_.wvu.PrintTitles" localSheetId="13" hidden="1">'Sch-6'!$3:$14</definedName>
    <definedName name="Z_E9F4E142_7D26_464D_BECA_4F3806DB1FE1_.wvu.PrintTitles" localSheetId="15" hidden="1">'Sch-6 (After Discount)'!$3:$14</definedName>
    <definedName name="Z_E9F4E142_7D26_464D_BECA_4F3806DB1FE1_.wvu.PrintTitles" localSheetId="14" hidden="1">'Sch-6 After Discount'!$3:$13</definedName>
    <definedName name="Z_E9F4E142_7D26_464D_BECA_4F3806DB1FE1_.wvu.Rows" localSheetId="1" hidden="1">Cover!$7:$7</definedName>
    <definedName name="Z_E9F4E142_7D26_464D_BECA_4F3806DB1FE1_.wvu.Rows" localSheetId="17" hidden="1">Discount!$30:$32</definedName>
    <definedName name="Z_EBAEADC8_DFAF_4DD1_92A4_0349F1C8EBDD_.wvu.Cols" localSheetId="6" hidden="1">'Name of Bidder'!$A$1:$A$65535,'Name of Bidder'!$E$1:$H$65535</definedName>
    <definedName name="Z_EBAEADC8_DFAF_4DD1_92A4_0349F1C8EBDD_.wvu.PrintArea" localSheetId="6" hidden="1">'Name of Bidder'!$B$1:$C$31</definedName>
    <definedName name="Z_EBAEADC8_DFAF_4DD1_92A4_0349F1C8EBDD_.wvu.Rows" localSheetId="6" hidden="1">'Name of Bidder'!$A$22:$IV$25</definedName>
    <definedName name="Z_ECE9294F_C910_4036_88BC_B1F2176FB06B_.wvu.Cols" localSheetId="17" hidden="1">Discount!$H:$S</definedName>
    <definedName name="Z_ECE9294F_C910_4036_88BC_B1F2176FB06B_.wvu.Cols" localSheetId="11" hidden="1">'Sch-5'!$I:$P</definedName>
    <definedName name="Z_ECE9294F_C910_4036_88BC_B1F2176FB06B_.wvu.Cols" localSheetId="12" hidden="1">'Sch-5 after discount'!$I:$P</definedName>
    <definedName name="Z_ECE9294F_C910_4036_88BC_B1F2176FB06B_.wvu.PrintArea" localSheetId="21" hidden="1">'Bid Form 2nd Envelope'!$A$1:$F$67</definedName>
    <definedName name="Z_ECE9294F_C910_4036_88BC_B1F2176FB06B_.wvu.PrintArea" localSheetId="17" hidden="1">Discount!$A$2:$G$40</definedName>
    <definedName name="Z_ECE9294F_C910_4036_88BC_B1F2176FB06B_.wvu.PrintArea" localSheetId="19" hidden="1">'Entry Tax'!$A$1:$E$16</definedName>
    <definedName name="Z_ECE9294F_C910_4036_88BC_B1F2176FB06B_.wvu.PrintArea" localSheetId="2" hidden="1">Instructions!$A$1:$C$53</definedName>
    <definedName name="Z_ECE9294F_C910_4036_88BC_B1F2176FB06B_.wvu.PrintArea" localSheetId="5" hidden="1">'Names of Bidder to b dleted'!$B$1:$E$26</definedName>
    <definedName name="Z_ECE9294F_C910_4036_88BC_B1F2176FB06B_.wvu.PrintArea" localSheetId="18" hidden="1">Octroi!$A$1:$E$16</definedName>
    <definedName name="Z_ECE9294F_C910_4036_88BC_B1F2176FB06B_.wvu.PrintArea" localSheetId="20" hidden="1">'Other Taxes &amp; Duties'!$A$1:$F$16</definedName>
    <definedName name="Z_ECE9294F_C910_4036_88BC_B1F2176FB06B_.wvu.PrintArea" localSheetId="11" hidden="1">'Sch-5'!$A$1:$E$23</definedName>
    <definedName name="Z_ECE9294F_C910_4036_88BC_B1F2176FB06B_.wvu.PrintArea" localSheetId="12" hidden="1">'Sch-5 after discount'!$A$1:$E$23</definedName>
    <definedName name="Z_ECE9294F_C910_4036_88BC_B1F2176FB06B_.wvu.PrintArea" localSheetId="13" hidden="1">'Sch-6'!$A$1:$D$33</definedName>
    <definedName name="Z_ECE9294F_C910_4036_88BC_B1F2176FB06B_.wvu.PrintArea" localSheetId="15" hidden="1">'Sch-6 (After Discount)'!$A$1:$D$33</definedName>
    <definedName name="Z_ECE9294F_C910_4036_88BC_B1F2176FB06B_.wvu.PrintArea" localSheetId="14" hidden="1">'Sch-6 After Discount'!$A$1:$D$32</definedName>
    <definedName name="Z_ECE9294F_C910_4036_88BC_B1F2176FB06B_.wvu.PrintTitles" localSheetId="11" hidden="1">'Sch-5'!$3:$14</definedName>
    <definedName name="Z_ECE9294F_C910_4036_88BC_B1F2176FB06B_.wvu.PrintTitles" localSheetId="12" hidden="1">'Sch-5 after discount'!$3:$14</definedName>
    <definedName name="Z_ECE9294F_C910_4036_88BC_B1F2176FB06B_.wvu.PrintTitles" localSheetId="13" hidden="1">'Sch-6'!$3:$14</definedName>
    <definedName name="Z_ECE9294F_C910_4036_88BC_B1F2176FB06B_.wvu.PrintTitles" localSheetId="15" hidden="1">'Sch-6 (After Discount)'!$3:$14</definedName>
    <definedName name="Z_ECE9294F_C910_4036_88BC_B1F2176FB06B_.wvu.PrintTitles" localSheetId="14" hidden="1">'Sch-6 After Discount'!$3:$13</definedName>
    <definedName name="Z_ECE9294F_C910_4036_88BC_B1F2176FB06B_.wvu.Rows" localSheetId="1" hidden="1">Cover!$7:$7</definedName>
    <definedName name="Z_ECE9294F_C910_4036_88BC_B1F2176FB06B_.wvu.Rows" localSheetId="17" hidden="1">Discount!$30:$32</definedName>
    <definedName name="Z_F1C18E61_2FF0_4182_BAEC_13559DB173F9_.wvu.Cols" localSheetId="24" hidden="1">'N-W (Cr.)'!$C:$C,'N-W (Cr.)'!$H:$H,'N-W (Cr.)'!$M:$M,'N-W (Cr.)'!$R:$R</definedName>
    <definedName name="Z_F34A69E2_31EE_443F_8E78_A31E3AA3BE2B_.wvu.Cols" localSheetId="24" hidden="1">'N-W (Cr.)'!$C:$C,'N-W (Cr.)'!$H:$H,'N-W (Cr.)'!$M:$M,'N-W (Cr.)'!$R:$R</definedName>
    <definedName name="Z_F9504563_F4B8_4B08_8DF4_BD6D3D1F49DF_.wvu.Cols" localSheetId="24" hidden="1">'N-W (Cr.)'!$C:$C,'N-W (Cr.)'!$H:$H,'N-W (Cr.)'!$M:$M,'N-W (Cr.)'!$R:$R</definedName>
    <definedName name="Z_F9C00FCC_B928_44A4_AE8D_3790B3A7FE91_.wvu.Cols" localSheetId="24" hidden="1">'N-W (Cr.)'!$C:$C,'N-W (Cr.)'!$H:$H,'N-W (Cr.)'!$M:$M,'N-W (Cr.)'!$R:$R</definedName>
  </definedNames>
  <calcPr calcId="191029"/>
  <customWorkbookViews>
    <customWorkbookView name="Chandra Kr. Kamat {चंद्र कुमार कामत} - Personal View" guid="{D82A338D-F8F3-485C-9897-ED26B8FCE3B7}" mergeInterval="0" personalView="1" maximized="1" xWindow="-8" yWindow="-8" windowWidth="1936" windowHeight="1056" tabRatio="670" activeSheetId="18"/>
    <customWorkbookView name="Rahul {Rahul} - Personal View" guid="{63D51328-7CBC-4A1E-B96D-BAE91416501B}" mergeInterval="0" personalView="1" maximized="1" windowWidth="1916" windowHeight="774" tabRatio="670" activeSheetId="8"/>
    <customWorkbookView name="Pankaj Kumar Jangid {पंकज कुमार जांगिड} - Personal View" guid="{99CA2F10-F926-46DC-8609-4EAE5B9F3585}" mergeInterval="0" personalView="1" maximized="1" windowWidth="1916" windowHeight="814" tabRatio="670" activeSheetId="18"/>
    <customWorkbookView name="60003235 - Personal View" guid="{3C00DDA0-7DDE-4169-A739-550DAF5DCF8D}" mergeInterval="0" personalView="1" maximized="1" xWindow="1" yWindow="1" windowWidth="1020" windowHeight="496" tabRatio="944" activeSheetId="22"/>
    <customWorkbookView name="60001487 - Personal View" guid="{357C9841-BEC3-434B-AC63-C04FB4321BA3}" mergeInterval="0" personalView="1" maximized="1" xWindow="1" yWindow="1" windowWidth="1362" windowHeight="538" tabRatio="944" activeSheetId="15"/>
    <customWorkbookView name="Prabodh Kumar Singh {प्रबोध कुमार सिंह} - Personal View" guid="{B96E710B-6DD7-4DE1-95AB-C9EE060CD030}" mergeInterval="0" personalView="1" maximized="1" windowWidth="1916" windowHeight="854" tabRatio="786" activeSheetId="8"/>
    <customWorkbookView name="Umesh Kumar Yadav {उमेश कुमार यादव} - Personal View" guid="{CCA37BAE-906F-43D5-9FD9-B13563E4B9D7}" mergeInterval="0" personalView="1" maximized="1" windowWidth="1916" windowHeight="814" tabRatio="670" activeSheetId="22" showComments="commIndAndComment"/>
    <customWorkbookView name="Parvinder Malik {परविंदर मलिक} - Personal View" guid="{559560C8-0EA7-4FF3-86DE-6089CA470216}" mergeInterval="0" personalView="1" maximized="1" windowWidth="1362" windowHeight="522" tabRatio="670" activeSheetId="22"/>
    <customWorkbookView name="Venkatesh Karri {वेंकटेश कर्री} - Personal View" guid="{0EF4989F-3042-43E2-B986-E1AA9D97B4D7}" mergeInterval="0" personalView="1" maximized="1" xWindow="-8" yWindow="-8" windowWidth="1936" windowHeight="1056" tabRatio="670" activeSheetId="10"/>
  </customWorkbookViews>
</workbook>
</file>

<file path=xl/calcChain.xml><?xml version="1.0" encoding="utf-8"?>
<calcChain xmlns="http://schemas.openxmlformats.org/spreadsheetml/2006/main">
  <c r="N19" i="8" l="1"/>
  <c r="P19" i="8" s="1"/>
  <c r="N20" i="8"/>
  <c r="P20" i="8" s="1"/>
  <c r="N21" i="8"/>
  <c r="P21" i="8" s="1"/>
  <c r="O21" i="8"/>
  <c r="N22" i="8"/>
  <c r="O22" i="8" s="1"/>
  <c r="N23" i="8"/>
  <c r="P23" i="8" s="1"/>
  <c r="O23" i="8"/>
  <c r="N24" i="8"/>
  <c r="O24" i="8" s="1"/>
  <c r="N25" i="8"/>
  <c r="P25" i="8" s="1"/>
  <c r="N26" i="8"/>
  <c r="O26" i="8"/>
  <c r="P26" i="8"/>
  <c r="N27" i="8"/>
  <c r="P27" i="8" s="1"/>
  <c r="N28" i="8"/>
  <c r="P28" i="8" s="1"/>
  <c r="O28" i="8"/>
  <c r="N29" i="8"/>
  <c r="P29" i="8" s="1"/>
  <c r="N30" i="8"/>
  <c r="O30" i="8" s="1"/>
  <c r="N31" i="8"/>
  <c r="P31" i="8" s="1"/>
  <c r="N32" i="8"/>
  <c r="O32" i="8" s="1"/>
  <c r="P32" i="8"/>
  <c r="N33" i="8"/>
  <c r="P33" i="8" s="1"/>
  <c r="N34" i="8"/>
  <c r="O34" i="8" s="1"/>
  <c r="N35" i="8"/>
  <c r="P35" i="8" s="1"/>
  <c r="N36" i="8"/>
  <c r="P36" i="8" s="1"/>
  <c r="N37" i="8"/>
  <c r="P37" i="8" s="1"/>
  <c r="O37" i="8"/>
  <c r="N38" i="8"/>
  <c r="O38" i="8" s="1"/>
  <c r="N39" i="8"/>
  <c r="P39" i="8" s="1"/>
  <c r="O39" i="8"/>
  <c r="N40" i="8"/>
  <c r="O40" i="8" s="1"/>
  <c r="N41" i="8"/>
  <c r="P41" i="8" s="1"/>
  <c r="N42" i="8"/>
  <c r="O42" i="8"/>
  <c r="P42" i="8"/>
  <c r="N43" i="8"/>
  <c r="P43" i="8" s="1"/>
  <c r="O43" i="8"/>
  <c r="J19" i="9"/>
  <c r="J20" i="9"/>
  <c r="J21" i="9"/>
  <c r="J22" i="9"/>
  <c r="J23" i="9"/>
  <c r="J24" i="9"/>
  <c r="J25" i="9"/>
  <c r="J26" i="9"/>
  <c r="J27" i="9"/>
  <c r="J28" i="9"/>
  <c r="J29" i="9"/>
  <c r="J30" i="9"/>
  <c r="J31" i="9"/>
  <c r="J32" i="9"/>
  <c r="J33" i="9"/>
  <c r="J34" i="9"/>
  <c r="J35" i="9"/>
  <c r="J36" i="9"/>
  <c r="J37" i="9"/>
  <c r="J38" i="9"/>
  <c r="J39" i="9"/>
  <c r="J40" i="9"/>
  <c r="J41" i="9"/>
  <c r="J42" i="9"/>
  <c r="J43" i="9"/>
  <c r="P19" i="10"/>
  <c r="Q19" i="10" s="1"/>
  <c r="P20" i="10"/>
  <c r="R20" i="10" s="1"/>
  <c r="Q20" i="10"/>
  <c r="P21" i="10"/>
  <c r="Q21" i="10" s="1"/>
  <c r="P22" i="10"/>
  <c r="R22" i="10" s="1"/>
  <c r="P23" i="10"/>
  <c r="Q23" i="10" s="1"/>
  <c r="P24" i="10"/>
  <c r="R24" i="10" s="1"/>
  <c r="Q24" i="10"/>
  <c r="P25" i="10"/>
  <c r="Q25" i="10" s="1"/>
  <c r="P26" i="10"/>
  <c r="R26" i="10" s="1"/>
  <c r="P27" i="10"/>
  <c r="Q27" i="10" s="1"/>
  <c r="Q22" i="10" l="1"/>
  <c r="Q26" i="10"/>
  <c r="P34" i="8"/>
  <c r="O36" i="8"/>
  <c r="O29" i="8"/>
  <c r="O20" i="8"/>
  <c r="P40" i="8"/>
  <c r="O31" i="8"/>
  <c r="P24" i="8"/>
  <c r="P38" i="8"/>
  <c r="O35" i="8"/>
  <c r="P30" i="8"/>
  <c r="O27" i="8"/>
  <c r="P22" i="8"/>
  <c r="O19" i="8"/>
  <c r="O41" i="8"/>
  <c r="O33" i="8"/>
  <c r="O25" i="8"/>
  <c r="R27" i="10"/>
  <c r="R25" i="10"/>
  <c r="R23" i="10"/>
  <c r="R21" i="10"/>
  <c r="R19" i="10"/>
  <c r="F40" i="18" l="1"/>
  <c r="F39" i="18"/>
  <c r="C39" i="18"/>
  <c r="D22" i="12"/>
  <c r="D21" i="12"/>
  <c r="B22" i="12"/>
  <c r="B21" i="12"/>
  <c r="K50" i="8"/>
  <c r="K49" i="8"/>
  <c r="C50" i="8"/>
  <c r="C49" i="8"/>
  <c r="B17" i="10"/>
  <c r="C12" i="8" l="1"/>
  <c r="C12" i="9" s="1"/>
  <c r="C11" i="8"/>
  <c r="B11" i="16" s="1"/>
  <c r="C10" i="8"/>
  <c r="C10" i="9" s="1"/>
  <c r="C9" i="8"/>
  <c r="B9" i="16" s="1"/>
  <c r="C10" i="10" l="1"/>
  <c r="C10" i="11"/>
  <c r="C11" i="9"/>
  <c r="B12" i="13"/>
  <c r="B12" i="14"/>
  <c r="C9" i="9"/>
  <c r="C12" i="10"/>
  <c r="C12" i="11"/>
  <c r="B10" i="12"/>
  <c r="B10" i="13"/>
  <c r="B10" i="14"/>
  <c r="B10" i="16"/>
  <c r="B12" i="12"/>
  <c r="B12" i="16"/>
  <c r="C9" i="10"/>
  <c r="C9" i="11"/>
  <c r="B9" i="12"/>
  <c r="B9" i="13"/>
  <c r="B9" i="14"/>
  <c r="C11" i="10"/>
  <c r="C11" i="11"/>
  <c r="B11" i="12"/>
  <c r="B11" i="13"/>
  <c r="B11" i="14"/>
  <c r="B22" i="7"/>
  <c r="B19" i="7"/>
  <c r="B18" i="7"/>
  <c r="D6" i="7"/>
  <c r="A7" i="8" l="1"/>
  <c r="A8" i="8"/>
  <c r="B8" i="7"/>
  <c r="B13" i="7"/>
  <c r="B14" i="7" s="1"/>
  <c r="C7" i="7"/>
  <c r="A8" i="9" l="1"/>
  <c r="A8" i="10"/>
  <c r="X18" i="10"/>
  <c r="Y18" i="10" s="1"/>
  <c r="L19" i="9"/>
  <c r="L20" i="9"/>
  <c r="L21" i="9"/>
  <c r="L22" i="9"/>
  <c r="L23" i="9"/>
  <c r="L24" i="9"/>
  <c r="L18" i="9"/>
  <c r="V18" i="10" l="1"/>
  <c r="T19" i="8"/>
  <c r="T20" i="8"/>
  <c r="T21" i="8"/>
  <c r="T22" i="8"/>
  <c r="T23" i="8"/>
  <c r="T24" i="8"/>
  <c r="T25" i="8"/>
  <c r="T26" i="8"/>
  <c r="T27" i="8"/>
  <c r="T18" i="8"/>
  <c r="A4" i="25"/>
  <c r="F4" i="25"/>
  <c r="K4" i="25"/>
  <c r="A6" i="25"/>
  <c r="B6" i="25" s="1"/>
  <c r="F6" i="25"/>
  <c r="G6" i="25" s="1"/>
  <c r="K6" i="25"/>
  <c r="L6" i="25" s="1"/>
  <c r="A7" i="25"/>
  <c r="B7" i="25" s="1"/>
  <c r="D7" i="25" s="1"/>
  <c r="F7" i="25"/>
  <c r="G7" i="25" s="1"/>
  <c r="I7" i="25" s="1"/>
  <c r="K7" i="25"/>
  <c r="L7" i="25" s="1"/>
  <c r="N7" i="25" s="1"/>
  <c r="A8" i="25"/>
  <c r="B8" i="25" s="1"/>
  <c r="D8" i="25" s="1"/>
  <c r="F8" i="25"/>
  <c r="G8" i="25" s="1"/>
  <c r="I8" i="25" s="1"/>
  <c r="K8" i="25"/>
  <c r="L8" i="25" s="1"/>
  <c r="N8" i="25" s="1"/>
  <c r="A9" i="25"/>
  <c r="B9" i="25" s="1"/>
  <c r="D9" i="25" s="1"/>
  <c r="F9" i="25"/>
  <c r="G9" i="25" s="1"/>
  <c r="I9" i="25" s="1"/>
  <c r="K9" i="25"/>
  <c r="L9" i="25" s="1"/>
  <c r="N9" i="25" s="1"/>
  <c r="A10" i="25"/>
  <c r="B10" i="25" s="1"/>
  <c r="D10" i="25" s="1"/>
  <c r="F10" i="25"/>
  <c r="G10" i="25" s="1"/>
  <c r="I10" i="25" s="1"/>
  <c r="K10" i="25"/>
  <c r="L10" i="25" s="1"/>
  <c r="N10" i="25" s="1"/>
  <c r="A11" i="25"/>
  <c r="B11" i="25" s="1"/>
  <c r="D11" i="25" s="1"/>
  <c r="F11" i="25"/>
  <c r="G11" i="25" s="1"/>
  <c r="I11" i="25" s="1"/>
  <c r="K11" i="25"/>
  <c r="L11" i="25" s="1"/>
  <c r="N11" i="25" s="1"/>
  <c r="A125" i="25"/>
  <c r="A127" i="25"/>
  <c r="B127" i="25" s="1"/>
  <c r="A128" i="25"/>
  <c r="B128" i="25" s="1"/>
  <c r="D128" i="25" s="1"/>
  <c r="A129" i="25"/>
  <c r="B129" i="25" s="1"/>
  <c r="D129" i="25" s="1"/>
  <c r="A130" i="25"/>
  <c r="B130" i="25" s="1"/>
  <c r="D130" i="25" s="1"/>
  <c r="A131" i="25"/>
  <c r="B131" i="25" s="1"/>
  <c r="D131" i="25" s="1"/>
  <c r="A132" i="25"/>
  <c r="B132" i="25" s="1"/>
  <c r="D132" i="25" s="1"/>
  <c r="H3" i="23"/>
  <c r="H4" i="23"/>
  <c r="H6" i="23"/>
  <c r="B14" i="23"/>
  <c r="B15" i="23"/>
  <c r="E15" i="23"/>
  <c r="G15" i="23"/>
  <c r="E16" i="23"/>
  <c r="K29" i="23"/>
  <c r="Z1" i="22"/>
  <c r="E51" i="22" s="1"/>
  <c r="Z2" i="22"/>
  <c r="C49" i="22" s="1"/>
  <c r="B6" i="22"/>
  <c r="AG6" i="22" s="1"/>
  <c r="A9" i="22"/>
  <c r="A10" i="22"/>
  <c r="A11" i="22"/>
  <c r="A12" i="22"/>
  <c r="A13" i="22"/>
  <c r="H25" i="22"/>
  <c r="A48" i="22" s="1"/>
  <c r="F43" i="22"/>
  <c r="A64" i="22"/>
  <c r="F6" i="21"/>
  <c r="F7" i="21"/>
  <c r="F8" i="21"/>
  <c r="F9" i="21"/>
  <c r="F10" i="21"/>
  <c r="F11" i="21"/>
  <c r="F12" i="21"/>
  <c r="F13" i="21"/>
  <c r="F14" i="21"/>
  <c r="F15" i="21"/>
  <c r="E6" i="20"/>
  <c r="E7" i="20"/>
  <c r="E8" i="20"/>
  <c r="E9" i="20"/>
  <c r="E10" i="20"/>
  <c r="E11" i="20"/>
  <c r="E12" i="20"/>
  <c r="E13" i="20"/>
  <c r="E14" i="20"/>
  <c r="E15" i="20"/>
  <c r="E6" i="19"/>
  <c r="E7" i="19"/>
  <c r="E8" i="19"/>
  <c r="E9" i="19"/>
  <c r="E10" i="19"/>
  <c r="E11" i="19"/>
  <c r="E12" i="19"/>
  <c r="E13" i="19"/>
  <c r="E14" i="19"/>
  <c r="E15" i="19"/>
  <c r="H18" i="18"/>
  <c r="I19" i="18"/>
  <c r="J20" i="18"/>
  <c r="K31" i="18"/>
  <c r="K32" i="18" s="1"/>
  <c r="L31" i="18"/>
  <c r="L32" i="18" s="1"/>
  <c r="G37" i="18"/>
  <c r="F45" i="22"/>
  <c r="F46" i="22"/>
  <c r="AC3" i="17"/>
  <c r="AC4" i="17"/>
  <c r="I64" i="17"/>
  <c r="J64" i="17"/>
  <c r="A65" i="17"/>
  <c r="I65" i="17"/>
  <c r="J65" i="17"/>
  <c r="A67" i="17"/>
  <c r="A68" i="17"/>
  <c r="I68" i="17"/>
  <c r="J68" i="17"/>
  <c r="A69" i="17"/>
  <c r="I69" i="17"/>
  <c r="J69" i="17"/>
  <c r="A70" i="17"/>
  <c r="I70" i="17"/>
  <c r="J70" i="17"/>
  <c r="I71" i="17"/>
  <c r="J71" i="17"/>
  <c r="I72" i="17"/>
  <c r="J72" i="17"/>
  <c r="A74" i="17"/>
  <c r="I74" i="17"/>
  <c r="J74" i="17"/>
  <c r="A75" i="17"/>
  <c r="I75" i="17"/>
  <c r="J75" i="17"/>
  <c r="A76" i="17"/>
  <c r="I76" i="17"/>
  <c r="A77" i="17"/>
  <c r="I77" i="17"/>
  <c r="J77" i="17"/>
  <c r="A78" i="17"/>
  <c r="I78" i="17"/>
  <c r="J78" i="17"/>
  <c r="I79" i="17"/>
  <c r="J79" i="17"/>
  <c r="A80" i="17"/>
  <c r="I80" i="17"/>
  <c r="A81" i="17"/>
  <c r="I81" i="17"/>
  <c r="A82" i="17"/>
  <c r="I82" i="17"/>
  <c r="A83" i="17"/>
  <c r="I83" i="17"/>
  <c r="J83" i="17"/>
  <c r="A84" i="17"/>
  <c r="I84" i="17"/>
  <c r="J84" i="17"/>
  <c r="A85" i="17"/>
  <c r="I85" i="17"/>
  <c r="J85" i="17"/>
  <c r="A86" i="17"/>
  <c r="I86" i="17"/>
  <c r="J86" i="17"/>
  <c r="I87" i="17"/>
  <c r="J87" i="17"/>
  <c r="A88" i="17"/>
  <c r="I88" i="17"/>
  <c r="A89" i="17"/>
  <c r="I89" i="17"/>
  <c r="J89" i="17"/>
  <c r="A90" i="17"/>
  <c r="I90" i="17"/>
  <c r="J90" i="17"/>
  <c r="A91" i="17"/>
  <c r="I91" i="17"/>
  <c r="J91" i="17"/>
  <c r="A92" i="17"/>
  <c r="I92" i="17"/>
  <c r="J92" i="17"/>
  <c r="I93" i="17"/>
  <c r="J93" i="17"/>
  <c r="A94" i="17"/>
  <c r="I94" i="17"/>
  <c r="A95" i="17"/>
  <c r="I95" i="17"/>
  <c r="J95" i="17"/>
  <c r="A96" i="17"/>
  <c r="I96" i="17"/>
  <c r="J96" i="17"/>
  <c r="A97" i="17"/>
  <c r="I97" i="17"/>
  <c r="J97" i="17"/>
  <c r="I98" i="17"/>
  <c r="J98" i="17"/>
  <c r="A99" i="17"/>
  <c r="I99" i="17"/>
  <c r="A100" i="17"/>
  <c r="I100" i="17"/>
  <c r="J100" i="17"/>
  <c r="A101" i="17"/>
  <c r="I101" i="17"/>
  <c r="J101" i="17"/>
  <c r="A102" i="17"/>
  <c r="I102" i="17"/>
  <c r="J102" i="17"/>
  <c r="I103" i="17"/>
  <c r="J103" i="17"/>
  <c r="A104" i="17"/>
  <c r="I104" i="17"/>
  <c r="A105" i="17"/>
  <c r="I105" i="17"/>
  <c r="J105" i="17"/>
  <c r="A106" i="17"/>
  <c r="I106" i="17"/>
  <c r="J106" i="17"/>
  <c r="A107" i="17"/>
  <c r="I107" i="17"/>
  <c r="J107" i="17"/>
  <c r="A108" i="17"/>
  <c r="I108" i="17"/>
  <c r="J108" i="17"/>
  <c r="I109" i="17"/>
  <c r="J109" i="17"/>
  <c r="I110" i="17"/>
  <c r="J110" i="17"/>
  <c r="A112" i="17"/>
  <c r="I112" i="17"/>
  <c r="A113" i="17"/>
  <c r="I113" i="17"/>
  <c r="A114" i="17"/>
  <c r="I114" i="17"/>
  <c r="J114" i="17"/>
  <c r="A115" i="17"/>
  <c r="I115" i="17"/>
  <c r="J115" i="17"/>
  <c r="A116" i="17"/>
  <c r="I116" i="17"/>
  <c r="J116" i="17"/>
  <c r="I117" i="17"/>
  <c r="J117" i="17"/>
  <c r="I118" i="17"/>
  <c r="J118" i="17"/>
  <c r="A119" i="17"/>
  <c r="I119" i="17"/>
  <c r="A120" i="17"/>
  <c r="I120" i="17"/>
  <c r="A121" i="17"/>
  <c r="I121" i="17"/>
  <c r="J121" i="17"/>
  <c r="A122" i="17"/>
  <c r="I122" i="17"/>
  <c r="J122" i="17"/>
  <c r="A123" i="17"/>
  <c r="I123" i="17"/>
  <c r="J123" i="17"/>
  <c r="A124" i="17"/>
  <c r="I124" i="17"/>
  <c r="J124" i="17"/>
  <c r="A125" i="17"/>
  <c r="I125" i="17"/>
  <c r="J125" i="17"/>
  <c r="I126" i="17"/>
  <c r="J126" i="17"/>
  <c r="A127" i="17"/>
  <c r="I127" i="17"/>
  <c r="A128" i="17"/>
  <c r="I128" i="17"/>
  <c r="J128" i="17"/>
  <c r="A129" i="17"/>
  <c r="I129" i="17"/>
  <c r="J129" i="17"/>
  <c r="A130" i="17"/>
  <c r="I130" i="17"/>
  <c r="J130" i="17"/>
  <c r="A131" i="17"/>
  <c r="I131" i="17"/>
  <c r="J131" i="17"/>
  <c r="A132" i="17"/>
  <c r="I132" i="17"/>
  <c r="J132" i="17"/>
  <c r="A133" i="17"/>
  <c r="I133" i="17"/>
  <c r="J133" i="17"/>
  <c r="I134" i="17"/>
  <c r="J134" i="17"/>
  <c r="A135" i="17"/>
  <c r="I135" i="17"/>
  <c r="A136" i="17"/>
  <c r="I136" i="17"/>
  <c r="J136" i="17"/>
  <c r="A137" i="17"/>
  <c r="I137" i="17"/>
  <c r="J137" i="17"/>
  <c r="A138" i="17"/>
  <c r="I138" i="17"/>
  <c r="J138" i="17"/>
  <c r="A139" i="17"/>
  <c r="I139" i="17"/>
  <c r="J139" i="17"/>
  <c r="A140" i="17"/>
  <c r="I140" i="17"/>
  <c r="J140" i="17"/>
  <c r="A141" i="17"/>
  <c r="I141" i="17"/>
  <c r="J141" i="17"/>
  <c r="A142" i="17"/>
  <c r="I142" i="17"/>
  <c r="J142" i="17"/>
  <c r="A143" i="17"/>
  <c r="I143" i="17"/>
  <c r="J143" i="17"/>
  <c r="A144" i="17"/>
  <c r="I144" i="17"/>
  <c r="J144" i="17"/>
  <c r="I145" i="17"/>
  <c r="J145" i="17"/>
  <c r="A146" i="17"/>
  <c r="I146" i="17"/>
  <c r="A147" i="17"/>
  <c r="I147" i="17"/>
  <c r="J147" i="17"/>
  <c r="A148" i="17"/>
  <c r="I148" i="17"/>
  <c r="J148" i="17"/>
  <c r="A149" i="17"/>
  <c r="I149" i="17"/>
  <c r="J149" i="17"/>
  <c r="I150" i="17"/>
  <c r="J150" i="17"/>
  <c r="A151" i="17"/>
  <c r="I151" i="17"/>
  <c r="A152" i="17"/>
  <c r="I152" i="17"/>
  <c r="J152" i="17"/>
  <c r="A153" i="17"/>
  <c r="I153" i="17"/>
  <c r="J153" i="17"/>
  <c r="A154" i="17"/>
  <c r="I154" i="17"/>
  <c r="J154" i="17"/>
  <c r="I155" i="17"/>
  <c r="J155" i="17"/>
  <c r="A156" i="17"/>
  <c r="I156" i="17"/>
  <c r="A157" i="17"/>
  <c r="I157" i="17"/>
  <c r="J157" i="17"/>
  <c r="A158" i="17"/>
  <c r="I158" i="17"/>
  <c r="J158" i="17"/>
  <c r="I159" i="17"/>
  <c r="J159" i="17"/>
  <c r="A160" i="17"/>
  <c r="I160" i="17"/>
  <c r="A161" i="17"/>
  <c r="I161" i="17"/>
  <c r="J161" i="17"/>
  <c r="A162" i="17"/>
  <c r="I162" i="17"/>
  <c r="J162" i="17"/>
  <c r="A163" i="17"/>
  <c r="I163" i="17"/>
  <c r="J163" i="17"/>
  <c r="A164" i="17"/>
  <c r="I164" i="17"/>
  <c r="J164" i="17"/>
  <c r="A165" i="17"/>
  <c r="I165" i="17"/>
  <c r="J165" i="17"/>
  <c r="A166" i="17"/>
  <c r="I166" i="17"/>
  <c r="J166" i="17"/>
  <c r="I167" i="17"/>
  <c r="J167" i="17"/>
  <c r="A168" i="17"/>
  <c r="I168" i="17"/>
  <c r="A169" i="17"/>
  <c r="I169" i="17"/>
  <c r="J169" i="17"/>
  <c r="A170" i="17"/>
  <c r="I170" i="17"/>
  <c r="J170" i="17"/>
  <c r="A171" i="17"/>
  <c r="I171" i="17"/>
  <c r="J171" i="17"/>
  <c r="A172" i="17"/>
  <c r="I172" i="17"/>
  <c r="J172" i="17"/>
  <c r="A173" i="17"/>
  <c r="I173" i="17"/>
  <c r="A174" i="17"/>
  <c r="I174" i="17"/>
  <c r="J174" i="17"/>
  <c r="A175" i="17"/>
  <c r="I175" i="17"/>
  <c r="J175" i="17"/>
  <c r="A176" i="17"/>
  <c r="I176" i="17"/>
  <c r="J176" i="17"/>
  <c r="A177" i="17"/>
  <c r="I177" i="17"/>
  <c r="J177" i="17"/>
  <c r="I178" i="17"/>
  <c r="J178" i="17"/>
  <c r="I179" i="17"/>
  <c r="J179" i="17"/>
  <c r="I180" i="17"/>
  <c r="J180" i="17"/>
  <c r="D8" i="16"/>
  <c r="D9" i="16"/>
  <c r="D10" i="16"/>
  <c r="D11" i="16"/>
  <c r="D12" i="16"/>
  <c r="A6" i="15"/>
  <c r="D7" i="15"/>
  <c r="D8" i="15"/>
  <c r="D9" i="15"/>
  <c r="D10" i="15"/>
  <c r="D11" i="15"/>
  <c r="D8" i="14"/>
  <c r="D9" i="14"/>
  <c r="D10" i="14"/>
  <c r="D11" i="14"/>
  <c r="D12" i="14"/>
  <c r="D8" i="13"/>
  <c r="D9" i="13"/>
  <c r="D10" i="13"/>
  <c r="D11" i="13"/>
  <c r="D12" i="13"/>
  <c r="K15" i="12"/>
  <c r="O15" i="12"/>
  <c r="K17" i="12"/>
  <c r="O17" i="12"/>
  <c r="I18" i="12"/>
  <c r="M18" i="12" s="1"/>
  <c r="K18" i="12"/>
  <c r="O18" i="12"/>
  <c r="B21" i="13"/>
  <c r="B31" i="14" s="1"/>
  <c r="B31" i="16" s="1"/>
  <c r="C21" i="17" s="1"/>
  <c r="B45" i="22" s="1"/>
  <c r="D21" i="13"/>
  <c r="D31" i="14" s="1"/>
  <c r="D31" i="16" s="1"/>
  <c r="J21" i="17" s="1"/>
  <c r="B22" i="13"/>
  <c r="B32" i="14" s="1"/>
  <c r="C40" i="18" s="1"/>
  <c r="D22" i="13"/>
  <c r="D32" i="14" s="1"/>
  <c r="D32" i="16" s="1"/>
  <c r="J22" i="17" s="1"/>
  <c r="N8" i="11"/>
  <c r="N9" i="11"/>
  <c r="N10" i="11"/>
  <c r="N11" i="11"/>
  <c r="N12" i="11"/>
  <c r="M8" i="10"/>
  <c r="M9" i="10"/>
  <c r="M10" i="10"/>
  <c r="M11" i="10"/>
  <c r="M12" i="10"/>
  <c r="P18" i="10"/>
  <c r="Q18" i="10" s="1"/>
  <c r="A1" i="9"/>
  <c r="J18" i="9"/>
  <c r="A1" i="8"/>
  <c r="Z8" i="8"/>
  <c r="B8" i="15"/>
  <c r="Z9" i="8"/>
  <c r="C10" i="17"/>
  <c r="B10" i="15"/>
  <c r="C12" i="17"/>
  <c r="IV16" i="8"/>
  <c r="N18" i="8"/>
  <c r="O18" i="8" s="1"/>
  <c r="N45" i="8"/>
  <c r="C47" i="9"/>
  <c r="O33" i="10"/>
  <c r="N24" i="11" s="1"/>
  <c r="C34" i="10"/>
  <c r="C24" i="11" s="1"/>
  <c r="O34" i="10"/>
  <c r="N25" i="11" s="1"/>
  <c r="K6" i="6"/>
  <c r="Z7" i="8" s="1"/>
  <c r="AA6" i="6"/>
  <c r="B7" i="6"/>
  <c r="B9" i="6"/>
  <c r="B10" i="6"/>
  <c r="B14" i="6"/>
  <c r="B15" i="6"/>
  <c r="H27" i="6"/>
  <c r="G27" i="6" s="1"/>
  <c r="B2" i="2"/>
  <c r="A3" i="8" s="1"/>
  <c r="F2" i="2"/>
  <c r="B3" i="2"/>
  <c r="A1" i="10" l="1"/>
  <c r="B2" i="7"/>
  <c r="A3" i="16"/>
  <c r="B1" i="7"/>
  <c r="H5" i="23"/>
  <c r="H7" i="23" s="1"/>
  <c r="Z10" i="8"/>
  <c r="C11" i="17"/>
  <c r="A7" i="16"/>
  <c r="B51" i="22"/>
  <c r="B53" i="22"/>
  <c r="B50" i="22"/>
  <c r="E52" i="22"/>
  <c r="F49" i="22"/>
  <c r="I48" i="9"/>
  <c r="A8" i="13"/>
  <c r="B9" i="15"/>
  <c r="B52" i="22"/>
  <c r="E16" i="20"/>
  <c r="A8" i="11"/>
  <c r="E16" i="19"/>
  <c r="B11" i="15"/>
  <c r="R18" i="10"/>
  <c r="A8" i="14"/>
  <c r="A8" i="16"/>
  <c r="F16" i="21"/>
  <c r="A3" i="9"/>
  <c r="A3" i="11"/>
  <c r="A3" i="13"/>
  <c r="C12" i="18"/>
  <c r="A3" i="15"/>
  <c r="A3" i="10"/>
  <c r="A3" i="12"/>
  <c r="A3" i="14"/>
  <c r="A1" i="16"/>
  <c r="C15" i="22"/>
  <c r="B1" i="6"/>
  <c r="A3" i="17"/>
  <c r="A64" i="17" s="1"/>
  <c r="A1" i="14"/>
  <c r="A2" i="18"/>
  <c r="C22" i="17"/>
  <c r="B46" i="22" s="1"/>
  <c r="B32" i="16"/>
  <c r="C9" i="17"/>
  <c r="B2" i="6"/>
  <c r="A1" i="13"/>
  <c r="A1" i="17"/>
  <c r="A62" i="17" s="1"/>
  <c r="I47" i="9"/>
  <c r="A8" i="12"/>
  <c r="A1" i="12"/>
  <c r="A1" i="15"/>
  <c r="AG7" i="22"/>
  <c r="AG8" i="22" s="1"/>
  <c r="C33" i="10"/>
  <c r="C23" i="11" s="1"/>
  <c r="A1" i="22"/>
  <c r="C48" i="9"/>
  <c r="P18" i="8"/>
  <c r="A1" i="11"/>
  <c r="AG9" i="22"/>
  <c r="V28" i="10"/>
  <c r="J44" i="9"/>
  <c r="J7" i="18" s="1"/>
  <c r="I25" i="18" s="1"/>
  <c r="P28" i="10"/>
  <c r="J8" i="18" s="1"/>
  <c r="J26" i="18" s="1"/>
  <c r="T44" i="8"/>
  <c r="N44" i="8"/>
  <c r="A7" i="9" l="1"/>
  <c r="A7" i="13"/>
  <c r="A7" i="11"/>
  <c r="B7" i="17"/>
  <c r="A7" i="10"/>
  <c r="A7" i="12"/>
  <c r="A7" i="14"/>
  <c r="B40" i="22"/>
  <c r="B8" i="17"/>
  <c r="A7" i="15"/>
  <c r="I16" i="18"/>
  <c r="D17" i="14"/>
  <c r="E17" i="16" s="1"/>
  <c r="R28" i="10"/>
  <c r="D17" i="12" s="1"/>
  <c r="D19" i="14"/>
  <c r="E19" i="16" s="1"/>
  <c r="J16" i="18"/>
  <c r="P38" i="10"/>
  <c r="P44" i="8"/>
  <c r="D15" i="12" s="1"/>
  <c r="N46" i="8"/>
  <c r="J6" i="18"/>
  <c r="D15" i="14"/>
  <c r="E15" i="16" s="1"/>
  <c r="D19" i="12" l="1"/>
  <c r="D23" i="14" s="1"/>
  <c r="D28" i="14" s="1"/>
  <c r="H16" i="18"/>
  <c r="J9" i="18"/>
  <c r="J15" i="18" s="1"/>
  <c r="H24" i="18"/>
  <c r="J31" i="18" l="1"/>
  <c r="J32" i="18" s="1"/>
  <c r="J35" i="18"/>
  <c r="J36" i="18" s="1"/>
  <c r="H15" i="18"/>
  <c r="H31" i="18" s="1"/>
  <c r="H32" i="18" s="1"/>
  <c r="I15" i="18"/>
  <c r="S21" i="10" l="1"/>
  <c r="T21" i="10" s="1"/>
  <c r="U21" i="10" s="1"/>
  <c r="S27" i="10"/>
  <c r="T27" i="10" s="1"/>
  <c r="U27" i="10" s="1"/>
  <c r="S20" i="10"/>
  <c r="T20" i="10" s="1"/>
  <c r="U20" i="10" s="1"/>
  <c r="S22" i="10"/>
  <c r="T22" i="10" s="1"/>
  <c r="U22" i="10" s="1"/>
  <c r="S24" i="10"/>
  <c r="T24" i="10" s="1"/>
  <c r="U24" i="10" s="1"/>
  <c r="S26" i="10"/>
  <c r="T26" i="10" s="1"/>
  <c r="U26" i="10" s="1"/>
  <c r="S23" i="10"/>
  <c r="T23" i="10" s="1"/>
  <c r="U23" i="10" s="1"/>
  <c r="S25" i="10"/>
  <c r="T25" i="10" s="1"/>
  <c r="U25" i="10" s="1"/>
  <c r="S19" i="10"/>
  <c r="T19" i="10" s="1"/>
  <c r="U19" i="10" s="1"/>
  <c r="F19" i="16"/>
  <c r="D19" i="16" s="1"/>
  <c r="S18" i="10"/>
  <c r="T18" i="10" s="1"/>
  <c r="U18" i="10" s="1"/>
  <c r="I35" i="18"/>
  <c r="I36" i="18" s="1"/>
  <c r="F17" i="16" s="1"/>
  <c r="D17" i="16" s="1"/>
  <c r="I31" i="18"/>
  <c r="I32" i="18" s="1"/>
  <c r="H35" i="18"/>
  <c r="H36" i="18" s="1"/>
  <c r="Q20" i="8" l="1"/>
  <c r="R20" i="8" s="1"/>
  <c r="S20" i="8" s="1"/>
  <c r="Q22" i="8"/>
  <c r="R22" i="8" s="1"/>
  <c r="S22" i="8" s="1"/>
  <c r="Q24" i="8"/>
  <c r="R24" i="8" s="1"/>
  <c r="S24" i="8" s="1"/>
  <c r="Q26" i="8"/>
  <c r="R26" i="8" s="1"/>
  <c r="S26" i="8" s="1"/>
  <c r="Q28" i="8"/>
  <c r="R28" i="8" s="1"/>
  <c r="S28" i="8" s="1"/>
  <c r="Q30" i="8"/>
  <c r="R30" i="8" s="1"/>
  <c r="S30" i="8" s="1"/>
  <c r="Q32" i="8"/>
  <c r="R32" i="8" s="1"/>
  <c r="S32" i="8" s="1"/>
  <c r="Q36" i="8"/>
  <c r="R36" i="8" s="1"/>
  <c r="S36" i="8" s="1"/>
  <c r="Q19" i="8"/>
  <c r="R19" i="8" s="1"/>
  <c r="S19" i="8" s="1"/>
  <c r="Q21" i="8"/>
  <c r="R21" i="8" s="1"/>
  <c r="S21" i="8" s="1"/>
  <c r="Q23" i="8"/>
  <c r="R23" i="8" s="1"/>
  <c r="S23" i="8" s="1"/>
  <c r="Q25" i="8"/>
  <c r="R25" i="8" s="1"/>
  <c r="S25" i="8" s="1"/>
  <c r="Q27" i="8"/>
  <c r="R27" i="8" s="1"/>
  <c r="S27" i="8" s="1"/>
  <c r="Q29" i="8"/>
  <c r="R29" i="8" s="1"/>
  <c r="S29" i="8" s="1"/>
  <c r="Q31" i="8"/>
  <c r="R31" i="8" s="1"/>
  <c r="S31" i="8" s="1"/>
  <c r="Q33" i="8"/>
  <c r="R33" i="8" s="1"/>
  <c r="S33" i="8" s="1"/>
  <c r="Q35" i="8"/>
  <c r="R35" i="8" s="1"/>
  <c r="S35" i="8" s="1"/>
  <c r="Q37" i="8"/>
  <c r="R37" i="8" s="1"/>
  <c r="S37" i="8" s="1"/>
  <c r="Q39" i="8"/>
  <c r="R39" i="8" s="1"/>
  <c r="S39" i="8" s="1"/>
  <c r="Q41" i="8"/>
  <c r="R41" i="8" s="1"/>
  <c r="S41" i="8" s="1"/>
  <c r="Q43" i="8"/>
  <c r="R43" i="8" s="1"/>
  <c r="S43" i="8" s="1"/>
  <c r="Q34" i="8"/>
  <c r="R34" i="8" s="1"/>
  <c r="S34" i="8" s="1"/>
  <c r="Q38" i="8"/>
  <c r="R38" i="8" s="1"/>
  <c r="S38" i="8" s="1"/>
  <c r="Q42" i="8"/>
  <c r="R42" i="8" s="1"/>
  <c r="S42" i="8" s="1"/>
  <c r="Q40" i="8"/>
  <c r="R40" i="8" s="1"/>
  <c r="S40" i="8" s="1"/>
  <c r="F15" i="16"/>
  <c r="D15" i="16" s="1"/>
  <c r="Q18" i="8"/>
  <c r="R18" i="8" s="1"/>
  <c r="S18" i="8" s="1"/>
  <c r="U28" i="10"/>
  <c r="D17" i="13" s="1"/>
  <c r="S44" i="8" l="1"/>
  <c r="D15" i="13" s="1"/>
  <c r="D19" i="13" s="1"/>
  <c r="D23" i="16" s="1"/>
  <c r="D28" i="16" s="1"/>
  <c r="H18" i="22" s="1"/>
  <c r="R44" i="8"/>
  <c r="P1" i="25" l="1"/>
  <c r="Y23" i="25" s="1"/>
  <c r="T23" i="25" s="1"/>
  <c r="Y40" i="25" l="1"/>
  <c r="T40" i="25" s="1"/>
  <c r="Y43" i="25"/>
  <c r="T43" i="25" s="1"/>
  <c r="Y20" i="25"/>
  <c r="T20" i="25" s="1"/>
  <c r="P9" i="25"/>
  <c r="Q9" i="25" s="1"/>
  <c r="S9" i="25" s="1"/>
  <c r="Y42" i="25"/>
  <c r="T42" i="25" s="1"/>
  <c r="Y32" i="25"/>
  <c r="T32" i="25" s="1"/>
  <c r="P7" i="25"/>
  <c r="Q7" i="25" s="1"/>
  <c r="S7" i="25" s="1"/>
  <c r="Y37" i="25"/>
  <c r="T37" i="25" s="1"/>
  <c r="P6" i="25"/>
  <c r="Q6" i="25" s="1"/>
  <c r="Y12" i="25"/>
  <c r="T12" i="25" s="1"/>
  <c r="Y21" i="25"/>
  <c r="T21" i="25" s="1"/>
  <c r="Y10" i="25"/>
  <c r="T10" i="25" s="1"/>
  <c r="Y11" i="25"/>
  <c r="T11" i="25" s="1"/>
  <c r="P8" i="25"/>
  <c r="Q8" i="25" s="1"/>
  <c r="S8" i="25" s="1"/>
  <c r="Y36" i="25"/>
  <c r="T36" i="25" s="1"/>
  <c r="Y29" i="25"/>
  <c r="T29" i="25" s="1"/>
  <c r="Y41" i="25"/>
  <c r="T41" i="25" s="1"/>
  <c r="Y34" i="25"/>
  <c r="T34" i="25" s="1"/>
  <c r="Y38" i="25"/>
  <c r="T38" i="25" s="1"/>
  <c r="Y19" i="25"/>
  <c r="T19" i="25" s="1"/>
  <c r="Y28" i="25"/>
  <c r="T28" i="25" s="1"/>
  <c r="P10" i="25"/>
  <c r="Q10" i="25" s="1"/>
  <c r="S10" i="25" s="1"/>
  <c r="Y17" i="25"/>
  <c r="T17" i="25" s="1"/>
  <c r="Y14" i="25"/>
  <c r="T14" i="25" s="1"/>
  <c r="Y18" i="25"/>
  <c r="T18" i="25" s="1"/>
  <c r="Y8" i="25"/>
  <c r="T8" i="25" s="1"/>
  <c r="Y9" i="25"/>
  <c r="T9" i="25" s="1"/>
  <c r="Y30" i="25"/>
  <c r="T30" i="25" s="1"/>
  <c r="Y31" i="25"/>
  <c r="T31" i="25" s="1"/>
  <c r="Y16" i="25"/>
  <c r="T16" i="25" s="1"/>
  <c r="Y39" i="25"/>
  <c r="T39" i="25" s="1"/>
  <c r="P11" i="25"/>
  <c r="Q11" i="25" s="1"/>
  <c r="S11" i="25" s="1"/>
  <c r="Y15" i="25"/>
  <c r="T15" i="25" s="1"/>
  <c r="Y33" i="25"/>
  <c r="T33" i="25" s="1"/>
  <c r="Y22" i="25"/>
  <c r="T22" i="25" s="1"/>
  <c r="Y13" i="25"/>
  <c r="T13" i="25" s="1"/>
  <c r="Y35" i="25"/>
  <c r="T35" i="25" s="1"/>
  <c r="P4" i="25" l="1"/>
  <c r="H19" i="22" s="1"/>
  <c r="B17" i="22" s="1"/>
  <c r="U5" i="25"/>
  <c r="U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60001290</author>
  </authors>
  <commentList>
    <comment ref="C30" authorId="0" guid="{4789131F-C3E4-4AFB-BB4D-051C2CF5B2B0}" shapeId="0" xr:uid="{00000000-0006-0000-0600-000001000000}">
      <text>
        <r>
          <rPr>
            <sz val="9"/>
            <color indexed="81"/>
            <rFont val="Tahoma"/>
            <family val="2"/>
          </rPr>
          <t>Insert date in mm/dd/yyyy Format.</t>
        </r>
      </text>
    </comment>
  </commentList>
</comments>
</file>

<file path=xl/sharedStrings.xml><?xml version="1.0" encoding="utf-8"?>
<sst xmlns="http://schemas.openxmlformats.org/spreadsheetml/2006/main" count="1387" uniqueCount="525">
  <si>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</si>
  <si>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</si>
  <si>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</si>
  <si>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</si>
  <si>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</si>
  <si>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</si>
  <si>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</si>
  <si>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</si>
  <si>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</si>
  <si>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</si>
  <si>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</si>
  <si>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</si>
  <si>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</si>
  <si>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</si>
  <si>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</si>
  <si>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</si>
  <si>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</si>
  <si>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</si>
  <si>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</si>
  <si>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</si>
  <si>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</si>
  <si>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</si>
  <si>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</si>
  <si>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</si>
  <si>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</si>
  <si>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</si>
  <si>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</si>
  <si>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</si>
  <si>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</si>
  <si>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</si>
  <si>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</si>
  <si>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</si>
  <si>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</si>
  <si>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</si>
  <si>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</si>
  <si>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</si>
  <si>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</si>
  <si>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</si>
  <si>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</si>
  <si>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</si>
  <si>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</si>
  <si>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</si>
  <si>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</si>
  <si>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</si>
  <si>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</si>
  <si>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</si>
  <si>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</si>
  <si>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</si>
  <si>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</si>
  <si>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</si>
  <si>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</si>
  <si>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</si>
  <si>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</si>
  <si>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</si>
  <si>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</si>
  <si>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</si>
  <si>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</si>
  <si>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</si>
  <si>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</si>
  <si>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</si>
  <si>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</si>
  <si>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</si>
  <si>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</si>
  <si>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</si>
  <si>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</si>
  <si>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</si>
  <si>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</si>
  <si>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</si>
  <si>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</si>
  <si>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</si>
  <si>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</si>
  <si>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</si>
  <si>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</si>
  <si>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</si>
  <si>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</si>
  <si>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</si>
  <si>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</si>
  <si>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</si>
  <si>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</si>
  <si>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</si>
  <si>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</si>
  <si>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</si>
  <si>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</si>
  <si>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</si>
  <si>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</si>
  <si>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</si>
  <si>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</si>
  <si>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</si>
  <si>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</si>
  <si>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</si>
  <si>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</si>
  <si>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</si>
  <si>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</si>
  <si>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</si>
  <si>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</si>
  <si>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</si>
  <si>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</si>
  <si>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</si>
  <si>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</si>
  <si>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</si>
  <si>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</si>
  <si>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</si>
  <si>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</si>
  <si>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</si>
  <si>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</si>
  <si>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</si>
  <si>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</si>
  <si>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</si>
  <si>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</si>
  <si>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</si>
  <si>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</si>
  <si>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</si>
  <si>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</si>
  <si>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</si>
  <si>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</si>
  <si>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</si>
  <si>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</si>
  <si>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</si>
  <si>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</si>
  <si>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</si>
  <si>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</si>
  <si>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</si>
  <si>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</si>
  <si>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</si>
  <si>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</si>
  <si>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</si>
  <si>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</si>
  <si>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</si>
  <si>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</si>
  <si>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</si>
  <si>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</si>
  <si>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</si>
  <si>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</si>
  <si>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</si>
  <si>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</si>
  <si>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</si>
  <si>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</si>
  <si>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</si>
  <si>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</si>
  <si>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</si>
  <si>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</si>
  <si>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</si>
  <si>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</si>
  <si>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</si>
  <si>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</si>
  <si>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</si>
  <si>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</si>
  <si>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</si>
  <si>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</si>
  <si>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</si>
  <si>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</si>
  <si>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</si>
  <si>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</si>
  <si>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</si>
  <si>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</si>
  <si>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</si>
  <si>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</si>
  <si>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</si>
  <si>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</si>
  <si>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</si>
  <si>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</si>
  <si>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</si>
  <si>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</si>
  <si>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</si>
  <si>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</si>
  <si>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</si>
  <si>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</si>
  <si>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</si>
  <si>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</si>
  <si>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</si>
  <si>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</si>
  <si>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</si>
  <si>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</si>
  <si>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</si>
  <si>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</si>
  <si>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</si>
  <si>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</si>
  <si>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</si>
  <si>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</si>
  <si>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</si>
  <si>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</si>
  <si>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</si>
  <si>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</si>
  <si>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</si>
  <si>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</si>
  <si>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</si>
  <si>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</si>
  <si>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</si>
  <si>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</si>
  <si>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</si>
  <si>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</si>
  <si>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</si>
  <si>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</si>
  <si>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</si>
  <si>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</si>
  <si>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</si>
  <si>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</si>
  <si>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</si>
  <si>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</si>
  <si>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</si>
  <si>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</si>
  <si>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</si>
  <si>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</si>
  <si>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</si>
  <si>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</si>
  <si>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</si>
  <si>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</si>
  <si>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</si>
  <si>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</si>
  <si>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</si>
  <si>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</si>
  <si>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</si>
  <si>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</si>
  <si>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</si>
  <si>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</si>
  <si>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</si>
  <si>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</si>
  <si>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</si>
  <si>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</si>
  <si>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</si>
  <si>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</si>
  <si>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</si>
  <si>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</si>
  <si>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</si>
  <si>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</si>
  <si>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</si>
  <si>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</si>
  <si>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</si>
  <si>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</si>
  <si>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</si>
  <si>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</si>
  <si>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</si>
  <si>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</si>
  <si>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</si>
  <si>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</si>
  <si>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</si>
  <si>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</si>
  <si>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</si>
  <si>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</si>
  <si>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</si>
  <si>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</si>
  <si>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</si>
  <si>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</si>
  <si>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</si>
  <si>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</si>
  <si>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</si>
  <si>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</si>
  <si>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</si>
  <si>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</si>
  <si>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</si>
  <si>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</si>
  <si>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</si>
  <si>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</si>
  <si>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</si>
  <si>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</si>
  <si>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</si>
  <si>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</si>
  <si>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</si>
  <si>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</si>
  <si>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</si>
  <si>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</si>
  <si>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</si>
  <si>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</si>
  <si>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</si>
  <si>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</si>
  <si>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</si>
  <si>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</si>
  <si>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</si>
  <si>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</si>
  <si>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</si>
  <si>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</si>
  <si>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</si>
  <si>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</si>
  <si>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</si>
  <si>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</si>
  <si>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</si>
  <si>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</si>
  <si>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</si>
  <si>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</si>
  <si>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</si>
  <si>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</si>
  <si>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 xml:space="preserve">KM </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</si>
  <si>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</si>
  <si>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</si>
  <si>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</si>
  <si>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</si>
  <si>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</si>
  <si>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</si>
  <si>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</si>
  <si>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</si>
  <si>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</si>
  <si>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</si>
  <si>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</si>
  <si>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</si>
  <si>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</si>
  <si>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</si>
  <si>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</si>
  <si>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</si>
  <si>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</si>
  <si>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</si>
  <si>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SAC in column ‘….’ is confirmed. If not  indicate applicable the SAC #</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</si>
  <si>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</si>
  <si>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</si>
  <si>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</si>
  <si>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</si>
  <si>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</si>
  <si>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</si>
  <si>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</si>
  <si>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</si>
  <si>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</si>
  <si>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</si>
  <si>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</si>
  <si>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</si>
  <si>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</si>
  <si>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</si>
  <si>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</si>
  <si>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</si>
  <si>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</si>
  <si>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</si>
  <si>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</si>
  <si>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</si>
  <si>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</si>
  <si>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</si>
  <si>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</si>
  <si>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</si>
  <si>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</si>
  <si>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</si>
  <si>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</si>
  <si>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</si>
  <si>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</si>
  <si>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</si>
  <si>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</si>
  <si>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</si>
  <si>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</si>
  <si>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</si>
  <si>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</si>
  <si>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</si>
  <si>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</si>
  <si>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</si>
  <si>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</si>
  <si>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</si>
  <si>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</si>
  <si>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</si>
  <si>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</si>
  <si>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</si>
  <si>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</si>
  <si>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</si>
  <si>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</si>
  <si>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</si>
  <si>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</si>
  <si>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</si>
  <si>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</si>
  <si>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</si>
  <si>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</si>
  <si>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</si>
  <si>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</si>
  <si>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</si>
  <si>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</si>
  <si>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</si>
  <si>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</si>
  <si>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</si>
  <si>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</si>
  <si>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</si>
  <si>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</si>
  <si>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</si>
  <si>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</si>
  <si>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</si>
  <si>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</si>
  <si>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</si>
  <si>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</si>
  <si>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</si>
  <si>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</si>
  <si>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</si>
  <si>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</si>
  <si>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</si>
  <si>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</si>
  <si>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</si>
  <si>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</si>
  <si>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</si>
  <si>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</si>
  <si>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</si>
  <si>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</si>
  <si>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</si>
  <si>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</si>
  <si>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</si>
  <si>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</si>
  <si>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</si>
  <si>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</si>
  <si>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</si>
  <si>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</si>
  <si>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</si>
  <si>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</si>
  <si>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</si>
  <si>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</si>
  <si>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</si>
  <si>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</si>
  <si>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</si>
  <si>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</si>
  <si>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</si>
  <si>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</si>
  <si>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</si>
  <si>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</si>
  <si>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</si>
  <si>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</si>
  <si>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</si>
  <si>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</si>
  <si>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</si>
  <si>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</si>
  <si>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</si>
  <si>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</si>
  <si>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</si>
  <si>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</si>
  <si>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</si>
  <si>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</si>
  <si>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</si>
  <si>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</si>
  <si>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</si>
  <si>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</si>
  <si>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</si>
  <si>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</si>
  <si>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</si>
  <si>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</si>
  <si>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</si>
  <si>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</si>
  <si>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</si>
  <si>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</si>
  <si>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</si>
  <si>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</si>
  <si>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</si>
  <si>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</si>
  <si>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</si>
  <si>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</si>
  <si>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</si>
  <si>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</si>
  <si>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</si>
  <si>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</si>
  <si>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</si>
  <si>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</si>
  <si>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</si>
  <si>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</si>
  <si>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</si>
  <si>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</si>
  <si>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</si>
  <si>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</si>
  <si>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</si>
  <si>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</si>
  <si>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</si>
  <si>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</si>
  <si>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</si>
  <si>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</si>
  <si>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</si>
  <si>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</si>
  <si>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</si>
  <si>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</si>
  <si>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</si>
  <si>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</si>
  <si>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</si>
  <si>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AAAAAAAAABB&amp;</t>
  </si>
  <si>
    <t>Qualified Manufacturer</t>
  </si>
  <si>
    <t>Licensee of a Manufacturer</t>
  </si>
  <si>
    <t>A Qualified Manufacturer</t>
  </si>
  <si>
    <t>An Individual Firm</t>
  </si>
  <si>
    <t>Enter the details of the bidder below:</t>
  </si>
  <si>
    <t>Specify type of Bidder [Select from drop down menu]</t>
  </si>
  <si>
    <t>Address of Registered Office</t>
  </si>
  <si>
    <t>Address</t>
  </si>
  <si>
    <t>{Meeting the specified requirements given under para 1.1(a), 1.1(c) or 1.2 &amp; 1.4 of Annexure-A (BDS)}</t>
  </si>
  <si>
    <t>{Meeting the specified requirements given under para 1.3 &amp; 1.4 of Annexure-A (BDS)}</t>
  </si>
  <si>
    <t>{Meeting the specified requirements given under para 1.1(b) &amp; 1.4 of Annexure-A (BDS)}</t>
  </si>
  <si>
    <t xml:space="preserve">A Joint Venture </t>
  </si>
  <si>
    <t>{Meeting the requirements specific to Joint Ventures given under para 1.5 of Annexure-A (BDS)}</t>
  </si>
  <si>
    <t>Licensee of a Manufacturer (Licensor)</t>
  </si>
  <si>
    <t>Profiling of existing line route covering ground profile, locating towers, verification of sag profile of high capacity conductor atmaximum operating temperature &amp; varification of clearances etc. employing Total Stations &amp; PLSS CAD software.</t>
  </si>
  <si>
    <t>Unit Installation Charges</t>
  </si>
  <si>
    <t>Total Installation Charges</t>
  </si>
  <si>
    <t>Fill up date in dd-mmm-yyyy format.</t>
  </si>
  <si>
    <t>Select Qualified Manufacturer or Individual Firm or Licensee of Manufacturer (Licensor) or JV (Joint Venture) from the pull down menu. Do not leave this cell blank.</t>
  </si>
  <si>
    <t xml:space="preserve">Conductor                               </t>
  </si>
  <si>
    <t xml:space="preserve">Hardware Fittings                       </t>
  </si>
  <si>
    <t xml:space="preserve">Conductor Accessories                   </t>
  </si>
  <si>
    <t xml:space="preserve">SPARE- HTLS CONDUCTOR                   </t>
  </si>
  <si>
    <t xml:space="preserve">SPARE- CLAMP FITTINGS                   </t>
  </si>
  <si>
    <t xml:space="preserve">SPARE-CONDUCTOR ACCESSORIES             </t>
  </si>
  <si>
    <t xml:space="preserve">FABRICATION &amp; SUPPLY                    </t>
  </si>
  <si>
    <t xml:space="preserve">SHIELDWIRE EARTHING                     </t>
  </si>
  <si>
    <t>Fabrication, galvanising &amp; supply of various types of towers &amp; towerparts, tower/leg extensions (complete) excluding step bolt, stubs andbolts &amp; nuts but including hangers, D-Shackles, pack washers etc.-HTSteel for Normal Towers</t>
  </si>
  <si>
    <t>Fabrication, galvanising &amp; supply of various types of towers &amp; towerparts, tower/leg extensions (complete) excluding step bolt, stubs andbolts &amp; nuts but including hangers, D-Shackles, pack washers etc.-MSSteel for Normal Towers</t>
  </si>
  <si>
    <t>Supply of Hexagonal Bolts &amp; Nuts for towers including Step Bolts, SpringWashers etc.</t>
  </si>
  <si>
    <t>Supply of Shieldwire Earthing includingPG clamps, downlead clamps butexcluding Earthwire bits for Pipe typeearthing</t>
  </si>
  <si>
    <t xml:space="preserve">MT </t>
  </si>
  <si>
    <t xml:space="preserve">PROFILING-EXISTING LINE                 </t>
  </si>
  <si>
    <t xml:space="preserve">DESTRINGING                             </t>
  </si>
  <si>
    <t xml:space="preserve">STRINGING                               </t>
  </si>
  <si>
    <t xml:space="preserve">ERECTION                                </t>
  </si>
  <si>
    <t xml:space="preserve">INSTALLATION SHIELDWIRE EARTHING        </t>
  </si>
  <si>
    <t>POWERLINE CROSSING UNDER LIVE LINE COND.</t>
  </si>
  <si>
    <t>Erection of various types of towers, tower extensions (complete), bolts &amp; nuts, hangers, d-shackles, step bolts, pack washers etc.including tack welding &amp; supply &amp; application of zinc rich paint : Normal towers</t>
  </si>
  <si>
    <t>Installation of Shieldwire Earthingincluding PG clamps, Downlead clampsand  Earthwire bits i.e Shield wireearthing (Pipe Type/counterpoise type)shall be an addition to earthing oftowers (Pipe type/ counterpoisetype)-Pipe type</t>
  </si>
  <si>
    <t>Installation of insulator strings complete with arcing horns and necessary hardware, installation and stringing of conductorincluding fixing of conductor accessories, installation and stringing of earthwire/OPGW including fixing of earthwire/OPGWaccessories for powerline crossing location under live line condition.</t>
  </si>
  <si>
    <t>General Instruction to the Bidders for filling up this workbook of Price Schedules for Package OH01B</t>
  </si>
  <si>
    <t>HTLS  CONDUCTOR FOR 400KV TL</t>
  </si>
  <si>
    <t>SUSPENSION  CLAMP  (FREE CENTRE TYPE SUSPENSION CLAMP ALONG WITHPREFORMED ARMOUR RODS OR ARMOUR GRIP SUSPENSION CLAMP) SUITABLE FORSUSPENSION INSULATOR STRING FOR HTLS CONDUCTOR FOR 400KV TL</t>
  </si>
  <si>
    <t>SUSPENSION  CLAMP SUITABLE FOR SUSPENSION PILOT INSULATOR STRING FORHTLS CONDUCTOR FOR 400KV TL</t>
  </si>
  <si>
    <t>DEAD END CLAMP SUITABLE FOR TENSION INSULATOR STRING FOR  HTLSCONDUCTOR FOR  400KV TL</t>
  </si>
  <si>
    <t>MID SPAN COMPRESSION JOINT FOR HTLS CONDUCTOR FOR  400KV TL</t>
  </si>
  <si>
    <t>REPAIR SLEEVE FOR HTLS CONDUCTOR FOR  400KV TL</t>
  </si>
  <si>
    <t>SPACER DAMPER FOR HTLS CONDUCTOR-FOR  400KV TL</t>
  </si>
  <si>
    <t>RIGID SPACER FOR HTLS CONDUCTOR-FOR  400KV TL</t>
  </si>
  <si>
    <t>T-CONNECTOR FOR HTLS CONDUCTOR-FOR  400KV TL</t>
  </si>
  <si>
    <r>
      <t>Discount on percent basis on total price quoted by us without Taxes &amp; Duties.</t>
    </r>
    <r>
      <rPr>
        <sz val="11"/>
        <color theme="1"/>
        <rFont val="Calibri"/>
        <family val="2"/>
        <scheme val="minor"/>
      </rPr>
      <t xml:space="preserve"> [The discount shall be uniformly applicable on all the items of all the Schdules i.e. Sch-1 (without type test charges), Sch-2 , Sch-3, Sch-4a, Sch-4b &amp; Sch-7] </t>
    </r>
    <r>
      <rPr>
        <b/>
        <sz val="11"/>
        <rFont val="Book Antiqua"/>
        <family val="1"/>
      </rPr>
      <t>In Percent (%)</t>
    </r>
  </si>
  <si>
    <r>
      <t>Discount on percent basis on the Schedules as given below :</t>
    </r>
    <r>
      <rPr>
        <sz val="11"/>
        <color theme="1"/>
        <rFont val="Calibri"/>
        <family val="2"/>
        <scheme val="minor"/>
      </rPr>
      <t xml:space="preserve"> [The discount shall be uniformly applicable on all the relevent items of the respective Schdules.] </t>
    </r>
    <r>
      <rPr>
        <b/>
        <sz val="11"/>
        <rFont val="Book Antiqua"/>
        <family val="1"/>
      </rPr>
      <t>In Percent (%)</t>
    </r>
  </si>
  <si>
    <t xml:space="preserve">COMPOSITE LONG ROD INSULATOR            </t>
  </si>
  <si>
    <t xml:space="preserve">SPARE- CLR INSULATOR                    </t>
  </si>
  <si>
    <t>Composite long rod Insulators for 400kV Transmission Line-160 KN(Length-3910 mm, Creepage-13020 mm)</t>
  </si>
  <si>
    <t>Composite long rod Insulators for 400kV Transmission Line-120 KN(Length-3335 mm, Creepage-13020 mm)</t>
  </si>
  <si>
    <t>Destringing of existing 400kV D/C line W/O EW/OPGW and transportation to store</t>
  </si>
  <si>
    <t>De-Stringing of ACSR Twin MOOSE conductor  (one circuit only of D/C tower) and winding of Conductor on the empty drum andtransportation of condutor Drums as well as hardware &amp; accessories of existing line to the designated stores</t>
  </si>
  <si>
    <t>De-Stringing of ACSR Twin MOOSE conductor  (one circuit only of M/C tower) and winding of Conductor on the empty drum andtransportation of condutor Drums as well as hardware &amp; accessories of existing line to the designated stores</t>
  </si>
  <si>
    <t>Installation of necessary hardware, hoisting of insulator Strings, Installing and Stringing of Twin High capacity conductorincluding fixing of conductor accessories for reconductoring of existing 400kv D/C  line</t>
  </si>
  <si>
    <t>Installation of necessary hardware, hoisting of insulator Strings, Installing and Stringing of Twin High capacity conductorincluding fixing of conductor accessories for reconductoring of existing line-Single circuit on Double circuit towers</t>
  </si>
  <si>
    <t>Installation of necessary hardware, hoisting of insulator Strings, Installing and Stringing of Twin High capacity conductorincluding fixing of conductor accessories for reconductoring of existing line-Single circuit on multi circuit towers</t>
  </si>
  <si>
    <t xml:space="preserve">Reconductoring packages OH03 for Reconductoring of Jharsuguda/Sundargarh (POWERGRID) - Rourkela (POWERGRID) 400kV 2xD/C Twin Moose line with Twin HTLS conductor associated with Eastern region Expansion Scheme-XXIX
</t>
  </si>
  <si>
    <t>OH03</t>
  </si>
  <si>
    <t>SPEC. NO.: CC/NT/COND/DOM/A06/22/00427</t>
  </si>
  <si>
    <t xml:space="preserve">RECONDUCTORING PACKAGE OH03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</si>
</sst>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F800]dddd\,\ mmmm\ dd\,\ yyyy"/>
  </numFmts>
  <fonts count="90">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4"/>
      <color indexed="9"/>
      <name val="Book Antiqua"/>
      <family val="1"/>
    </font>
    <font>
      <sz val="14"/>
      <name val="Book Antiqua"/>
      <family val="1"/>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4"/>
      <color theme="1"/>
      <name val="Book Antiqua"/>
      <family val="1"/>
    </font>
    <font>
      <b/>
      <sz val="12"/>
      <color rgb="FF000000"/>
      <name val="Calibri"/>
      <family val="2"/>
    </font>
    <font>
      <b/>
      <sz val="12"/>
      <color indexed="9"/>
      <name val="Bookman Old Style"/>
      <family val="1"/>
    </font>
    <font>
      <i/>
      <sz val="10"/>
      <name val="Bookman Old Style"/>
      <family val="1"/>
    </font>
    <font>
      <i/>
      <sz val="12"/>
      <name val="Bookman Old Style"/>
      <family val="1"/>
    </font>
    <font>
      <sz val="12"/>
      <color indexed="9"/>
      <name val="Bookman Old Style"/>
      <family val="1"/>
    </font>
    <font>
      <b/>
      <i/>
      <sz val="10"/>
      <name val="Bookman Old Style"/>
      <family val="1"/>
    </font>
    <font>
      <sz val="9"/>
      <color indexed="81"/>
      <name val="Tahoma"/>
      <family val="2"/>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8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style="thin">
        <color indexed="64"/>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2"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6" fillId="0" borderId="0"/>
  </cellStyleXfs>
  <cellXfs count="1063">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2"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3" fillId="0" borderId="0" xfId="114" applyFont="1" applyBorder="1" applyAlignment="1" applyProtection="1">
      <alignment vertical="top"/>
      <protection hidden="1"/>
    </xf>
    <xf numFmtId="0" fontId="74" fillId="0" borderId="0" xfId="114" applyFont="1" applyBorder="1" applyAlignment="1" applyProtection="1">
      <alignment vertical="top"/>
      <protection hidden="1"/>
    </xf>
    <xf numFmtId="2" fontId="74" fillId="0" borderId="0" xfId="114" applyNumberFormat="1" applyFont="1" applyBorder="1" applyAlignment="1" applyProtection="1">
      <alignment vertical="top"/>
      <protection hidden="1"/>
    </xf>
    <xf numFmtId="174" fontId="73"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5"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6" fillId="0" borderId="9" xfId="0" applyFont="1" applyBorder="1" applyAlignment="1">
      <alignment horizontal="center" vertical="center" wrapText="1"/>
    </xf>
    <xf numFmtId="0" fontId="76"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5" fillId="10" borderId="9" xfId="0" applyFont="1" applyFill="1" applyBorder="1" applyAlignment="1">
      <alignment vertical="center" wrapText="1"/>
    </xf>
    <xf numFmtId="0" fontId="75" fillId="10" borderId="9" xfId="0" applyFont="1" applyFill="1" applyBorder="1" applyAlignment="1">
      <alignment horizontal="left" vertical="center" wrapText="1"/>
    </xf>
    <xf numFmtId="0" fontId="75" fillId="10" borderId="9" xfId="0" applyFont="1" applyFill="1" applyBorder="1" applyAlignment="1">
      <alignment horizontal="center" vertical="center" wrapText="1"/>
    </xf>
    <xf numFmtId="0" fontId="75" fillId="0" borderId="0" xfId="0" applyFont="1" applyAlignment="1" applyProtection="1">
      <alignment vertical="center" wrapText="1"/>
    </xf>
    <xf numFmtId="0" fontId="75" fillId="0" borderId="0" xfId="0" applyFont="1" applyAlignment="1" applyProtection="1">
      <alignment horizontal="center" vertical="center"/>
    </xf>
    <xf numFmtId="0" fontId="76" fillId="0" borderId="0" xfId="0" applyFont="1" applyAlignment="1" applyProtection="1">
      <alignment horizontal="center" vertical="center"/>
      <protection locked="0"/>
    </xf>
    <xf numFmtId="0" fontId="76" fillId="0" borderId="0" xfId="0" applyFont="1" applyAlignment="1">
      <alignment vertical="center"/>
    </xf>
    <xf numFmtId="0" fontId="4" fillId="0" borderId="0" xfId="0" applyFont="1" applyAlignment="1" applyProtection="1">
      <alignment horizontal="center" vertical="center"/>
    </xf>
    <xf numFmtId="0" fontId="76"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7" fillId="0" borderId="9" xfId="0" applyFont="1" applyFill="1" applyBorder="1" applyAlignment="1">
      <alignment horizontal="center" vertical="center" wrapText="1"/>
    </xf>
    <xf numFmtId="0" fontId="77"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5" fillId="0" borderId="9" xfId="0" applyFont="1" applyBorder="1" applyAlignment="1">
      <alignment vertical="center"/>
    </xf>
    <xf numFmtId="0" fontId="75" fillId="0" borderId="9" xfId="0" applyFont="1" applyBorder="1"/>
    <xf numFmtId="0" fontId="78" fillId="0" borderId="9" xfId="0" applyFont="1" applyBorder="1" applyAlignment="1">
      <alignment horizontal="center" vertical="center"/>
    </xf>
    <xf numFmtId="0" fontId="75" fillId="0" borderId="0" xfId="0" applyFont="1" applyAlignment="1" applyProtection="1">
      <alignment horizontal="center" vertical="center"/>
      <protection locked="0"/>
    </xf>
    <xf numFmtId="0" fontId="75"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7" fillId="11" borderId="9" xfId="0" applyFont="1" applyFill="1" applyBorder="1" applyAlignment="1">
      <alignment horizontal="center" vertical="top" wrapText="1"/>
    </xf>
    <xf numFmtId="0" fontId="77"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7" fillId="0" borderId="9" xfId="0" applyFont="1" applyBorder="1" applyAlignment="1">
      <alignment horizontal="center" vertical="top" wrapText="1"/>
    </xf>
    <xf numFmtId="0" fontId="77" fillId="0" borderId="9" xfId="0" applyFont="1" applyBorder="1" applyAlignment="1">
      <alignment vertical="top" wrapText="1"/>
    </xf>
    <xf numFmtId="0" fontId="76"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9" fillId="0" borderId="9" xfId="0" applyFont="1" applyBorder="1" applyAlignment="1">
      <alignment horizontal="center" vertical="center"/>
    </xf>
    <xf numFmtId="0" fontId="76" fillId="0" borderId="9" xfId="0" applyFont="1" applyBorder="1"/>
    <xf numFmtId="0" fontId="7" fillId="0" borderId="0" xfId="113" applyFont="1" applyAlignment="1" applyProtection="1">
      <alignment vertical="top"/>
      <protection hidden="1"/>
    </xf>
    <xf numFmtId="0" fontId="75"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2" fillId="0" borderId="18" xfId="0" applyNumberFormat="1" applyFont="1" applyFill="1" applyBorder="1" applyAlignment="1" applyProtection="1">
      <alignment horizontal="center" vertical="center"/>
    </xf>
    <xf numFmtId="0" fontId="75" fillId="3" borderId="14" xfId="109" applyFont="1" applyFill="1" applyBorder="1" applyAlignment="1" applyProtection="1">
      <alignment vertical="top" wrapText="1"/>
      <protection locked="0"/>
    </xf>
    <xf numFmtId="0" fontId="75" fillId="0" borderId="9" xfId="0" applyFont="1" applyFill="1" applyBorder="1" applyAlignment="1">
      <alignment vertical="top" wrapText="1"/>
    </xf>
    <xf numFmtId="0" fontId="73" fillId="0" borderId="0" xfId="0" applyFont="1" applyAlignment="1" applyProtection="1">
      <alignment horizontal="center" vertical="center"/>
    </xf>
    <xf numFmtId="0" fontId="78" fillId="0" borderId="0" xfId="0" applyFont="1" applyAlignment="1" applyProtection="1">
      <alignment horizontal="center" vertical="center"/>
    </xf>
    <xf numFmtId="0" fontId="75" fillId="0" borderId="0" xfId="0" applyFont="1" applyAlignment="1">
      <alignment horizontal="center" vertical="center"/>
    </xf>
    <xf numFmtId="0" fontId="75" fillId="0" borderId="9" xfId="0" applyFont="1" applyBorder="1" applyAlignment="1" applyProtection="1">
      <alignment horizontal="center" vertical="center"/>
    </xf>
    <xf numFmtId="0" fontId="75" fillId="0" borderId="0" xfId="0" applyFont="1" applyBorder="1" applyAlignment="1" applyProtection="1">
      <alignment horizontal="center" vertical="center"/>
    </xf>
    <xf numFmtId="0" fontId="75" fillId="0" borderId="0" xfId="0" applyFont="1" applyBorder="1" applyAlignment="1" applyProtection="1">
      <alignment vertical="center"/>
    </xf>
    <xf numFmtId="0" fontId="75" fillId="0" borderId="0" xfId="0" applyFont="1" applyBorder="1" applyAlignment="1" applyProtection="1">
      <alignment horizontal="center" vertical="center" wrapText="1"/>
    </xf>
    <xf numFmtId="0" fontId="75" fillId="0" borderId="9" xfId="0" applyFont="1" applyFill="1" applyBorder="1" applyAlignment="1">
      <alignment horizontal="center" vertical="top" wrapText="1"/>
    </xf>
    <xf numFmtId="164" fontId="75" fillId="3" borderId="18" xfId="8" applyFont="1" applyFill="1" applyBorder="1" applyAlignment="1" applyProtection="1">
      <alignment horizontal="right" vertical="top" wrapText="1"/>
      <protection locked="0"/>
    </xf>
    <xf numFmtId="164" fontId="75"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5"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5"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0" fontId="75"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5" fillId="0" borderId="9" xfId="0" applyFont="1" applyBorder="1" applyAlignment="1">
      <alignment horizontal="center" vertical="top" wrapText="1"/>
    </xf>
    <xf numFmtId="0" fontId="75"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5"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5"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8"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58" fillId="0" borderId="24" xfId="0" applyNumberFormat="1" applyFont="1" applyFill="1" applyBorder="1" applyAlignment="1" applyProtection="1">
      <alignment horizontal="center" vertical="center"/>
    </xf>
    <xf numFmtId="0" fontId="58" fillId="0" borderId="25" xfId="0" applyNumberFormat="1" applyFont="1" applyFill="1" applyBorder="1" applyAlignment="1" applyProtection="1">
      <alignment horizontal="center" vertical="center"/>
    </xf>
    <xf numFmtId="0" fontId="80" fillId="0" borderId="0" xfId="0" applyFont="1" applyAlignment="1" applyProtection="1">
      <alignment horizontal="center" vertical="center"/>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7" fillId="0" borderId="0" xfId="0" applyFont="1" applyAlignment="1" applyProtection="1">
      <alignment horizontal="center" vertical="center"/>
    </xf>
    <xf numFmtId="0" fontId="77"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81"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5" fillId="0" borderId="9" xfId="0" applyFont="1" applyBorder="1" applyAlignment="1" applyProtection="1">
      <alignment horizontal="right" vertical="center"/>
      <protection locked="0"/>
    </xf>
    <xf numFmtId="164" fontId="75" fillId="0" borderId="9" xfId="8" applyFont="1" applyBorder="1" applyAlignment="1">
      <alignment horizontal="right" vertical="center"/>
    </xf>
    <xf numFmtId="164" fontId="78" fillId="0" borderId="9" xfId="8" applyFont="1" applyBorder="1" applyAlignment="1">
      <alignment horizontal="right" vertical="center"/>
    </xf>
    <xf numFmtId="164" fontId="75" fillId="0" borderId="9" xfId="8" applyFont="1" applyBorder="1" applyAlignment="1" applyProtection="1">
      <alignment horizontal="right" vertical="center"/>
      <protection locked="0"/>
    </xf>
    <xf numFmtId="164" fontId="78" fillId="0" borderId="9" xfId="8" applyFont="1" applyBorder="1" applyAlignment="1" applyProtection="1">
      <alignment horizontal="right" vertical="center"/>
      <protection locked="0"/>
    </xf>
    <xf numFmtId="2" fontId="75"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5"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2"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5"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8"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5"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8"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5" fillId="0" borderId="16" xfId="0" applyFont="1" applyBorder="1" applyAlignment="1" applyProtection="1"/>
    <xf numFmtId="0" fontId="76" fillId="0" borderId="16" xfId="0" applyFont="1" applyBorder="1" applyAlignment="1" applyProtection="1"/>
    <xf numFmtId="0" fontId="77"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0" fontId="58" fillId="13" borderId="9" xfId="0" applyNumberFormat="1" applyFont="1" applyFill="1" applyBorder="1" applyAlignment="1" applyProtection="1">
      <alignment horizontal="center" vertical="center" wrapText="1"/>
    </xf>
    <xf numFmtId="0" fontId="58" fillId="13" borderId="18" xfId="0" applyNumberFormat="1" applyFont="1" applyFill="1" applyBorder="1" applyAlignment="1" applyProtection="1">
      <alignment horizontal="center" vertical="top"/>
    </xf>
    <xf numFmtId="0" fontId="58" fillId="13" borderId="9" xfId="0" applyNumberFormat="1" applyFont="1" applyFill="1" applyBorder="1" applyAlignment="1" applyProtection="1">
      <alignment horizontal="center" vertical="top"/>
    </xf>
    <xf numFmtId="0" fontId="58" fillId="13" borderId="9" xfId="0" applyNumberFormat="1" applyFont="1" applyFill="1" applyBorder="1" applyAlignment="1" applyProtection="1">
      <alignment horizontal="center" vertical="top" wrapText="1"/>
    </xf>
    <xf numFmtId="0" fontId="58" fillId="13" borderId="14" xfId="0" applyNumberFormat="1" applyFont="1" applyFill="1" applyBorder="1" applyAlignment="1" applyProtection="1">
      <alignment horizontal="center" vertical="top"/>
    </xf>
    <xf numFmtId="0" fontId="58" fillId="13" borderId="15" xfId="0" applyNumberFormat="1" applyFont="1" applyFill="1" applyBorder="1" applyAlignment="1" applyProtection="1">
      <alignment horizontal="center" vertical="top"/>
    </xf>
    <xf numFmtId="0" fontId="80" fillId="13" borderId="0" xfId="0" applyFont="1" applyFill="1" applyAlignment="1" applyProtection="1">
      <alignment horizontal="center" vertical="top"/>
    </xf>
    <xf numFmtId="0" fontId="58" fillId="13" borderId="25" xfId="0" applyNumberFormat="1" applyFont="1" applyFill="1" applyBorder="1" applyAlignment="1" applyProtection="1">
      <alignment horizontal="center" vertical="center" wrapText="1"/>
    </xf>
    <xf numFmtId="0" fontId="62" fillId="13" borderId="0" xfId="0" applyFont="1" applyFill="1" applyBorder="1" applyAlignment="1" applyProtection="1">
      <alignment vertical="center" wrapText="1"/>
    </xf>
    <xf numFmtId="0" fontId="62" fillId="13" borderId="0" xfId="0" applyFont="1" applyFill="1" applyAlignment="1" applyProtection="1">
      <alignment vertical="center" wrapText="1"/>
    </xf>
    <xf numFmtId="0" fontId="61" fillId="13" borderId="0" xfId="0" applyFont="1" applyFill="1" applyAlignment="1" applyProtection="1">
      <alignment vertical="center" wrapText="1"/>
    </xf>
    <xf numFmtId="0" fontId="33" fillId="13" borderId="9" xfId="0" applyNumberFormat="1" applyFont="1" applyFill="1" applyBorder="1" applyAlignment="1" applyProtection="1">
      <alignment horizontal="center" vertical="center"/>
    </xf>
    <xf numFmtId="0" fontId="33" fillId="13" borderId="9" xfId="0" applyNumberFormat="1" applyFont="1" applyFill="1" applyBorder="1" applyAlignment="1" applyProtection="1">
      <alignment horizontal="center" vertical="center" wrapText="1"/>
    </xf>
    <xf numFmtId="0" fontId="82" fillId="13" borderId="9" xfId="0" applyFont="1" applyFill="1" applyBorder="1" applyAlignment="1">
      <alignment horizontal="center" vertical="center" wrapText="1"/>
    </xf>
    <xf numFmtId="0" fontId="70" fillId="13" borderId="0" xfId="0" applyFont="1" applyFill="1" applyAlignment="1" applyProtection="1">
      <alignment vertical="center"/>
    </xf>
    <xf numFmtId="0" fontId="71" fillId="13" borderId="0" xfId="0" applyFont="1" applyFill="1" applyAlignment="1" applyProtection="1">
      <alignment vertical="center"/>
    </xf>
    <xf numFmtId="43" fontId="75"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0" fontId="83" fillId="13" borderId="0" xfId="0" applyFont="1" applyFill="1" applyBorder="1" applyAlignment="1">
      <alignment vertical="top"/>
    </xf>
    <xf numFmtId="0" fontId="5" fillId="0" borderId="0" xfId="0" applyFont="1" applyAlignment="1" applyProtection="1">
      <alignment vertical="center"/>
      <protection locked="0"/>
    </xf>
    <xf numFmtId="0" fontId="57" fillId="0" borderId="0" xfId="127" applyFont="1" applyProtection="1">
      <protection hidden="1"/>
    </xf>
    <xf numFmtId="0" fontId="57" fillId="0" borderId="9" xfId="127" applyFont="1" applyBorder="1" applyAlignment="1" applyProtection="1">
      <alignment horizontal="center"/>
      <protection hidden="1"/>
    </xf>
    <xf numFmtId="0" fontId="57" fillId="0" borderId="9" xfId="126" applyFont="1" applyBorder="1" applyAlignment="1" applyProtection="1">
      <alignment vertical="center"/>
      <protection hidden="1"/>
    </xf>
    <xf numFmtId="0" fontId="57" fillId="0" borderId="9" xfId="127" applyFont="1" applyBorder="1" applyProtection="1">
      <protection hidden="1"/>
    </xf>
    <xf numFmtId="0" fontId="57" fillId="0" borderId="0" xfId="127" applyFont="1" applyBorder="1" applyProtection="1">
      <protection hidden="1"/>
    </xf>
    <xf numFmtId="0" fontId="56" fillId="0" borderId="0" xfId="126" applyFont="1" applyBorder="1" applyAlignment="1" applyProtection="1">
      <alignment horizontal="center" vertical="center"/>
      <protection hidden="1"/>
    </xf>
    <xf numFmtId="0" fontId="57" fillId="0" borderId="0" xfId="126" applyFont="1" applyAlignment="1" applyProtection="1">
      <alignment horizontal="justify" vertical="center"/>
      <protection hidden="1"/>
    </xf>
    <xf numFmtId="0" fontId="57" fillId="0" borderId="0" xfId="126" applyFont="1" applyAlignment="1" applyProtection="1">
      <alignment vertical="center"/>
      <protection hidden="1"/>
    </xf>
    <xf numFmtId="0" fontId="57" fillId="0" borderId="71" xfId="126" applyFont="1" applyBorder="1" applyAlignment="1" applyProtection="1">
      <alignment vertical="center" wrapText="1"/>
      <protection hidden="1"/>
    </xf>
    <xf numFmtId="0" fontId="57" fillId="3" borderId="8" xfId="126" applyFont="1" applyFill="1" applyBorder="1" applyAlignment="1" applyProtection="1">
      <alignment horizontal="left" vertical="center" wrapText="1"/>
      <protection locked="0"/>
    </xf>
    <xf numFmtId="0" fontId="56" fillId="0" borderId="35" xfId="127" applyFont="1" applyBorder="1" applyAlignment="1" applyProtection="1">
      <alignment horizontal="center"/>
      <protection hidden="1"/>
    </xf>
    <xf numFmtId="0" fontId="57" fillId="0" borderId="72" xfId="126" applyFont="1" applyBorder="1" applyAlignment="1" applyProtection="1">
      <alignment vertical="center" wrapText="1"/>
      <protection hidden="1"/>
    </xf>
    <xf numFmtId="0" fontId="85" fillId="0" borderId="73" xfId="126" applyFont="1" applyFill="1" applyBorder="1" applyAlignment="1" applyProtection="1">
      <alignment horizontal="left" vertical="center" wrapText="1"/>
      <protection hidden="1"/>
    </xf>
    <xf numFmtId="0" fontId="57" fillId="0" borderId="9" xfId="127" applyFont="1" applyBorder="1" applyAlignment="1" applyProtection="1">
      <alignment vertical="top"/>
      <protection hidden="1"/>
    </xf>
    <xf numFmtId="0" fontId="57" fillId="0" borderId="0" xfId="127" applyFont="1" applyBorder="1" applyAlignment="1" applyProtection="1">
      <alignment horizontal="left" vertical="center" wrapText="1"/>
      <protection hidden="1"/>
    </xf>
    <xf numFmtId="0" fontId="86" fillId="0" borderId="74" xfId="126" applyFont="1" applyBorder="1" applyAlignment="1" applyProtection="1">
      <alignment vertical="top" wrapText="1"/>
      <protection hidden="1"/>
    </xf>
    <xf numFmtId="0" fontId="56" fillId="3" borderId="75" xfId="126" applyFont="1" applyFill="1" applyBorder="1" applyAlignment="1" applyProtection="1">
      <alignment horizontal="left" vertical="center" wrapText="1"/>
      <protection locked="0"/>
    </xf>
    <xf numFmtId="0" fontId="57" fillId="0" borderId="0" xfId="127" applyFont="1" applyBorder="1" applyAlignment="1" applyProtection="1">
      <alignment horizontal="center" vertical="center" wrapText="1"/>
      <protection hidden="1"/>
    </xf>
    <xf numFmtId="0" fontId="57" fillId="0" borderId="74" xfId="126" applyFont="1" applyBorder="1" applyAlignment="1" applyProtection="1">
      <alignment vertical="top" wrapText="1"/>
      <protection hidden="1"/>
    </xf>
    <xf numFmtId="0" fontId="57" fillId="3" borderId="75" xfId="126" applyFont="1" applyFill="1" applyBorder="1" applyAlignment="1" applyProtection="1">
      <alignment horizontal="left" vertical="center" wrapText="1"/>
      <protection locked="0"/>
    </xf>
    <xf numFmtId="0" fontId="57" fillId="0" borderId="76" xfId="126" applyFont="1" applyBorder="1" applyAlignment="1" applyProtection="1">
      <alignment vertical="center"/>
      <protection hidden="1"/>
    </xf>
    <xf numFmtId="0" fontId="57" fillId="0" borderId="77" xfId="126" applyFont="1" applyBorder="1" applyAlignment="1" applyProtection="1">
      <alignment vertical="center"/>
      <protection hidden="1"/>
    </xf>
    <xf numFmtId="0" fontId="57" fillId="3" borderId="26" xfId="126" applyFont="1" applyFill="1" applyBorder="1" applyAlignment="1" applyProtection="1">
      <alignment horizontal="left" vertical="center" wrapText="1"/>
      <protection locked="0"/>
    </xf>
    <xf numFmtId="0" fontId="57" fillId="0" borderId="49" xfId="126" applyFont="1" applyBorder="1" applyAlignment="1" applyProtection="1">
      <alignment vertical="center"/>
      <protection hidden="1"/>
    </xf>
    <xf numFmtId="0" fontId="57" fillId="0" borderId="48" xfId="126" applyFont="1" applyFill="1" applyBorder="1" applyAlignment="1" applyProtection="1">
      <alignment vertical="center" wrapText="1"/>
      <protection hidden="1"/>
    </xf>
    <xf numFmtId="0" fontId="86" fillId="0" borderId="74" xfId="126" applyFont="1" applyBorder="1" applyAlignment="1" applyProtection="1">
      <alignment horizontal="justify" vertical="top" wrapText="1"/>
      <protection hidden="1"/>
    </xf>
    <xf numFmtId="0" fontId="56" fillId="3" borderId="30" xfId="126" applyFont="1" applyFill="1" applyBorder="1" applyAlignment="1" applyProtection="1">
      <alignment horizontal="left" vertical="center" wrapText="1"/>
      <protection locked="0"/>
    </xf>
    <xf numFmtId="0" fontId="56" fillId="0" borderId="9" xfId="127" applyFont="1" applyBorder="1" applyAlignment="1" applyProtection="1">
      <alignment horizontal="center"/>
      <protection hidden="1"/>
    </xf>
    <xf numFmtId="0" fontId="57" fillId="0" borderId="78" xfId="126" applyFont="1" applyBorder="1" applyAlignment="1" applyProtection="1">
      <alignment vertical="top" wrapText="1"/>
      <protection hidden="1"/>
    </xf>
    <xf numFmtId="0" fontId="57" fillId="0" borderId="76" xfId="126" applyFont="1" applyBorder="1" applyAlignment="1" applyProtection="1">
      <alignment vertical="top" wrapText="1"/>
      <protection hidden="1"/>
    </xf>
    <xf numFmtId="0" fontId="57" fillId="0" borderId="77" xfId="126" applyFont="1" applyBorder="1" applyAlignment="1" applyProtection="1">
      <alignment vertical="top" wrapText="1"/>
      <protection hidden="1"/>
    </xf>
    <xf numFmtId="0" fontId="87" fillId="0" borderId="74" xfId="126" applyFont="1" applyBorder="1" applyAlignment="1" applyProtection="1">
      <alignment vertical="center"/>
      <protection hidden="1"/>
    </xf>
    <xf numFmtId="0" fontId="57" fillId="0" borderId="79" xfId="126" applyFont="1" applyFill="1" applyBorder="1" applyAlignment="1" applyProtection="1">
      <alignment horizontal="left" vertical="center" wrapText="1"/>
      <protection hidden="1"/>
    </xf>
    <xf numFmtId="0" fontId="87" fillId="0" borderId="78" xfId="126" applyFont="1" applyBorder="1" applyAlignment="1" applyProtection="1">
      <alignment vertical="center"/>
      <protection hidden="1"/>
    </xf>
    <xf numFmtId="0" fontId="57" fillId="0" borderId="75" xfId="126" applyFont="1" applyFill="1" applyBorder="1" applyAlignment="1" applyProtection="1">
      <alignment horizontal="left" vertical="center" wrapText="1"/>
      <protection hidden="1"/>
    </xf>
    <xf numFmtId="0" fontId="87" fillId="0" borderId="76" xfId="126" applyFont="1" applyBorder="1" applyAlignment="1" applyProtection="1">
      <alignment vertical="center"/>
      <protection hidden="1"/>
    </xf>
    <xf numFmtId="0" fontId="87" fillId="0" borderId="77" xfId="126" applyFont="1" applyBorder="1" applyAlignment="1" applyProtection="1">
      <alignment vertical="center"/>
      <protection hidden="1"/>
    </xf>
    <xf numFmtId="0" fontId="57" fillId="0" borderId="41" xfId="126" applyFont="1" applyFill="1" applyBorder="1" applyAlignment="1" applyProtection="1">
      <alignment horizontal="left" vertical="center" wrapText="1"/>
      <protection hidden="1"/>
    </xf>
    <xf numFmtId="0" fontId="57" fillId="0" borderId="77" xfId="126" applyFont="1" applyFill="1" applyBorder="1" applyAlignment="1" applyProtection="1">
      <alignment vertical="center"/>
      <protection hidden="1"/>
    </xf>
    <xf numFmtId="0" fontId="57" fillId="0" borderId="80" xfId="126" applyFont="1" applyFill="1" applyBorder="1" applyAlignment="1" applyProtection="1">
      <alignment horizontal="left" vertical="center" wrapText="1"/>
      <protection hidden="1"/>
    </xf>
    <xf numFmtId="0" fontId="57" fillId="0" borderId="72" xfId="126" applyFont="1" applyBorder="1" applyAlignment="1" applyProtection="1">
      <alignment horizontal="left" vertical="center"/>
      <protection hidden="1"/>
    </xf>
    <xf numFmtId="0" fontId="57" fillId="3" borderId="9" xfId="126" applyFont="1" applyFill="1" applyBorder="1" applyAlignment="1" applyProtection="1">
      <alignment vertical="center" wrapText="1"/>
      <protection locked="0"/>
    </xf>
    <xf numFmtId="0" fontId="57" fillId="3" borderId="26" xfId="126" applyFont="1" applyFill="1" applyBorder="1" applyAlignment="1" applyProtection="1">
      <alignment vertical="center" wrapText="1"/>
      <protection locked="0"/>
    </xf>
    <xf numFmtId="0" fontId="57" fillId="0" borderId="49" xfId="126" applyFont="1" applyBorder="1" applyAlignment="1" applyProtection="1">
      <alignment horizontal="left" vertical="center"/>
      <protection hidden="1"/>
    </xf>
    <xf numFmtId="0" fontId="57" fillId="0" borderId="48" xfId="126" applyFont="1" applyBorder="1" applyAlignment="1" applyProtection="1">
      <alignment horizontal="left" vertical="center"/>
      <protection hidden="1"/>
    </xf>
    <xf numFmtId="0" fontId="88" fillId="0" borderId="0" xfId="127" applyFont="1" applyProtection="1">
      <protection hidden="1"/>
    </xf>
    <xf numFmtId="180" fontId="57" fillId="3" borderId="9" xfId="126" applyNumberFormat="1" applyFont="1" applyFill="1" applyBorder="1" applyAlignment="1" applyProtection="1">
      <alignment horizontal="left" vertical="center" wrapText="1"/>
      <protection locked="0"/>
    </xf>
    <xf numFmtId="0" fontId="57" fillId="0" borderId="45" xfId="126" applyFont="1" applyBorder="1" applyAlignment="1" applyProtection="1">
      <alignment horizontal="left" vertical="center"/>
      <protection hidden="1"/>
    </xf>
    <xf numFmtId="0" fontId="57" fillId="3" borderId="44" xfId="126" applyFont="1" applyFill="1" applyBorder="1" applyAlignment="1" applyProtection="1">
      <alignment vertical="center" wrapText="1"/>
      <protection locked="0"/>
    </xf>
    <xf numFmtId="0" fontId="56" fillId="0" borderId="0" xfId="127" applyFont="1" applyAlignment="1" applyProtection="1">
      <alignment horizontal="left"/>
      <protection hidden="1"/>
    </xf>
    <xf numFmtId="14" fontId="57" fillId="0" borderId="0" xfId="127" applyNumberFormat="1" applyFont="1" applyProtection="1">
      <protection hidden="1"/>
    </xf>
    <xf numFmtId="0" fontId="1" fillId="0" borderId="0" xfId="115" applyFont="1" applyFill="1" applyAlignment="1" applyProtection="1">
      <alignment horizontal="left" vertical="center"/>
    </xf>
    <xf numFmtId="180" fontId="4" fillId="0" borderId="9" xfId="113" applyNumberFormat="1" applyFont="1" applyFill="1" applyBorder="1" applyAlignment="1" applyProtection="1">
      <alignment horizontal="left" vertical="center"/>
      <protection hidden="1"/>
    </xf>
    <xf numFmtId="180" fontId="7" fillId="0" borderId="9" xfId="114" applyNumberFormat="1" applyFont="1" applyFill="1" applyBorder="1" applyAlignment="1" applyProtection="1">
      <alignment horizontal="left" vertical="center" wrapText="1"/>
      <protection hidden="1"/>
    </xf>
    <xf numFmtId="0" fontId="2" fillId="0" borderId="0" xfId="73" applyFont="1" applyFill="1" applyAlignment="1" applyProtection="1">
      <alignment horizontal="justify" vertical="top"/>
      <protection hidden="1"/>
    </xf>
    <xf numFmtId="0" fontId="0" fillId="0" borderId="0" xfId="0" applyAlignment="1">
      <alignment wrapText="1"/>
    </xf>
    <xf numFmtId="0" fontId="5" fillId="10" borderId="0" xfId="0" applyFont="1" applyFill="1" applyAlignment="1" applyProtection="1">
      <alignment vertical="center" wrapText="1"/>
    </xf>
    <xf numFmtId="0" fontId="70" fillId="13" borderId="0" xfId="0" applyFont="1" applyFill="1" applyAlignment="1" applyProtection="1">
      <alignment vertical="center" wrapText="1"/>
    </xf>
    <xf numFmtId="0" fontId="5" fillId="0" borderId="0" xfId="0" applyFont="1" applyAlignment="1" applyProtection="1">
      <alignment vertical="center" wrapText="1"/>
      <protection locked="0"/>
    </xf>
    <xf numFmtId="0" fontId="76" fillId="0" borderId="0" xfId="0" applyFont="1" applyAlignment="1" applyProtection="1">
      <alignment horizontal="center" vertical="center" wrapText="1"/>
    </xf>
    <xf numFmtId="0" fontId="58" fillId="13" borderId="9" xfId="0" applyNumberFormat="1" applyFont="1" applyFill="1" applyBorder="1" applyAlignment="1" applyProtection="1">
      <alignment horizontal="left" vertical="top"/>
    </xf>
    <xf numFmtId="0" fontId="58" fillId="13" borderId="9" xfId="0" applyNumberFormat="1" applyFont="1" applyFill="1" applyBorder="1" applyAlignment="1" applyProtection="1">
      <alignment horizontal="left"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Border="1" applyAlignment="1" applyProtection="1">
      <alignment horizontal="center" vertical="top"/>
      <protection hidden="1"/>
    </xf>
    <xf numFmtId="0" fontId="75" fillId="3" borderId="30" xfId="109" applyFont="1" applyFill="1" applyBorder="1" applyAlignment="1" applyProtection="1">
      <alignment horizontal="left" vertical="center"/>
      <protection locked="0"/>
    </xf>
    <xf numFmtId="0" fontId="75" fillId="3" borderId="59" xfId="109" applyFont="1" applyFill="1" applyBorder="1" applyAlignment="1" applyProtection="1">
      <alignment horizontal="left" vertical="center"/>
      <protection locked="0"/>
    </xf>
    <xf numFmtId="0" fontId="75"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5" fillId="3" borderId="24" xfId="109" applyFont="1" applyFill="1" applyBorder="1" applyAlignment="1" applyProtection="1">
      <alignment horizontal="left" vertical="center"/>
      <protection locked="0"/>
    </xf>
    <xf numFmtId="0" fontId="75" fillId="3" borderId="3" xfId="109" applyFont="1" applyFill="1" applyBorder="1" applyAlignment="1" applyProtection="1">
      <alignment horizontal="left" vertical="center"/>
      <protection locked="0"/>
    </xf>
    <xf numFmtId="0" fontId="75" fillId="3" borderId="25"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56" fillId="0" borderId="5" xfId="126" applyFont="1" applyBorder="1" applyAlignment="1" applyProtection="1">
      <alignment horizontal="justify" vertical="center" wrapText="1"/>
      <protection hidden="1"/>
    </xf>
    <xf numFmtId="0" fontId="56" fillId="0" borderId="3" xfId="126" applyFont="1" applyBorder="1" applyAlignment="1" applyProtection="1">
      <alignment horizontal="center" vertical="center"/>
      <protection hidden="1"/>
    </xf>
    <xf numFmtId="0" fontId="84" fillId="6" borderId="0" xfId="126" applyFont="1" applyFill="1" applyBorder="1" applyAlignment="1" applyProtection="1">
      <alignment horizontal="center" vertical="center"/>
      <protection hidden="1"/>
    </xf>
    <xf numFmtId="0" fontId="57" fillId="0" borderId="0" xfId="127" applyFont="1" applyBorder="1" applyAlignment="1" applyProtection="1">
      <alignment horizontal="center"/>
      <protection hidden="1"/>
    </xf>
    <xf numFmtId="0" fontId="75" fillId="0" borderId="0" xfId="0" applyFont="1" applyAlignment="1" applyProtection="1">
      <alignment horizontal="left" vertical="center"/>
    </xf>
    <xf numFmtId="0" fontId="78" fillId="12" borderId="9" xfId="0" applyFont="1" applyFill="1" applyBorder="1" applyAlignment="1" applyProtection="1">
      <alignment horizontal="left" vertical="center"/>
    </xf>
    <xf numFmtId="0" fontId="78"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8" fillId="0" borderId="0" xfId="0" applyFont="1" applyBorder="1" applyAlignment="1" applyProtection="1">
      <alignment horizontal="left" vertical="center"/>
    </xf>
    <xf numFmtId="180" fontId="78" fillId="9" borderId="0" xfId="109"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vertical="center"/>
    </xf>
    <xf numFmtId="0" fontId="1" fillId="0" borderId="0" xfId="0"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5"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8" fillId="10" borderId="9"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0" xfId="115" applyFont="1" applyAlignment="1" applyProtection="1">
      <alignment horizontal="left" vertical="center"/>
    </xf>
    <xf numFmtId="165" fontId="1" fillId="0" borderId="0" xfId="115" applyNumberFormat="1" applyFont="1" applyFill="1" applyAlignment="1" applyProtection="1">
      <alignment horizontal="left" vertical="center"/>
      <protection hidden="1"/>
    </xf>
    <xf numFmtId="165" fontId="1" fillId="0" borderId="0" xfId="0" applyNumberFormat="1" applyFont="1" applyFill="1" applyBorder="1" applyAlignment="1" applyProtection="1">
      <alignment horizontal="left" vertical="center"/>
    </xf>
    <xf numFmtId="0" fontId="77" fillId="0" borderId="0" xfId="0" applyFont="1" applyAlignment="1" applyProtection="1">
      <alignment horizontal="left" vertical="center"/>
    </xf>
    <xf numFmtId="0" fontId="77" fillId="9" borderId="0" xfId="109" applyFont="1" applyFill="1" applyBorder="1" applyAlignment="1" applyProtection="1">
      <alignment horizontal="left" vertical="center" wrapText="1"/>
    </xf>
    <xf numFmtId="180" fontId="77" fillId="9" borderId="0" xfId="109" applyNumberFormat="1" applyFont="1" applyFill="1" applyBorder="1" applyAlignment="1" applyProtection="1">
      <alignment horizontal="left" vertical="center" wrapText="1"/>
    </xf>
    <xf numFmtId="0" fontId="77" fillId="9" borderId="0" xfId="109" applyFont="1" applyFill="1" applyBorder="1" applyAlignment="1" applyProtection="1">
      <alignment horizontal="left"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5" fillId="0" borderId="0" xfId="0" applyFont="1" applyAlignment="1" applyProtection="1">
      <alignment horizontal="left" vertical="center"/>
      <protection locked="0"/>
    </xf>
    <xf numFmtId="0" fontId="75" fillId="0" borderId="24" xfId="109" applyFont="1" applyFill="1" applyBorder="1" applyAlignment="1" applyProtection="1">
      <alignment horizontal="left" vertical="center" wrapText="1"/>
      <protection hidden="1"/>
    </xf>
    <xf numFmtId="0" fontId="75" fillId="0" borderId="25" xfId="109" applyFont="1" applyFill="1" applyBorder="1" applyAlignment="1" applyProtection="1">
      <alignment horizontal="left" vertical="center" wrapText="1"/>
      <protection hidden="1"/>
    </xf>
    <xf numFmtId="0" fontId="75" fillId="0" borderId="16" xfId="0" applyFont="1" applyBorder="1" applyAlignment="1">
      <alignment horizontal="left" vertical="top" wrapText="1"/>
    </xf>
    <xf numFmtId="0" fontId="75" fillId="0" borderId="0" xfId="0" applyFont="1" applyAlignment="1">
      <alignment horizontal="left" vertical="top" wrapText="1"/>
    </xf>
    <xf numFmtId="0" fontId="75" fillId="9" borderId="0" xfId="109" applyFont="1" applyFill="1" applyBorder="1" applyAlignment="1" applyProtection="1">
      <alignment horizontal="left" vertical="center"/>
    </xf>
    <xf numFmtId="0" fontId="78" fillId="0" borderId="24" xfId="0" applyFont="1" applyBorder="1" applyAlignment="1">
      <alignment horizontal="center" vertical="center"/>
    </xf>
    <xf numFmtId="0" fontId="78" fillId="0" borderId="3" xfId="0" applyFont="1" applyBorder="1" applyAlignment="1">
      <alignment horizontal="center" vertical="center"/>
    </xf>
    <xf numFmtId="0" fontId="78" fillId="0" borderId="25" xfId="0" applyFont="1" applyBorder="1" applyAlignment="1">
      <alignment horizontal="center" vertical="center"/>
    </xf>
    <xf numFmtId="180" fontId="75" fillId="0" borderId="12" xfId="109" applyNumberFormat="1" applyFont="1" applyFill="1" applyBorder="1" applyAlignment="1" applyProtection="1">
      <alignment horizontal="left" vertical="center" wrapText="1"/>
      <protection hidden="1"/>
    </xf>
    <xf numFmtId="180" fontId="75" fillId="0" borderId="0" xfId="109" applyNumberFormat="1" applyFont="1" applyFill="1" applyBorder="1" applyAlignment="1" applyProtection="1">
      <alignment horizontal="left"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Border="1" applyAlignment="1" applyProtection="1">
      <alignment horizontal="center" vertical="top"/>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4"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6" fillId="9" borderId="9" xfId="109" applyNumberFormat="1" applyFont="1" applyFill="1" applyBorder="1" applyAlignment="1" applyProtection="1">
      <alignment horizontal="left" vertical="center"/>
      <protection locked="0"/>
    </xf>
    <xf numFmtId="49" fontId="76" fillId="0" borderId="24" xfId="109" applyNumberFormat="1" applyFont="1" applyFill="1" applyBorder="1" applyAlignment="1" applyProtection="1">
      <alignment horizontal="left" vertical="center" wrapText="1"/>
      <protection hidden="1"/>
    </xf>
    <xf numFmtId="0" fontId="76" fillId="0" borderId="25" xfId="109" applyFont="1" applyFill="1" applyBorder="1" applyAlignment="1" applyProtection="1">
      <alignment horizontal="left" vertical="center" wrapText="1"/>
      <protection hidden="1"/>
    </xf>
    <xf numFmtId="0" fontId="76"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180" fontId="4" fillId="0" borderId="12" xfId="113" applyNumberFormat="1" applyFont="1" applyFill="1" applyBorder="1" applyAlignment="1" applyProtection="1">
      <alignment horizontal="left" vertical="center"/>
      <protection hidden="1"/>
    </xf>
    <xf numFmtId="180" fontId="4" fillId="0" borderId="0" xfId="113" applyNumberFormat="1" applyFont="1" applyFill="1" applyBorder="1" applyAlignment="1" applyProtection="1">
      <alignment horizontal="left" vertical="center"/>
      <protection hidden="1"/>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49" fontId="75" fillId="0" borderId="24" xfId="109" applyNumberFormat="1" applyFont="1" applyFill="1" applyBorder="1" applyAlignment="1" applyProtection="1">
      <alignment horizontal="left" vertical="center" wrapText="1"/>
      <protection hidden="1"/>
    </xf>
    <xf numFmtId="0" fontId="72"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2"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59" fillId="0" borderId="0" xfId="106" applyFont="1" applyAlignment="1" applyProtection="1">
      <alignment horizontal="justify" vertical="top"/>
    </xf>
    <xf numFmtId="49" fontId="4" fillId="0" borderId="0" xfId="106" applyNumberFormat="1" applyFont="1" applyFill="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8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0" borderId="69" xfId="73" applyFont="1" applyBorder="1" applyAlignment="1" applyProtection="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53"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Attacments TW 04_SE-Vol-III" xfId="126" xr:uid="{00000000-0005-0000-0000-00006E000000}"/>
    <cellStyle name="Normal_Entertainment Form" xfId="110" xr:uid="{00000000-0005-0000-0000-00006F000000}"/>
    <cellStyle name="Normal_pgcil-tivim-pricesched" xfId="111" xr:uid="{00000000-0005-0000-0000-000070000000}"/>
    <cellStyle name="Normal_PRICE SCHEDULE-4 to 6-A4" xfId="112" xr:uid="{00000000-0005-0000-0000-000071000000}"/>
    <cellStyle name="Normal_PRICE SCHEDULE-4 to 6-A4 2" xfId="113" xr:uid="{00000000-0005-0000-0000-000072000000}"/>
    <cellStyle name="Normal_Price_Schedules for Insulator Package Rev-01" xfId="114" xr:uid="{00000000-0005-0000-0000-000073000000}"/>
    <cellStyle name="Normal_PRICE-SCHE Bihar-Rev-2-corrections" xfId="115" xr:uid="{00000000-0005-0000-0000-000074000000}"/>
    <cellStyle name="Normal_PRICE-SCHE Bihar-Rev-2-corrections_Annexures TW 04" xfId="116" xr:uid="{00000000-0005-0000-0000-000075000000}"/>
    <cellStyle name="Normal_PRICE-SCHE Bihar-Rev-2-corrections_Price_Schedules for Insulator Package Rev-01" xfId="117" xr:uid="{00000000-0005-0000-0000-000076000000}"/>
    <cellStyle name="Normal_Sch-1" xfId="118" xr:uid="{00000000-0005-0000-0000-000077000000}"/>
    <cellStyle name="Normal_SE-Vol-III" xfId="127"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7">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
      <font>
        <condense val="0"/>
        <extend val="0"/>
        <color auto="1"/>
      </font>
      <fill>
        <patternFill>
          <bgColor indexed="42"/>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1.xml"/><Relationship Id="rId18" Type="http://schemas.openxmlformats.org/officeDocument/2006/relationships/worksheet" Target="worksheets/sheet16.xml"/><Relationship Id="rId26" Type="http://schemas.openxmlformats.org/officeDocument/2006/relationships/externalLink" Target="externalLinks/externalLink1.xml"/><Relationship Id="rId39" Type="http://schemas.openxmlformats.org/officeDocument/2006/relationships/usernames" Target="revisions/userNames.xml"/><Relationship Id="rId21" Type="http://schemas.openxmlformats.org/officeDocument/2006/relationships/worksheet" Target="worksheets/sheet19.xml"/><Relationship Id="rId34" Type="http://schemas.openxmlformats.org/officeDocument/2006/relationships/theme" Target="theme/theme1.xml"/><Relationship Id="rId7" Type="http://schemas.openxmlformats.org/officeDocument/2006/relationships/worksheet" Target="worksheets/sheet5.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worksheet" Target="worksheets/sheet23.xml"/><Relationship Id="rId33" Type="http://schemas.openxmlformats.org/officeDocument/2006/relationships/externalLink" Target="externalLinks/externalLink8.xml"/><Relationship Id="rId38"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8.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worksheet" Target="worksheets/sheet9.xml"/><Relationship Id="rId24" Type="http://schemas.openxmlformats.org/officeDocument/2006/relationships/worksheet" Target="worksheets/sheet22.xml"/><Relationship Id="rId32" Type="http://schemas.openxmlformats.org/officeDocument/2006/relationships/externalLink" Target="externalLinks/externalLink7.xml"/><Relationship Id="rId37" Type="http://schemas.openxmlformats.org/officeDocument/2006/relationships/calcChain" Target="calcChain.xml"/><Relationship Id="rId5" Type="http://schemas.openxmlformats.org/officeDocument/2006/relationships/chartsheet" Target="chartsheets/sheet2.xml"/><Relationship Id="rId15" Type="http://schemas.openxmlformats.org/officeDocument/2006/relationships/worksheet" Target="worksheets/sheet13.xml"/><Relationship Id="rId23" Type="http://schemas.openxmlformats.org/officeDocument/2006/relationships/worksheet" Target="worksheets/sheet21.xml"/><Relationship Id="rId28" Type="http://schemas.openxmlformats.org/officeDocument/2006/relationships/externalLink" Target="externalLinks/externalLink3.xml"/><Relationship Id="rId36" Type="http://schemas.openxmlformats.org/officeDocument/2006/relationships/sharedStrings" Target="sharedStrings.xml"/><Relationship Id="rId10" Type="http://schemas.openxmlformats.org/officeDocument/2006/relationships/worksheet" Target="worksheets/sheet8.xml"/><Relationship Id="rId19" Type="http://schemas.openxmlformats.org/officeDocument/2006/relationships/worksheet" Target="worksheets/sheet17.xml"/><Relationship Id="rId31" Type="http://schemas.openxmlformats.org/officeDocument/2006/relationships/externalLink" Target="externalLinks/externalLink6.xml"/><Relationship Id="rId4" Type="http://schemas.openxmlformats.org/officeDocument/2006/relationships/chartsheet" Target="chartsheets/sheet1.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worksheet" Target="worksheets/sheet20.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styles" Target="styles.xml"/><Relationship Id="rId8" Type="http://schemas.openxmlformats.org/officeDocument/2006/relationships/worksheet" Target="worksheets/sheet6.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'Names of Bidder to b dleted'!$B$6:$D$6</c:f>
              <c:strCache>
                <c:ptCount val="3"/>
                <c:pt idx="0">
                  <c:v>Specify type of Bidder
[Select from drop down menu]</c:v>
                </c:pt>
                <c:pt idx="2">
                  <c:v>JV (Joint Venture)</c:v>
                </c:pt>
              </c:strCache>
            </c:strRef>
          </c:tx>
          <c:invertIfNegative val="0"/>
          <c:val>
            <c:numRef>
              <c:f>'Names of Bidder to b dleted'!$E$6:$G$6</c:f>
              <c:numCache>
                <c:formatCode>General</c:formatCode>
                <c:ptCount val="3"/>
              </c:numCache>
            </c:numRef>
          </c:val>
          <c:extLst>
            <c:ext xmlns:c16="http://schemas.microsoft.com/office/drawing/2014/chart" uri="{C3380CC4-5D6E-409C-BE32-E72D297353CC}">
              <c16:uniqueId val="{00000000-E6CF-4E88-B162-99E0B26AE752}"/>
            </c:ext>
          </c:extLst>
        </c:ser>
        <c:ser>
          <c:idx val="1"/>
          <c:order val="1"/>
          <c:tx>
            <c:strRef>
              <c:f>'Names of Bidder to b dleted'!$B$7:$D$7</c:f>
              <c:strCache>
                <c:ptCount val="3"/>
                <c:pt idx="0">
                  <c:v>Total Nos. of  Partners in the JV [excluding the Lead Partner]</c:v>
                </c:pt>
                <c:pt idx="2">
                  <c:v>Other Partner</c:v>
                </c:pt>
              </c:strCache>
            </c:strRef>
          </c:tx>
          <c:invertIfNegative val="0"/>
          <c:val>
            <c:numRef>
              <c:f>'Names of Bidder to b dleted'!$E$7:$G$7</c:f>
              <c:numCache>
                <c:formatCode>General</c:formatCode>
                <c:ptCount val="3"/>
              </c:numCache>
            </c:numRef>
          </c:val>
          <c:extLst>
            <c:ext xmlns:c16="http://schemas.microsoft.com/office/drawing/2014/chart" uri="{C3380CC4-5D6E-409C-BE32-E72D297353CC}">
              <c16:uniqueId val="{00000001-E6CF-4E88-B162-99E0B26AE752}"/>
            </c:ext>
          </c:extLst>
        </c:ser>
        <c:dLbls>
          <c:showLegendKey val="0"/>
          <c:showVal val="0"/>
          <c:showCatName val="0"/>
          <c:showSerName val="0"/>
          <c:showPercent val="0"/>
          <c:showBubbleSize val="0"/>
        </c:dLbls>
        <c:gapWidth val="150"/>
        <c:axId val="94656384"/>
        <c:axId val="94657920"/>
      </c:barChart>
      <c:catAx>
        <c:axId val="94656384"/>
        <c:scaling>
          <c:orientation val="minMax"/>
        </c:scaling>
        <c:delete val="0"/>
        <c:axPos val="b"/>
        <c:majorTickMark val="out"/>
        <c:minorTickMark val="none"/>
        <c:tickLblPos val="nextTo"/>
        <c:crossAx val="94657920"/>
        <c:crosses val="autoZero"/>
        <c:auto val="1"/>
        <c:lblAlgn val="ctr"/>
        <c:lblOffset val="100"/>
        <c:noMultiLvlLbl val="0"/>
      </c:catAx>
      <c:valAx>
        <c:axId val="94657920"/>
        <c:scaling>
          <c:orientation val="minMax"/>
        </c:scaling>
        <c:delete val="0"/>
        <c:axPos val="l"/>
        <c:majorGridlines/>
        <c:numFmt formatCode="General" sourceLinked="1"/>
        <c:majorTickMark val="out"/>
        <c:minorTickMark val="none"/>
        <c:tickLblPos val="nextTo"/>
        <c:crossAx val="94656384"/>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'Names of Bidder to b dleted'!$B$6:$D$6</c:f>
              <c:strCache>
                <c:ptCount val="3"/>
                <c:pt idx="0">
                  <c:v>Specify type of Bidder
[Select from drop down menu]</c:v>
                </c:pt>
                <c:pt idx="2">
                  <c:v>JV (Joint Venture)</c:v>
                </c:pt>
              </c:strCache>
            </c:strRef>
          </c:tx>
          <c:invertIfNegative val="0"/>
          <c:val>
            <c:numRef>
              <c:f>'Names of Bidder to b dleted'!$E$6:$G$6</c:f>
              <c:numCache>
                <c:formatCode>General</c:formatCode>
                <c:ptCount val="3"/>
              </c:numCache>
            </c:numRef>
          </c:val>
          <c:extLst>
            <c:ext xmlns:c16="http://schemas.microsoft.com/office/drawing/2014/chart" uri="{C3380CC4-5D6E-409C-BE32-E72D297353CC}">
              <c16:uniqueId val="{00000000-1D98-4446-96F1-E6960AEC1296}"/>
            </c:ext>
          </c:extLst>
        </c:ser>
        <c:ser>
          <c:idx val="1"/>
          <c:order val="1"/>
          <c:tx>
            <c:strRef>
              <c:f>'Names of Bidder to b dleted'!$B$7:$D$7</c:f>
              <c:strCache>
                <c:ptCount val="3"/>
                <c:pt idx="0">
                  <c:v>Total Nos. of  Partners in the JV [excluding the Lead Partner]</c:v>
                </c:pt>
                <c:pt idx="2">
                  <c:v>Other Partner</c:v>
                </c:pt>
              </c:strCache>
            </c:strRef>
          </c:tx>
          <c:invertIfNegative val="0"/>
          <c:val>
            <c:numRef>
              <c:f>'Names of Bidder to b dleted'!$E$7:$G$7</c:f>
              <c:numCache>
                <c:formatCode>General</c:formatCode>
                <c:ptCount val="3"/>
              </c:numCache>
            </c:numRef>
          </c:val>
          <c:extLst>
            <c:ext xmlns:c16="http://schemas.microsoft.com/office/drawing/2014/chart" uri="{C3380CC4-5D6E-409C-BE32-E72D297353CC}">
              <c16:uniqueId val="{00000001-1D98-4446-96F1-E6960AEC1296}"/>
            </c:ext>
          </c:extLst>
        </c:ser>
        <c:dLbls>
          <c:showLegendKey val="0"/>
          <c:showVal val="0"/>
          <c:showCatName val="0"/>
          <c:showSerName val="0"/>
          <c:showPercent val="0"/>
          <c:showBubbleSize val="0"/>
        </c:dLbls>
        <c:gapWidth val="150"/>
        <c:axId val="94860032"/>
        <c:axId val="94861568"/>
      </c:barChart>
      <c:catAx>
        <c:axId val="94860032"/>
        <c:scaling>
          <c:orientation val="minMax"/>
        </c:scaling>
        <c:delete val="0"/>
        <c:axPos val="b"/>
        <c:majorTickMark val="out"/>
        <c:minorTickMark val="none"/>
        <c:tickLblPos val="nextTo"/>
        <c:crossAx val="94861568"/>
        <c:crosses val="autoZero"/>
        <c:auto val="1"/>
        <c:lblAlgn val="ctr"/>
        <c:lblOffset val="100"/>
        <c:noMultiLvlLbl val="0"/>
      </c:catAx>
      <c:valAx>
        <c:axId val="94861568"/>
        <c:scaling>
          <c:orientation val="minMax"/>
        </c:scaling>
        <c:delete val="0"/>
        <c:axPos val="l"/>
        <c:majorGridlines/>
        <c:numFmt formatCode="General" sourceLinked="1"/>
        <c:majorTickMark val="out"/>
        <c:minorTickMark val="none"/>
        <c:tickLblPos val="nextTo"/>
        <c:crossAx val="9486003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1"/>
  <sheetViews>
    <sheetView zoomScale="126" workbookViewId="0" zoomToFit="1"/>
  </sheetViews>
  <customSheetViews>
    <customSheetView guid="{D82A338D-F8F3-485C-9897-ED26B8FCE3B7}" scale="126" state="hidden" zoomToFit="1">
      <pageMargins left="0.7" right="0.7" top="0.75" bottom="0.75" header="0.3" footer="0.3"/>
    </customSheetView>
    <customSheetView guid="{559560C8-0EA7-4FF3-86DE-6089CA470216}" scale="126" state="hidden" zoomToFit="1">
      <pageMargins left="0.7" right="0.7" top="0.75" bottom="0.75" header="0.3" footer="0.3"/>
    </customSheetView>
    <customSheetView guid="{0EF4989F-3042-43E2-B986-E1AA9D97B4D7}" scale="126" state="hidden" zoomToFit="1">
      <pageMargins left="0.7" right="0.7" top="0.75" bottom="0.75" header="0.3" footer="0.3"/>
    </customSheetView>
  </custom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2"/>
  <sheetViews>
    <sheetView zoomScale="126" workbookViewId="0" zoomToFit="1"/>
  </sheetViews>
  <customSheetViews>
    <customSheetView guid="{D82A338D-F8F3-485C-9897-ED26B8FCE3B7}" scale="126" state="hidden" zoomToFit="1">
      <pageMargins left="0.7" right="0.7" top="0.75" bottom="0.75" header="0.3" footer="0.3"/>
    </customSheetView>
    <customSheetView guid="{559560C8-0EA7-4FF3-86DE-6089CA470216}" scale="126" state="hidden" zoomToFit="1">
      <pageMargins left="0.7" right="0.7" top="0.75" bottom="0.75" header="0.3" footer="0.3"/>
    </customSheetView>
    <customSheetView guid="{0EF4989F-3042-43E2-B986-E1AA9D97B4D7}" scale="126" state="hidden" zoomToFit="1">
      <pageMargins left="0.7" right="0.7" top="0.75" bottom="0.75" header="0.3" footer="0.3"/>
    </customSheetView>
  </custom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7'!A1"/></Relationships>
</file>

<file path=xl/drawings/_rels/drawing11.xml.rels><?xml version="1.0" encoding="UTF-8" standalone="yes"?>
<Relationships xmlns="http://schemas.openxmlformats.org/package/2006/relationships"><Relationship Id="rId1" Type="http://schemas.openxmlformats.org/officeDocument/2006/relationships/hyperlink" Target="#'Sch-7'!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Sch-5'!A1"/></Relationships>
</file>

<file path=xl/drawings/_rels/drawing14.xml.rels><?xml version="1.0" encoding="UTF-8" standalone="yes"?>
<Relationships xmlns="http://schemas.openxmlformats.org/package/2006/relationships"><Relationship Id="rId1" Type="http://schemas.openxmlformats.org/officeDocument/2006/relationships/hyperlink" Target="#'Sch-5'!A1"/></Relationships>
</file>

<file path=xl/drawings/_rels/drawing15.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hyperlink" Target="#'Sch-1'!A1"/></Relationships>
</file>

<file path=xl/drawings/_rels/drawing6.xml.rels><?xml version="1.0" encoding="UTF-8" standalone="yes"?>
<Relationships xmlns="http://schemas.openxmlformats.org/package/2006/relationships"><Relationship Id="rId1" Type="http://schemas.openxmlformats.org/officeDocument/2006/relationships/hyperlink" Target="#'Sch-2'!A1"/></Relationships>
</file>

<file path=xl/drawings/_rels/drawing7.xml.rels><?xml version="1.0" encoding="UTF-8" standalone="yes"?>
<Relationships xmlns="http://schemas.openxmlformats.org/package/2006/relationships"><Relationship Id="rId1" Type="http://schemas.openxmlformats.org/officeDocument/2006/relationships/hyperlink" Target="#'Sch-6'!A1"/></Relationships>
</file>

<file path=xl/drawings/_rels/drawing8.xml.rels><?xml version="1.0" encoding="UTF-8" standalone="yes"?>
<Relationships xmlns="http://schemas.openxmlformats.org/package/2006/relationships"><Relationship Id="rId1" Type="http://schemas.openxmlformats.org/officeDocument/2006/relationships/hyperlink" Target="#'Sch-6'!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E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E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E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F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F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12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3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4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5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5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5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143" y="57150"/>
          <a:ext cx="1209675" cy="763391"/>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53</xdr:row>
      <xdr:rowOff>0</xdr:rowOff>
    </xdr:from>
    <xdr:to>
      <xdr:col>2</xdr:col>
      <xdr:colOff>4981575</xdr:colOff>
      <xdr:row>53</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305774" cy="6077857"/>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5774" cy="607785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500-0000F80D0000}"/>
            </a:ext>
          </a:extLst>
        </xdr:cNvPr>
        <xdr:cNvGrpSpPr>
          <a:grpSpLocks/>
        </xdr:cNvGrpSpPr>
      </xdr:nvGrpSpPr>
      <xdr:grpSpPr bwMode="auto">
        <a:xfrm>
          <a:off x="7210425" y="47625"/>
          <a:ext cx="1266825" cy="1524000"/>
          <a:chOff x="804" y="5"/>
          <a:chExt cx="116" cy="73"/>
        </a:xfrm>
      </xdr:grpSpPr>
      <xdr:sp macro="" textlink="">
        <xdr:nvSpPr>
          <xdr:cNvPr id="3577" name="AutoShape 2">
            <a:extLst>
              <a:ext uri="{FF2B5EF4-FFF2-40B4-BE49-F238E27FC236}">
                <a16:creationId xmlns:a16="http://schemas.microsoft.com/office/drawing/2014/main" id="{00000000-0008-0000-05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700-0000FC120000}"/>
            </a:ext>
          </a:extLst>
        </xdr:cNvPr>
        <xdr:cNvGrpSpPr>
          <a:grpSpLocks/>
        </xdr:cNvGrpSpPr>
      </xdr:nvGrpSpPr>
      <xdr:grpSpPr bwMode="auto">
        <a:xfrm>
          <a:off x="16275844" y="285750"/>
          <a:ext cx="0" cy="1626394"/>
          <a:chOff x="804" y="5"/>
          <a:chExt cx="116" cy="73"/>
        </a:xfrm>
      </xdr:grpSpPr>
      <xdr:sp macro="" textlink="">
        <xdr:nvSpPr>
          <xdr:cNvPr id="4861" name="AutoShape 39">
            <a:extLst>
              <a:ext uri="{FF2B5EF4-FFF2-40B4-BE49-F238E27FC236}">
                <a16:creationId xmlns:a16="http://schemas.microsoft.com/office/drawing/2014/main" id="{00000000-0008-0000-07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7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B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B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B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C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C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C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D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D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VENKATESH\HTLS%20Reconductoring\Documents_Reconductoring_10796\VOLUME-III\Second%20Envelope\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pendrive%20CS1\ann\dhramjagrah\tri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7517DAE-3707-4181-8864-F301585AF538}" protected="1">
  <header guid="{E7517DAE-3707-4181-8864-F301585AF538}" dateTime="2022-11-30T11:16:32" maxSheetId="26" userName="Chandra Kr. Kamat {चंद्र कुमार कामत}" r:id="rId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7517DAE-3707-4181-8864-F301585AF538}" name="Chandra Kr. Kamat {चंद्र कुमार कामत}" id="-1487521418" dateTime="2022-11-30T11:16:3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drawing" Target="../drawings/drawing7.xml"/><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2.bin"/><Relationship Id="rId3" Type="http://schemas.openxmlformats.org/officeDocument/2006/relationships/printerSettings" Target="../printerSettings/printerSettings97.bin"/><Relationship Id="rId7" Type="http://schemas.openxmlformats.org/officeDocument/2006/relationships/printerSettings" Target="../printerSettings/printerSettings101.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5" Type="http://schemas.openxmlformats.org/officeDocument/2006/relationships/printerSettings" Target="../printerSettings/printerSettings99.bin"/><Relationship Id="rId10" Type="http://schemas.openxmlformats.org/officeDocument/2006/relationships/drawing" Target="../drawings/drawing8.xml"/><Relationship Id="rId4" Type="http://schemas.openxmlformats.org/officeDocument/2006/relationships/printerSettings" Target="../printerSettings/printerSettings98.bin"/><Relationship Id="rId9" Type="http://schemas.openxmlformats.org/officeDocument/2006/relationships/printerSettings" Target="../printerSettings/printerSettings10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1.bin"/><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11" Type="http://schemas.openxmlformats.org/officeDocument/2006/relationships/drawing" Target="../drawings/drawing9.xml"/><Relationship Id="rId5" Type="http://schemas.openxmlformats.org/officeDocument/2006/relationships/printerSettings" Target="../printerSettings/printerSettings108.bin"/><Relationship Id="rId10" Type="http://schemas.openxmlformats.org/officeDocument/2006/relationships/printerSettings" Target="../printerSettings/printerSettings113.bin"/><Relationship Id="rId4" Type="http://schemas.openxmlformats.org/officeDocument/2006/relationships/printerSettings" Target="../printerSettings/printerSettings107.bin"/><Relationship Id="rId9" Type="http://schemas.openxmlformats.org/officeDocument/2006/relationships/printerSettings" Target="../printerSettings/printerSettings1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21.bin"/><Relationship Id="rId3" Type="http://schemas.openxmlformats.org/officeDocument/2006/relationships/printerSettings" Target="../printerSettings/printerSettings116.bin"/><Relationship Id="rId7" Type="http://schemas.openxmlformats.org/officeDocument/2006/relationships/printerSettings" Target="../printerSettings/printerSettings120.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6" Type="http://schemas.openxmlformats.org/officeDocument/2006/relationships/printerSettings" Target="../printerSettings/printerSettings119.bin"/><Relationship Id="rId11" Type="http://schemas.openxmlformats.org/officeDocument/2006/relationships/drawing" Target="../drawings/drawing10.xml"/><Relationship Id="rId5" Type="http://schemas.openxmlformats.org/officeDocument/2006/relationships/printerSettings" Target="../printerSettings/printerSettings118.bin"/><Relationship Id="rId10" Type="http://schemas.openxmlformats.org/officeDocument/2006/relationships/printerSettings" Target="../printerSettings/printerSettings123.bin"/><Relationship Id="rId4" Type="http://schemas.openxmlformats.org/officeDocument/2006/relationships/printerSettings" Target="../printerSettings/printerSettings117.bin"/><Relationship Id="rId9" Type="http://schemas.openxmlformats.org/officeDocument/2006/relationships/printerSettings" Target="../printerSettings/printerSettings122.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31.bin"/><Relationship Id="rId3" Type="http://schemas.openxmlformats.org/officeDocument/2006/relationships/printerSettings" Target="../printerSettings/printerSettings126.bin"/><Relationship Id="rId7" Type="http://schemas.openxmlformats.org/officeDocument/2006/relationships/printerSettings" Target="../printerSettings/printerSettings130.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5" Type="http://schemas.openxmlformats.org/officeDocument/2006/relationships/printerSettings" Target="../printerSettings/printerSettings128.bin"/><Relationship Id="rId10" Type="http://schemas.openxmlformats.org/officeDocument/2006/relationships/drawing" Target="../drawings/drawing11.xml"/><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40.bin"/><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10" Type="http://schemas.openxmlformats.org/officeDocument/2006/relationships/printerSettings" Target="../printerSettings/printerSettings142.bin"/><Relationship Id="rId4" Type="http://schemas.openxmlformats.org/officeDocument/2006/relationships/printerSettings" Target="../printerSettings/printerSettings136.bin"/><Relationship Id="rId9" Type="http://schemas.openxmlformats.org/officeDocument/2006/relationships/printerSettings" Target="../printerSettings/printerSettings141.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50.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60.bin"/><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11" Type="http://schemas.openxmlformats.org/officeDocument/2006/relationships/drawing" Target="../drawings/drawing12.xml"/><Relationship Id="rId5" Type="http://schemas.openxmlformats.org/officeDocument/2006/relationships/printerSettings" Target="../printerSettings/printerSettings157.bin"/><Relationship Id="rId10" Type="http://schemas.openxmlformats.org/officeDocument/2006/relationships/printerSettings" Target="../printerSettings/printerSettings162.bin"/><Relationship Id="rId4" Type="http://schemas.openxmlformats.org/officeDocument/2006/relationships/printerSettings" Target="../printerSettings/printerSettings156.bin"/><Relationship Id="rId9" Type="http://schemas.openxmlformats.org/officeDocument/2006/relationships/printerSettings" Target="../printerSettings/printerSettings161.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70.bin"/><Relationship Id="rId3" Type="http://schemas.openxmlformats.org/officeDocument/2006/relationships/printerSettings" Target="../printerSettings/printerSettings165.bin"/><Relationship Id="rId7" Type="http://schemas.openxmlformats.org/officeDocument/2006/relationships/printerSettings" Target="../printerSettings/printerSettings169.bin"/><Relationship Id="rId2" Type="http://schemas.openxmlformats.org/officeDocument/2006/relationships/printerSettings" Target="../printerSettings/printerSettings164.bin"/><Relationship Id="rId1" Type="http://schemas.openxmlformats.org/officeDocument/2006/relationships/printerSettings" Target="../printerSettings/printerSettings163.bin"/><Relationship Id="rId6" Type="http://schemas.openxmlformats.org/officeDocument/2006/relationships/printerSettings" Target="../printerSettings/printerSettings168.bin"/><Relationship Id="rId11" Type="http://schemas.openxmlformats.org/officeDocument/2006/relationships/drawing" Target="../drawings/drawing13.xml"/><Relationship Id="rId5" Type="http://schemas.openxmlformats.org/officeDocument/2006/relationships/printerSettings" Target="../printerSettings/printerSettings167.bin"/><Relationship Id="rId10" Type="http://schemas.openxmlformats.org/officeDocument/2006/relationships/printerSettings" Target="../printerSettings/printerSettings172.bin"/><Relationship Id="rId4" Type="http://schemas.openxmlformats.org/officeDocument/2006/relationships/printerSettings" Target="../printerSettings/printerSettings166.bin"/><Relationship Id="rId9" Type="http://schemas.openxmlformats.org/officeDocument/2006/relationships/printerSettings" Target="../printerSettings/printerSettings17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80.bin"/><Relationship Id="rId3" Type="http://schemas.openxmlformats.org/officeDocument/2006/relationships/printerSettings" Target="../printerSettings/printerSettings175.bin"/><Relationship Id="rId7" Type="http://schemas.openxmlformats.org/officeDocument/2006/relationships/printerSettings" Target="../printerSettings/printerSettings179.bin"/><Relationship Id="rId2" Type="http://schemas.openxmlformats.org/officeDocument/2006/relationships/printerSettings" Target="../printerSettings/printerSettings174.bin"/><Relationship Id="rId1" Type="http://schemas.openxmlformats.org/officeDocument/2006/relationships/printerSettings" Target="../printerSettings/printerSettings173.bin"/><Relationship Id="rId6" Type="http://schemas.openxmlformats.org/officeDocument/2006/relationships/printerSettings" Target="../printerSettings/printerSettings178.bin"/><Relationship Id="rId11" Type="http://schemas.openxmlformats.org/officeDocument/2006/relationships/drawing" Target="../drawings/drawing14.xml"/><Relationship Id="rId5" Type="http://schemas.openxmlformats.org/officeDocument/2006/relationships/printerSettings" Target="../printerSettings/printerSettings177.bin"/><Relationship Id="rId10" Type="http://schemas.openxmlformats.org/officeDocument/2006/relationships/printerSettings" Target="../printerSettings/printerSettings182.bin"/><Relationship Id="rId4" Type="http://schemas.openxmlformats.org/officeDocument/2006/relationships/printerSettings" Target="../printerSettings/printerSettings176.bin"/><Relationship Id="rId9" Type="http://schemas.openxmlformats.org/officeDocument/2006/relationships/printerSettings" Target="../printerSettings/printerSettings18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drawing" Target="../drawings/drawing1.xml"/><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11" Type="http://schemas.openxmlformats.org/officeDocument/2006/relationships/drawing" Target="../drawings/drawing15.xml"/><Relationship Id="rId5" Type="http://schemas.openxmlformats.org/officeDocument/2006/relationships/printerSettings" Target="../printerSettings/printerSettings187.bin"/><Relationship Id="rId10" Type="http://schemas.openxmlformats.org/officeDocument/2006/relationships/printerSettings" Target="../printerSettings/printerSettings192.bin"/><Relationship Id="rId4" Type="http://schemas.openxmlformats.org/officeDocument/2006/relationships/printerSettings" Target="../printerSettings/printerSettings186.bin"/><Relationship Id="rId9" Type="http://schemas.openxmlformats.org/officeDocument/2006/relationships/printerSettings" Target="../printerSettings/printerSettings19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95.bin"/><Relationship Id="rId7" Type="http://schemas.openxmlformats.org/officeDocument/2006/relationships/printerSettings" Target="../printerSettings/printerSettings199.bin"/><Relationship Id="rId2" Type="http://schemas.openxmlformats.org/officeDocument/2006/relationships/printerSettings" Target="../printerSettings/printerSettings194.bin"/><Relationship Id="rId1" Type="http://schemas.openxmlformats.org/officeDocument/2006/relationships/printerSettings" Target="../printerSettings/printerSettings193.bin"/><Relationship Id="rId6" Type="http://schemas.openxmlformats.org/officeDocument/2006/relationships/printerSettings" Target="../printerSettings/printerSettings198.bin"/><Relationship Id="rId5" Type="http://schemas.openxmlformats.org/officeDocument/2006/relationships/printerSettings" Target="../printerSettings/printerSettings197.bin"/><Relationship Id="rId4" Type="http://schemas.openxmlformats.org/officeDocument/2006/relationships/printerSettings" Target="../printerSettings/printerSettings19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drawing" Target="../drawings/drawing2.xml"/><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drawing" Target="../drawings/drawing5.xml"/><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drawing" Target="../drawings/drawing6.xml"/><Relationship Id="rId5" Type="http://schemas.openxmlformats.org/officeDocument/2006/relationships/printerSettings" Target="../printerSettings/printerSettings4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10" Type="http://schemas.openxmlformats.org/officeDocument/2006/relationships/printerSettings" Target="../printerSettings/printerSettings64.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2.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C13" sqref="C13"/>
    </sheetView>
  </sheetViews>
  <sheetFormatPr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69.75" customHeight="1">
      <c r="A1" s="31" t="s">
        <v>39</v>
      </c>
      <c r="B1" s="32" t="s">
        <v>521</v>
      </c>
      <c r="C1" s="33"/>
      <c r="D1" s="33"/>
      <c r="E1" s="33"/>
      <c r="F1" s="33"/>
      <c r="G1" s="33"/>
      <c r="H1" s="33"/>
    </row>
    <row r="2" spans="1:9">
      <c r="B2" s="35"/>
      <c r="I2" s="34" t="s">
        <v>245</v>
      </c>
    </row>
    <row r="3" spans="1:9">
      <c r="A3" s="34" t="s">
        <v>40</v>
      </c>
      <c r="B3" s="402" t="s">
        <v>522</v>
      </c>
      <c r="I3" s="34" t="s">
        <v>246</v>
      </c>
    </row>
    <row r="5" spans="1:9">
      <c r="A5" s="34" t="s">
        <v>41</v>
      </c>
      <c r="B5" s="441" t="s">
        <v>523</v>
      </c>
      <c r="C5" s="33"/>
      <c r="D5" s="33"/>
      <c r="E5" s="33"/>
      <c r="F5" s="33"/>
      <c r="G5" s="33"/>
      <c r="H5" s="33"/>
    </row>
  </sheetData>
  <sheetProtection selectLockedCells="1" selectUnlockedCells="1"/>
  <customSheetViews>
    <customSheetView guid="{D82A338D-F8F3-485C-9897-ED26B8FCE3B7}" hiddenColumns="1" state="hidden">
      <selection activeCell="C13" sqref="C13"/>
      <pageMargins left="0.75" right="0.75" top="1" bottom="1" header="0.5" footer="0.5"/>
      <pageSetup orientation="portrait" r:id="rId1"/>
      <headerFooter alignWithMargins="0"/>
    </customSheetView>
    <customSheetView guid="{63D51328-7CBC-4A1E-B96D-BAE91416501B}" hiddenColumns="1" state="hidden">
      <selection activeCell="B7" sqref="B7"/>
      <pageMargins left="0.75" right="0.75" top="1" bottom="1" header="0.5" footer="0.5"/>
      <pageSetup orientation="portrait" r:id="rId2"/>
      <headerFooter alignWithMargins="0"/>
    </customSheetView>
    <customSheetView guid="{99CA2F10-F926-46DC-8609-4EAE5B9F3585}" hiddenColumns="1" state="hidden">
      <selection activeCell="E14" sqref="E14"/>
      <pageMargins left="0.75" right="0.75" top="1" bottom="1" header="0.5" footer="0.5"/>
      <pageSetup orientation="portrait" r:id="rId3"/>
      <headerFooter alignWithMargins="0"/>
    </customSheetView>
    <customSheetView guid="{3C00DDA0-7DDE-4169-A739-550DAF5DCF8D}" hiddenColumns="1" state="hidden">
      <selection activeCell="B11" sqref="B11"/>
      <pageMargins left="0.75" right="0.75" top="1" bottom="1" header="0.5" footer="0.5"/>
      <pageSetup orientation="portrait" r:id="rId4"/>
      <headerFooter alignWithMargins="0"/>
    </customSheetView>
    <customSheetView guid="{357C9841-BEC3-434B-AC63-C04FB4321BA3}" hiddenColumns="1" state="hidden">
      <selection activeCell="B17" sqref="B17"/>
      <pageMargins left="0.75" right="0.75" top="1" bottom="1" header="0.5" footer="0.5"/>
      <pageSetup orientation="portrait" r:id="rId5"/>
      <headerFooter alignWithMargins="0"/>
    </customSheetView>
    <customSheetView guid="{B96E710B-6DD7-4DE1-95AB-C9EE060CD030}" hiddenColumns="1" state="hidden">
      <selection activeCell="B9" sqref="B9:B10"/>
      <pageMargins left="0.75" right="0.75" top="1" bottom="1" header="0.5" footer="0.5"/>
      <pageSetup orientation="portrait" r:id="rId6"/>
      <headerFooter alignWithMargins="0"/>
    </customSheetView>
    <customSheetView guid="{CCA37BAE-906F-43D5-9FD9-B13563E4B9D7}" hiddenColumns="1" state="hidden">
      <selection activeCell="B12" sqref="B12"/>
      <pageMargins left="0.75" right="0.75" top="1" bottom="1" header="0.5" footer="0.5"/>
      <pageSetup orientation="portrait" r:id="rId7"/>
      <headerFooter alignWithMargins="0"/>
    </customSheetView>
    <customSheetView guid="{559560C8-0EA7-4FF3-86DE-6089CA470216}" hiddenColumns="1" state="hidden">
      <selection activeCell="B10" sqref="B10"/>
      <pageMargins left="0.75" right="0.75" top="1" bottom="1" header="0.5" footer="0.5"/>
      <pageSetup orientation="portrait" r:id="rId8"/>
      <headerFooter alignWithMargins="0"/>
    </customSheetView>
    <customSheetView guid="{0EF4989F-3042-43E2-B986-E1AA9D97B4D7}" hiddenColumns="1" state="hidden">
      <selection activeCell="B11" sqref="B11"/>
      <pageMargins left="0.75" right="0.75" top="1" bottom="1" header="0.5" footer="0.5"/>
      <pageSetup orientation="portrait" r:id="rId9"/>
      <headerFooter alignWithMargins="0"/>
    </customSheetView>
  </customSheetViews>
  <pageMargins left="0.75" right="0.75" top="1" bottom="1" header="0.5" footer="0.5"/>
  <pageSetup orientation="portrait" r:id="rId1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33"/>
  </sheetPr>
  <dimension ref="A1:X71"/>
  <sheetViews>
    <sheetView view="pageBreakPreview" topLeftCell="A4" zoomScaleNormal="100" zoomScaleSheetLayoutView="100" workbookViewId="0">
      <selection activeCell="D17" sqref="D17:E17"/>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3" hidden="1" customWidth="1"/>
    <col min="7" max="7" width="34.140625" style="83" hidden="1" customWidth="1"/>
    <col min="8" max="8" width="11.42578125" style="83" hidden="1" customWidth="1"/>
    <col min="9" max="9" width="14" style="384" hidden="1" customWidth="1"/>
    <col min="10" max="10" width="14.42578125" style="384" hidden="1" customWidth="1"/>
    <col min="11" max="11" width="17.140625" style="384" hidden="1" customWidth="1"/>
    <col min="12" max="13" width="11.42578125" style="384" hidden="1" customWidth="1"/>
    <col min="14" max="14" width="21.28515625" style="384" hidden="1" customWidth="1"/>
    <col min="15" max="15" width="18.28515625" style="84" hidden="1" customWidth="1"/>
    <col min="16" max="17" width="11.42578125" style="84" hidden="1" customWidth="1"/>
    <col min="18" max="18" width="11.42578125" style="110" hidden="1" customWidth="1"/>
    <col min="19" max="20" width="11.42578125" style="83" hidden="1" customWidth="1"/>
    <col min="21" max="24" width="11.42578125" style="83" customWidth="1"/>
    <col min="25" max="16384" width="11.42578125" style="110"/>
  </cols>
  <sheetData>
    <row r="1" spans="1:15" ht="18" customHeight="1">
      <c r="A1" s="79" t="str">
        <f>Cover!B3</f>
        <v>SPEC. NO.: CC/NT/COND/DOM/A06/22/00427</v>
      </c>
      <c r="B1" s="80"/>
      <c r="C1" s="81"/>
      <c r="D1" s="81"/>
      <c r="E1" s="82" t="s">
        <v>109</v>
      </c>
    </row>
    <row r="2" spans="1:15" ht="8.1" customHeight="1">
      <c r="A2" s="85"/>
      <c r="B2" s="86"/>
      <c r="C2" s="87"/>
      <c r="D2" s="87"/>
      <c r="E2" s="88"/>
      <c r="F2" s="89"/>
    </row>
    <row r="3" spans="1:15" ht="114.75" customHeight="1">
      <c r="A3" s="932" t="str">
        <f>Cover!$B$2</f>
        <v xml:space="preserve">Reconductoring packages OH03 for Reconductoring of Jharsuguda/Sundargarh (POWERGRID) - Rourkela (POWERGRID) 400kV 2xD/C Twin Moose line with Twin HTLS conductor associated with Eastern region Expansion Scheme-XXIX
</v>
      </c>
      <c r="B3" s="932"/>
      <c r="C3" s="932"/>
      <c r="D3" s="932"/>
      <c r="E3" s="932"/>
    </row>
    <row r="4" spans="1:15" ht="21.95" customHeight="1">
      <c r="A4" s="933" t="s">
        <v>110</v>
      </c>
      <c r="B4" s="933"/>
      <c r="C4" s="933"/>
      <c r="D4" s="933"/>
      <c r="E4" s="933"/>
    </row>
    <row r="5" spans="1:15" ht="12" customHeight="1">
      <c r="A5" s="90"/>
      <c r="B5" s="91"/>
      <c r="C5" s="91"/>
      <c r="D5" s="91"/>
      <c r="E5" s="91"/>
    </row>
    <row r="6" spans="1:15" ht="24" customHeight="1">
      <c r="A6" s="891" t="s">
        <v>331</v>
      </c>
      <c r="B6" s="891"/>
      <c r="C6" s="4"/>
      <c r="D6" s="349"/>
      <c r="E6" s="4"/>
      <c r="F6" s="4"/>
      <c r="G6" s="4"/>
      <c r="H6" s="4"/>
      <c r="I6" s="4"/>
    </row>
    <row r="7" spans="1:15" ht="18" customHeight="1">
      <c r="A7" s="905" t="str">
        <f>'Sch-1'!A7</f>
        <v xml:space="preserve">JOINT VENTURE OF  &amp; </v>
      </c>
      <c r="B7" s="905"/>
      <c r="C7" s="905"/>
      <c r="D7" s="499" t="s">
        <v>1</v>
      </c>
      <c r="E7" s="591"/>
      <c r="F7" s="591"/>
      <c r="G7" s="591"/>
      <c r="H7" s="591"/>
      <c r="I7" s="591"/>
    </row>
    <row r="8" spans="1:15" ht="18" customHeight="1">
      <c r="A8" s="892" t="str">
        <f>"Bidder’s Name and Address  (" &amp; MID('Names of Bidder to b dleted'!B9,9, 20) &amp; ") :"</f>
        <v>Bidder’s Name and Address  (Lead Partner) :</v>
      </c>
      <c r="B8" s="892"/>
      <c r="C8" s="892"/>
      <c r="D8" s="12" t="s">
        <v>2</v>
      </c>
      <c r="E8" s="594"/>
      <c r="F8" s="594"/>
      <c r="G8" s="594"/>
      <c r="H8" s="544"/>
      <c r="I8" s="544"/>
    </row>
    <row r="9" spans="1:15" ht="18" customHeight="1">
      <c r="A9" s="457" t="s">
        <v>12</v>
      </c>
      <c r="B9" s="457">
        <f>'Sch-1'!C9</f>
        <v>0</v>
      </c>
      <c r="C9" s="110"/>
      <c r="D9" s="12" t="s">
        <v>3</v>
      </c>
      <c r="E9" s="593"/>
      <c r="F9" s="593"/>
      <c r="G9" s="593"/>
      <c r="H9" s="440"/>
      <c r="I9" s="406"/>
    </row>
    <row r="10" spans="1:15" ht="18" customHeight="1">
      <c r="A10" s="457" t="s">
        <v>11</v>
      </c>
      <c r="B10" s="814">
        <f>'Sch-1'!C10</f>
        <v>0</v>
      </c>
      <c r="C10" s="110"/>
      <c r="D10" s="12" t="s">
        <v>4</v>
      </c>
      <c r="E10" s="593"/>
      <c r="F10" s="593"/>
      <c r="G10" s="593"/>
      <c r="H10" s="440"/>
      <c r="I10" s="406"/>
    </row>
    <row r="11" spans="1:15" ht="18" customHeight="1">
      <c r="A11" s="406"/>
      <c r="B11" s="814">
        <f>'Sch-1'!C11</f>
        <v>0</v>
      </c>
      <c r="C11" s="110"/>
      <c r="D11" s="12" t="s">
        <v>5</v>
      </c>
      <c r="E11" s="593"/>
      <c r="F11" s="593"/>
      <c r="G11" s="593"/>
      <c r="H11" s="440"/>
      <c r="I11" s="406"/>
    </row>
    <row r="12" spans="1:15" ht="18" customHeight="1">
      <c r="A12" s="406"/>
      <c r="B12" s="814">
        <f>'Sch-1'!C12</f>
        <v>0</v>
      </c>
      <c r="C12" s="110"/>
      <c r="D12" s="12" t="s">
        <v>6</v>
      </c>
      <c r="E12" s="593"/>
      <c r="F12" s="593"/>
      <c r="G12" s="593"/>
      <c r="H12" s="440"/>
      <c r="I12" s="406"/>
    </row>
    <row r="13" spans="1:15" ht="8.1" customHeight="1" thickBot="1">
      <c r="B13" s="139"/>
    </row>
    <row r="14" spans="1:15" ht="21.95" customHeight="1">
      <c r="A14" s="659" t="s">
        <v>111</v>
      </c>
      <c r="B14" s="934" t="s">
        <v>112</v>
      </c>
      <c r="C14" s="934"/>
      <c r="D14" s="935" t="s">
        <v>113</v>
      </c>
      <c r="E14" s="936"/>
      <c r="I14" s="943" t="s">
        <v>114</v>
      </c>
      <c r="J14" s="943"/>
      <c r="K14" s="943"/>
      <c r="M14" s="940" t="s">
        <v>115</v>
      </c>
      <c r="N14" s="940"/>
      <c r="O14" s="940"/>
    </row>
    <row r="15" spans="1:15" ht="29.25" customHeight="1">
      <c r="A15" s="660" t="s">
        <v>116</v>
      </c>
      <c r="B15" s="937" t="s">
        <v>308</v>
      </c>
      <c r="C15" s="937"/>
      <c r="D15" s="938">
        <f>'Sch-1'!P44</f>
        <v>0</v>
      </c>
      <c r="E15" s="939"/>
      <c r="I15" s="385" t="s">
        <v>117</v>
      </c>
      <c r="K15" s="385" t="e">
        <f>ROUND('[8]Sch-1'!U3*#REF!,0)</f>
        <v>#REF!</v>
      </c>
      <c r="M15" s="385" t="s">
        <v>117</v>
      </c>
      <c r="O15" s="95" t="e">
        <f>ROUND('[8]Sch-1'!U5*#REF!,0)</f>
        <v>#REF!</v>
      </c>
    </row>
    <row r="16" spans="1:15" ht="87.75" customHeight="1">
      <c r="A16" s="661"/>
      <c r="B16" s="929" t="s">
        <v>309</v>
      </c>
      <c r="C16" s="929"/>
      <c r="D16" s="941"/>
      <c r="E16" s="942"/>
      <c r="G16" s="96"/>
    </row>
    <row r="17" spans="1:15" ht="25.5" customHeight="1">
      <c r="A17" s="660" t="s">
        <v>118</v>
      </c>
      <c r="B17" s="937" t="s">
        <v>310</v>
      </c>
      <c r="C17" s="937"/>
      <c r="D17" s="938">
        <f>'Sch-3'!R28</f>
        <v>0</v>
      </c>
      <c r="E17" s="939"/>
      <c r="I17" s="385" t="s">
        <v>119</v>
      </c>
      <c r="K17" s="386">
        <f>IF(ISERROR(ROUND((#REF!+#REF!)*#REF!,0)),0, ROUND((#REF!+#REF!)*#REF!,0))</f>
        <v>0</v>
      </c>
      <c r="M17" s="385" t="s">
        <v>119</v>
      </c>
      <c r="O17" s="98">
        <f>IF(ISERROR(ROUND((#REF!+#REF!)*#REF!,0)),0, ROUND((#REF!+#REF!)*#REF!,0))</f>
        <v>0</v>
      </c>
    </row>
    <row r="18" spans="1:15" ht="84" customHeight="1">
      <c r="A18" s="661"/>
      <c r="B18" s="929" t="s">
        <v>311</v>
      </c>
      <c r="C18" s="929"/>
      <c r="D18" s="930"/>
      <c r="E18" s="931"/>
      <c r="G18" s="99"/>
      <c r="I18" s="387" t="e">
        <f>#REF!/'Sch-1'!Y1</f>
        <v>#REF!</v>
      </c>
      <c r="K18" s="384">
        <f>'[8]Sch-1'!U3</f>
        <v>0</v>
      </c>
      <c r="M18" s="387" t="e">
        <f>I18</f>
        <v>#REF!</v>
      </c>
      <c r="O18" s="84">
        <f>'[8]Sch-1'!U5</f>
        <v>0</v>
      </c>
    </row>
    <row r="19" spans="1:15" ht="33" customHeight="1" thickBot="1">
      <c r="A19" s="662"/>
      <c r="B19" s="663" t="s">
        <v>314</v>
      </c>
      <c r="C19" s="664"/>
      <c r="D19" s="927">
        <f>D15+D17</f>
        <v>0</v>
      </c>
      <c r="E19" s="928"/>
    </row>
    <row r="20" spans="1:15" ht="30" customHeight="1">
      <c r="A20" s="100"/>
      <c r="B20" s="100"/>
      <c r="C20" s="101"/>
      <c r="D20" s="100"/>
      <c r="E20" s="100"/>
    </row>
    <row r="21" spans="1:15" ht="30" customHeight="1">
      <c r="A21" s="102" t="s">
        <v>124</v>
      </c>
      <c r="B21" s="816">
        <f>'Name of Bidder'!C30</f>
        <v>0</v>
      </c>
      <c r="C21" s="101" t="s">
        <v>125</v>
      </c>
      <c r="D21" s="925">
        <f>'Name of Bidder'!C27</f>
        <v>0</v>
      </c>
      <c r="E21" s="926"/>
      <c r="F21" s="103"/>
    </row>
    <row r="22" spans="1:15" ht="30" customHeight="1">
      <c r="A22" s="102" t="s">
        <v>126</v>
      </c>
      <c r="B22" s="742">
        <f>'Name of Bidder'!C31</f>
        <v>0</v>
      </c>
      <c r="C22" s="101" t="s">
        <v>127</v>
      </c>
      <c r="D22" s="925">
        <f>'Name of Bidder'!C28</f>
        <v>0</v>
      </c>
      <c r="E22" s="926"/>
      <c r="F22" s="103"/>
    </row>
    <row r="23" spans="1:15" ht="30" customHeight="1">
      <c r="A23" s="104"/>
      <c r="B23" s="105"/>
      <c r="C23" s="101"/>
      <c r="D23" s="83"/>
      <c r="E23" s="83"/>
      <c r="F23" s="103"/>
    </row>
    <row r="24" spans="1:15" ht="33" customHeight="1">
      <c r="A24" s="104"/>
      <c r="B24" s="105"/>
      <c r="C24" s="89"/>
      <c r="D24" s="106"/>
      <c r="E24" s="107"/>
      <c r="F24" s="103"/>
    </row>
    <row r="25" spans="1:15" ht="21.95" customHeight="1">
      <c r="A25" s="108"/>
      <c r="B25" s="108"/>
      <c r="C25" s="108"/>
      <c r="D25" s="108"/>
      <c r="E25" s="109"/>
    </row>
    <row r="26" spans="1:15" ht="21.95" customHeight="1">
      <c r="A26" s="108"/>
      <c r="B26" s="108"/>
      <c r="C26" s="108"/>
      <c r="D26" s="108"/>
      <c r="E26" s="109"/>
    </row>
    <row r="27" spans="1:15" ht="21.95" customHeight="1">
      <c r="A27" s="108"/>
      <c r="B27" s="108"/>
      <c r="C27" s="108"/>
      <c r="D27" s="108"/>
      <c r="E27" s="109"/>
    </row>
    <row r="28" spans="1:15" ht="21.95" customHeight="1">
      <c r="A28" s="108"/>
      <c r="B28" s="108"/>
      <c r="C28" s="108"/>
      <c r="D28" s="108"/>
      <c r="E28" s="109"/>
    </row>
    <row r="29" spans="1:15" ht="21.95" customHeight="1">
      <c r="A29" s="108"/>
      <c r="B29" s="108"/>
      <c r="C29" s="108"/>
      <c r="D29" s="108"/>
      <c r="E29" s="109"/>
    </row>
    <row r="30" spans="1:15" ht="21.95" customHeight="1">
      <c r="A30" s="108"/>
      <c r="B30" s="108"/>
      <c r="C30" s="108"/>
      <c r="D30" s="108"/>
      <c r="E30" s="109"/>
    </row>
    <row r="31" spans="1:15" ht="24.95" customHeight="1">
      <c r="A31" s="107"/>
      <c r="B31" s="107"/>
      <c r="C31" s="107"/>
      <c r="D31" s="107"/>
      <c r="E31" s="107"/>
    </row>
    <row r="32" spans="1:15" ht="24.95" customHeight="1">
      <c r="A32" s="107"/>
      <c r="B32" s="107"/>
      <c r="C32" s="107"/>
      <c r="D32" s="107"/>
      <c r="E32" s="107"/>
    </row>
    <row r="33" spans="1:5" ht="24.95" customHeight="1">
      <c r="A33" s="107"/>
      <c r="B33" s="107"/>
      <c r="C33" s="107"/>
      <c r="D33" s="107"/>
      <c r="E33" s="107"/>
    </row>
    <row r="34" spans="1:5" ht="24.95" customHeight="1">
      <c r="A34" s="107"/>
      <c r="B34" s="107"/>
      <c r="C34" s="107"/>
      <c r="D34" s="107"/>
      <c r="E34" s="107"/>
    </row>
    <row r="35" spans="1:5" ht="24.95" customHeight="1">
      <c r="A35" s="107"/>
      <c r="B35" s="107"/>
      <c r="C35" s="107"/>
      <c r="D35" s="107"/>
      <c r="E35" s="107"/>
    </row>
    <row r="36" spans="1:5" ht="24.95" customHeight="1">
      <c r="A36" s="107"/>
      <c r="B36" s="107"/>
      <c r="C36" s="107"/>
      <c r="D36" s="107"/>
      <c r="E36" s="107"/>
    </row>
    <row r="37" spans="1:5" ht="24.95" customHeight="1">
      <c r="A37" s="107"/>
      <c r="B37" s="107"/>
      <c r="C37" s="107"/>
      <c r="D37" s="107"/>
      <c r="E37" s="107"/>
    </row>
    <row r="38" spans="1:5" ht="24.95" customHeight="1">
      <c r="A38" s="107"/>
      <c r="B38" s="107"/>
      <c r="C38" s="107"/>
      <c r="D38" s="107"/>
      <c r="E38" s="107"/>
    </row>
    <row r="39" spans="1:5" ht="24.95" customHeight="1">
      <c r="A39" s="107"/>
      <c r="B39" s="107"/>
      <c r="C39" s="107"/>
      <c r="D39" s="107"/>
      <c r="E39" s="107"/>
    </row>
    <row r="40" spans="1:5" ht="24.95" customHeight="1">
      <c r="A40" s="107"/>
      <c r="B40" s="107"/>
      <c r="C40" s="107"/>
      <c r="D40" s="107"/>
      <c r="E40" s="107"/>
    </row>
    <row r="41" spans="1:5" ht="24.95" customHeight="1">
      <c r="A41" s="107"/>
      <c r="B41" s="107"/>
      <c r="C41" s="107"/>
      <c r="D41" s="107"/>
      <c r="E41" s="107"/>
    </row>
    <row r="42" spans="1:5" ht="24.95" customHeight="1">
      <c r="A42" s="107"/>
      <c r="B42" s="107"/>
      <c r="C42" s="107"/>
      <c r="D42" s="107"/>
      <c r="E42" s="107"/>
    </row>
    <row r="43" spans="1:5" ht="24.95" customHeight="1">
      <c r="A43" s="107"/>
      <c r="B43" s="107"/>
      <c r="C43" s="107"/>
      <c r="D43" s="107"/>
      <c r="E43" s="107"/>
    </row>
    <row r="44" spans="1:5" ht="24.95" customHeight="1">
      <c r="A44" s="107"/>
      <c r="B44" s="107"/>
      <c r="C44" s="107"/>
      <c r="D44" s="107"/>
      <c r="E44" s="107"/>
    </row>
    <row r="45" spans="1:5" ht="24.95" customHeight="1">
      <c r="A45" s="107"/>
      <c r="B45" s="107"/>
      <c r="C45" s="107"/>
      <c r="D45" s="107"/>
      <c r="E45" s="107"/>
    </row>
    <row r="46" spans="1:5" ht="24.95" customHeight="1">
      <c r="A46" s="107"/>
      <c r="B46" s="107"/>
      <c r="C46" s="107"/>
      <c r="D46" s="107"/>
      <c r="E46" s="107"/>
    </row>
    <row r="47" spans="1:5" ht="24.95" customHeight="1">
      <c r="A47" s="107"/>
      <c r="B47" s="107"/>
      <c r="C47" s="107"/>
      <c r="D47" s="107"/>
      <c r="E47" s="107"/>
    </row>
    <row r="48" spans="1:5" ht="24.95" customHeight="1">
      <c r="A48" s="107"/>
      <c r="B48" s="107"/>
      <c r="C48" s="107"/>
      <c r="D48" s="107"/>
      <c r="E48" s="107"/>
    </row>
    <row r="49" spans="1:5" ht="24.95" customHeight="1">
      <c r="A49" s="107"/>
      <c r="B49" s="107"/>
      <c r="C49" s="107"/>
      <c r="D49" s="107"/>
      <c r="E49" s="107"/>
    </row>
    <row r="50" spans="1:5" ht="24.95" customHeight="1">
      <c r="A50" s="107"/>
      <c r="B50" s="107"/>
      <c r="C50" s="107"/>
      <c r="D50" s="107"/>
      <c r="E50" s="107"/>
    </row>
    <row r="51" spans="1:5" ht="24.95" customHeight="1">
      <c r="A51" s="107"/>
      <c r="B51" s="107"/>
      <c r="C51" s="107"/>
      <c r="D51" s="107"/>
      <c r="E51" s="107"/>
    </row>
    <row r="52" spans="1:5" ht="24.95" customHeight="1">
      <c r="A52" s="107"/>
      <c r="B52" s="107"/>
      <c r="C52" s="107"/>
      <c r="D52" s="107"/>
      <c r="E52" s="107"/>
    </row>
    <row r="53" spans="1:5" ht="24.95" customHeight="1">
      <c r="A53" s="107"/>
      <c r="B53" s="107"/>
      <c r="C53" s="107"/>
      <c r="D53" s="107"/>
      <c r="E53" s="107"/>
    </row>
    <row r="54" spans="1:5">
      <c r="A54" s="107"/>
      <c r="B54" s="107"/>
      <c r="C54" s="107"/>
      <c r="D54" s="107"/>
      <c r="E54" s="107"/>
    </row>
    <row r="55" spans="1:5">
      <c r="A55" s="107"/>
      <c r="B55" s="107"/>
      <c r="C55" s="107"/>
      <c r="D55" s="107"/>
      <c r="E55" s="107"/>
    </row>
    <row r="56" spans="1:5">
      <c r="A56" s="107"/>
      <c r="B56" s="107"/>
      <c r="C56" s="107"/>
      <c r="D56" s="107"/>
      <c r="E56" s="107"/>
    </row>
    <row r="57" spans="1:5">
      <c r="A57" s="107"/>
      <c r="B57" s="107"/>
      <c r="C57" s="107"/>
      <c r="D57" s="107"/>
      <c r="E57" s="107"/>
    </row>
    <row r="58" spans="1:5">
      <c r="A58" s="107"/>
      <c r="B58" s="107"/>
      <c r="C58" s="107"/>
      <c r="D58" s="107"/>
      <c r="E58" s="107"/>
    </row>
    <row r="59" spans="1:5">
      <c r="A59" s="107"/>
      <c r="B59" s="107"/>
      <c r="C59" s="107"/>
      <c r="D59" s="107"/>
      <c r="E59" s="107"/>
    </row>
    <row r="60" spans="1:5">
      <c r="A60" s="107"/>
      <c r="B60" s="107"/>
      <c r="C60" s="107"/>
      <c r="D60" s="107"/>
      <c r="E60" s="107"/>
    </row>
    <row r="61" spans="1:5">
      <c r="A61" s="107"/>
      <c r="B61" s="107"/>
      <c r="C61" s="107"/>
      <c r="D61" s="107"/>
      <c r="E61" s="107"/>
    </row>
    <row r="62" spans="1:5">
      <c r="A62" s="107"/>
      <c r="B62" s="107"/>
      <c r="C62" s="107"/>
      <c r="D62" s="107"/>
      <c r="E62" s="107"/>
    </row>
    <row r="63" spans="1:5">
      <c r="A63" s="107"/>
      <c r="B63" s="107"/>
      <c r="C63" s="107"/>
      <c r="D63" s="107"/>
      <c r="E63" s="107"/>
    </row>
    <row r="64" spans="1:5">
      <c r="A64" s="107"/>
      <c r="B64" s="107"/>
      <c r="C64" s="107"/>
      <c r="D64" s="107"/>
      <c r="E64" s="107"/>
    </row>
    <row r="65" spans="1:5">
      <c r="A65" s="107"/>
      <c r="B65" s="107"/>
      <c r="C65" s="107"/>
      <c r="D65" s="107"/>
      <c r="E65" s="107"/>
    </row>
    <row r="66" spans="1:5">
      <c r="A66" s="107"/>
      <c r="B66" s="107"/>
      <c r="C66" s="107"/>
      <c r="D66" s="107"/>
      <c r="E66" s="107"/>
    </row>
    <row r="67" spans="1:5">
      <c r="A67" s="107"/>
      <c r="B67" s="107"/>
      <c r="C67" s="107"/>
      <c r="D67" s="107"/>
      <c r="E67" s="107"/>
    </row>
    <row r="68" spans="1:5">
      <c r="A68" s="107"/>
      <c r="B68" s="107"/>
      <c r="C68" s="107"/>
      <c r="D68" s="107"/>
      <c r="E68" s="107"/>
    </row>
    <row r="69" spans="1:5">
      <c r="A69" s="107"/>
      <c r="B69" s="107"/>
      <c r="C69" s="107"/>
      <c r="D69" s="107"/>
      <c r="E69" s="107"/>
    </row>
    <row r="70" spans="1:5">
      <c r="A70" s="107"/>
      <c r="B70" s="107"/>
      <c r="C70" s="107"/>
      <c r="D70" s="107"/>
      <c r="E70" s="107"/>
    </row>
    <row r="71" spans="1:5">
      <c r="A71" s="107"/>
      <c r="B71" s="107"/>
      <c r="C71" s="107"/>
      <c r="D71" s="107"/>
      <c r="E71" s="107"/>
    </row>
  </sheetData>
  <sheetProtection password="CFB5" sheet="1" objects="1" scenarios="1" formatColumns="0" formatRows="0" selectLockedCells="1"/>
  <dataConsolidate/>
  <customSheetViews>
    <customSheetView guid="{D82A338D-F8F3-485C-9897-ED26B8FCE3B7}" showPageBreaks="1" printArea="1" hiddenColumns="1" view="pageBreakPreview" topLeftCell="A4">
      <selection activeCell="D17" sqref="D17:E17"/>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63D51328-7CBC-4A1E-B96D-BAE91416501B}" showPageBreaks="1" printArea="1" hiddenColumns="1" view="pageBreakPreview">
      <selection activeCell="A3" sqref="A3:E3"/>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559560C8-0EA7-4FF3-86DE-6089CA470216}" showPageBreaks="1" printArea="1" hiddenColumns="1" view="pageBreakPreview" topLeftCell="A4">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0EF4989F-3042-43E2-B986-E1AA9D97B4D7}" showPageBreaks="1" printArea="1" hiddenColumns="1" view="pageBreakPreview" topLeftCell="A4">
      <selection activeCell="D17" sqref="D17:E17"/>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0"/>
  <headerFooter alignWithMargins="0">
    <oddFooter>&amp;R&amp;"Book Antiqua,Bold"&amp;10Schedule-5/ Page &amp;P of &amp;N</oddFooter>
  </headerFooter>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33"/>
  </sheetPr>
  <dimension ref="A1:X71"/>
  <sheetViews>
    <sheetView view="pageBreakPreview" topLeftCell="A7" zoomScaleNormal="100" zoomScaleSheetLayoutView="100" workbookViewId="0">
      <selection activeCell="D16" sqref="D16:E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3" customWidth="1"/>
    <col min="7" max="7" width="34.140625" style="83" customWidth="1"/>
    <col min="8" max="8" width="11.42578125" style="83" customWidth="1"/>
    <col min="9" max="9" width="14" style="384" customWidth="1"/>
    <col min="10" max="10" width="14.42578125" style="384" customWidth="1"/>
    <col min="11" max="11" width="17.140625" style="384" customWidth="1"/>
    <col min="12" max="13" width="11.42578125" style="384" customWidth="1"/>
    <col min="14" max="14" width="21.28515625" style="384" customWidth="1"/>
    <col min="15" max="15" width="18.28515625" style="84" customWidth="1"/>
    <col min="16" max="17" width="11.42578125" style="84" customWidth="1"/>
    <col min="18" max="18" width="11.42578125" style="110" customWidth="1"/>
    <col min="19" max="24" width="11.42578125" style="83" customWidth="1"/>
    <col min="25" max="16384" width="11.42578125" style="110"/>
  </cols>
  <sheetData>
    <row r="1" spans="1:15" ht="18" customHeight="1">
      <c r="A1" s="79" t="str">
        <f>Cover!B3</f>
        <v>SPEC. NO.: CC/NT/COND/DOM/A06/22/00427</v>
      </c>
      <c r="B1" s="80"/>
      <c r="C1" s="81"/>
      <c r="D1" s="81"/>
      <c r="E1" s="82" t="s">
        <v>109</v>
      </c>
    </row>
    <row r="2" spans="1:15" ht="8.1" customHeight="1">
      <c r="A2" s="85"/>
      <c r="B2" s="86"/>
      <c r="C2" s="87"/>
      <c r="D2" s="87"/>
      <c r="E2" s="88"/>
      <c r="F2" s="89"/>
    </row>
    <row r="3" spans="1:15" ht="111" customHeight="1">
      <c r="A3" s="932" t="str">
        <f>Cover!$B$2</f>
        <v xml:space="preserve">Reconductoring packages OH03 for Reconductoring of Jharsuguda/Sundargarh (POWERGRID) - Rourkela (POWERGRID) 400kV 2xD/C Twin Moose line with Twin HTLS conductor associated with Eastern region Expansion Scheme-XXIX
</v>
      </c>
      <c r="B3" s="932"/>
      <c r="C3" s="932"/>
      <c r="D3" s="932"/>
      <c r="E3" s="932"/>
    </row>
    <row r="4" spans="1:15" ht="21.95" customHeight="1">
      <c r="A4" s="933" t="s">
        <v>110</v>
      </c>
      <c r="B4" s="933"/>
      <c r="C4" s="933"/>
      <c r="D4" s="933"/>
      <c r="E4" s="933"/>
    </row>
    <row r="5" spans="1:15" ht="12" customHeight="1">
      <c r="A5" s="90"/>
      <c r="B5" s="91"/>
      <c r="C5" s="91"/>
      <c r="D5" s="91"/>
      <c r="E5" s="91"/>
    </row>
    <row r="6" spans="1:15" ht="20.25" customHeight="1">
      <c r="A6" s="891" t="s">
        <v>331</v>
      </c>
      <c r="B6" s="891"/>
      <c r="C6" s="4"/>
      <c r="D6" s="91"/>
      <c r="E6" s="91"/>
    </row>
    <row r="7" spans="1:15" ht="18" customHeight="1">
      <c r="A7" s="905" t="str">
        <f>'Sch-1'!A7</f>
        <v xml:space="preserve">JOINT VENTURE OF  &amp; </v>
      </c>
      <c r="B7" s="905"/>
      <c r="C7" s="905"/>
      <c r="D7" s="92" t="s">
        <v>1</v>
      </c>
    </row>
    <row r="8" spans="1:15" ht="18" customHeight="1">
      <c r="A8" s="892" t="str">
        <f>"Bidder’s Name and Address  (" &amp; MID('Names of Bidder to b dleted'!B9,9, 20) &amp; ") :"</f>
        <v>Bidder’s Name and Address  (Lead Partner) :</v>
      </c>
      <c r="B8" s="892"/>
      <c r="C8" s="892"/>
      <c r="D8" s="93" t="str">
        <f>'Sch-1'!K8</f>
        <v>Contract Services</v>
      </c>
    </row>
    <row r="9" spans="1:15" ht="18" customHeight="1">
      <c r="A9" s="457" t="s">
        <v>12</v>
      </c>
      <c r="B9" s="457">
        <f>'Sch-1'!C9</f>
        <v>0</v>
      </c>
      <c r="C9" s="110"/>
      <c r="D9" s="93" t="str">
        <f>'Sch-1'!K9</f>
        <v>Power Grid Corporation of India Ltd.,</v>
      </c>
    </row>
    <row r="10" spans="1:15" ht="18" customHeight="1">
      <c r="A10" s="457" t="s">
        <v>11</v>
      </c>
      <c r="B10" s="814">
        <f>'Sch-1'!C10</f>
        <v>0</v>
      </c>
      <c r="C10" s="110"/>
      <c r="D10" s="93" t="str">
        <f>'Sch-1'!K10</f>
        <v>"Saudamini", Plot No.-2</v>
      </c>
    </row>
    <row r="11" spans="1:15" ht="18" customHeight="1">
      <c r="A11" s="406"/>
      <c r="B11" s="814">
        <f>'Sch-1'!C11</f>
        <v>0</v>
      </c>
      <c r="C11" s="110"/>
      <c r="D11" s="93" t="str">
        <f>'Sch-1'!K11</f>
        <v xml:space="preserve">Sector-29, </v>
      </c>
    </row>
    <row r="12" spans="1:15" ht="18" customHeight="1">
      <c r="A12" s="406"/>
      <c r="B12" s="814">
        <f>'Sch-1'!C12</f>
        <v>0</v>
      </c>
      <c r="C12" s="110"/>
      <c r="D12" s="93" t="str">
        <f>'Sch-1'!K12</f>
        <v>Gurgaon (Haryana) - 122001</v>
      </c>
    </row>
    <row r="13" spans="1:15" ht="8.1" customHeight="1" thickBot="1"/>
    <row r="14" spans="1:15" ht="21.95" customHeight="1">
      <c r="A14" s="659" t="s">
        <v>111</v>
      </c>
      <c r="B14" s="934" t="s">
        <v>112</v>
      </c>
      <c r="C14" s="934"/>
      <c r="D14" s="935" t="s">
        <v>113</v>
      </c>
      <c r="E14" s="936"/>
      <c r="I14" s="943"/>
      <c r="J14" s="943"/>
      <c r="K14" s="943"/>
      <c r="M14" s="940"/>
      <c r="N14" s="940"/>
      <c r="O14" s="940"/>
    </row>
    <row r="15" spans="1:15" ht="24.75" customHeight="1">
      <c r="A15" s="660" t="s">
        <v>116</v>
      </c>
      <c r="B15" s="937" t="s">
        <v>308</v>
      </c>
      <c r="C15" s="937"/>
      <c r="D15" s="947">
        <f>'Sch-1'!S44</f>
        <v>0</v>
      </c>
      <c r="E15" s="948"/>
      <c r="I15" s="385"/>
      <c r="K15" s="385"/>
      <c r="M15" s="385"/>
      <c r="O15" s="95"/>
    </row>
    <row r="16" spans="1:15" ht="81" customHeight="1">
      <c r="A16" s="661"/>
      <c r="B16" s="929" t="s">
        <v>309</v>
      </c>
      <c r="C16" s="929"/>
      <c r="D16" s="949"/>
      <c r="E16" s="950"/>
      <c r="G16" s="96"/>
    </row>
    <row r="17" spans="1:15" ht="24.75" customHeight="1">
      <c r="A17" s="660" t="s">
        <v>118</v>
      </c>
      <c r="B17" s="937" t="s">
        <v>310</v>
      </c>
      <c r="C17" s="937"/>
      <c r="D17" s="938">
        <f>'Sch-3'!U28</f>
        <v>0</v>
      </c>
      <c r="E17" s="939"/>
      <c r="I17" s="385"/>
      <c r="K17" s="386"/>
      <c r="M17" s="385"/>
      <c r="O17" s="98"/>
    </row>
    <row r="18" spans="1:15" ht="81.75" customHeight="1">
      <c r="A18" s="661"/>
      <c r="B18" s="929" t="s">
        <v>311</v>
      </c>
      <c r="C18" s="929"/>
      <c r="D18" s="945"/>
      <c r="E18" s="946"/>
      <c r="G18" s="99"/>
      <c r="I18" s="387"/>
      <c r="M18" s="387"/>
    </row>
    <row r="19" spans="1:15" ht="33" customHeight="1" thickBot="1">
      <c r="A19" s="662"/>
      <c r="B19" s="663" t="s">
        <v>314</v>
      </c>
      <c r="C19" s="664"/>
      <c r="D19" s="927">
        <f>D15+D17</f>
        <v>0</v>
      </c>
      <c r="E19" s="928"/>
    </row>
    <row r="20" spans="1:15" ht="30" customHeight="1">
      <c r="A20" s="100"/>
      <c r="B20" s="100"/>
      <c r="C20" s="101"/>
      <c r="D20" s="100"/>
      <c r="E20" s="100"/>
    </row>
    <row r="21" spans="1:15" ht="30" customHeight="1">
      <c r="A21" s="102" t="s">
        <v>124</v>
      </c>
      <c r="B21" s="816">
        <f>'Sch-5'!B21</f>
        <v>0</v>
      </c>
      <c r="C21" s="101" t="s">
        <v>125</v>
      </c>
      <c r="D21" s="944">
        <f>'Sch-5'!D21</f>
        <v>0</v>
      </c>
      <c r="E21" s="944"/>
      <c r="F21" s="103"/>
    </row>
    <row r="22" spans="1:15" ht="30" customHeight="1">
      <c r="A22" s="102" t="s">
        <v>126</v>
      </c>
      <c r="B22" s="665">
        <f>'Sch-5'!B22</f>
        <v>0</v>
      </c>
      <c r="C22" s="101" t="s">
        <v>127</v>
      </c>
      <c r="D22" s="944">
        <f>'Sch-5'!D22</f>
        <v>0</v>
      </c>
      <c r="E22" s="944"/>
      <c r="F22" s="103"/>
    </row>
    <row r="23" spans="1:15" ht="30" customHeight="1">
      <c r="A23" s="104"/>
      <c r="B23" s="105"/>
      <c r="C23" s="101"/>
      <c r="D23" s="83"/>
      <c r="E23" s="83"/>
      <c r="F23" s="103"/>
    </row>
    <row r="24" spans="1:15" ht="33" customHeight="1">
      <c r="A24" s="104"/>
      <c r="B24" s="105"/>
      <c r="C24" s="89"/>
      <c r="D24" s="106"/>
      <c r="E24" s="107"/>
      <c r="F24" s="103"/>
    </row>
    <row r="25" spans="1:15" ht="21.95" customHeight="1">
      <c r="A25" s="108"/>
      <c r="B25" s="108"/>
      <c r="C25" s="108"/>
      <c r="D25" s="108"/>
      <c r="E25" s="109"/>
    </row>
    <row r="26" spans="1:15" ht="21.95" customHeight="1">
      <c r="A26" s="108"/>
      <c r="B26" s="108"/>
      <c r="C26" s="108"/>
      <c r="D26" s="108"/>
      <c r="E26" s="109"/>
    </row>
    <row r="27" spans="1:15" ht="21.95" customHeight="1">
      <c r="A27" s="108"/>
      <c r="B27" s="108"/>
      <c r="C27" s="108"/>
      <c r="D27" s="108"/>
      <c r="E27" s="109"/>
    </row>
    <row r="28" spans="1:15" ht="21.95" customHeight="1">
      <c r="A28" s="108"/>
      <c r="B28" s="108"/>
      <c r="C28" s="108"/>
      <c r="D28" s="108"/>
      <c r="E28" s="109"/>
    </row>
    <row r="29" spans="1:15" ht="21.95" customHeight="1">
      <c r="A29" s="108"/>
      <c r="B29" s="108"/>
      <c r="C29" s="108"/>
      <c r="D29" s="108"/>
      <c r="E29" s="109"/>
    </row>
    <row r="30" spans="1:15" ht="21.95" customHeight="1">
      <c r="A30" s="108"/>
      <c r="B30" s="108"/>
      <c r="C30" s="108"/>
      <c r="D30" s="108"/>
      <c r="E30" s="109"/>
    </row>
    <row r="31" spans="1:15" ht="24.95" customHeight="1">
      <c r="A31" s="107"/>
      <c r="B31" s="107"/>
      <c r="C31" s="107"/>
      <c r="D31" s="107"/>
      <c r="E31" s="107"/>
    </row>
    <row r="32" spans="1:15" ht="24.95" customHeight="1">
      <c r="A32" s="107"/>
      <c r="B32" s="107"/>
      <c r="C32" s="107"/>
      <c r="D32" s="107"/>
      <c r="E32" s="107"/>
    </row>
    <row r="33" spans="1:5" ht="24.95" customHeight="1">
      <c r="A33" s="107"/>
      <c r="B33" s="107"/>
      <c r="C33" s="107"/>
      <c r="D33" s="107"/>
      <c r="E33" s="107"/>
    </row>
    <row r="34" spans="1:5" ht="24.95" customHeight="1">
      <c r="A34" s="107"/>
      <c r="B34" s="107"/>
      <c r="C34" s="107"/>
      <c r="D34" s="107"/>
      <c r="E34" s="107"/>
    </row>
    <row r="35" spans="1:5" ht="24.95" customHeight="1">
      <c r="A35" s="107"/>
      <c r="B35" s="107"/>
      <c r="C35" s="107"/>
      <c r="D35" s="107"/>
      <c r="E35" s="107"/>
    </row>
    <row r="36" spans="1:5" ht="24.95" customHeight="1">
      <c r="A36" s="107"/>
      <c r="B36" s="107"/>
      <c r="C36" s="107"/>
      <c r="D36" s="107"/>
      <c r="E36" s="107"/>
    </row>
    <row r="37" spans="1:5" ht="24.95" customHeight="1">
      <c r="A37" s="107"/>
      <c r="B37" s="107"/>
      <c r="C37" s="107"/>
      <c r="D37" s="107"/>
      <c r="E37" s="107"/>
    </row>
    <row r="38" spans="1:5" ht="24.95" customHeight="1">
      <c r="A38" s="107"/>
      <c r="B38" s="107"/>
      <c r="C38" s="107"/>
      <c r="D38" s="107"/>
      <c r="E38" s="107"/>
    </row>
    <row r="39" spans="1:5" ht="24.95" customHeight="1">
      <c r="A39" s="107"/>
      <c r="B39" s="107"/>
      <c r="C39" s="107"/>
      <c r="D39" s="107"/>
      <c r="E39" s="107"/>
    </row>
    <row r="40" spans="1:5" ht="24.95" customHeight="1">
      <c r="A40" s="107"/>
      <c r="B40" s="107"/>
      <c r="C40" s="107"/>
      <c r="D40" s="107"/>
      <c r="E40" s="107"/>
    </row>
    <row r="41" spans="1:5" ht="24.95" customHeight="1">
      <c r="A41" s="107"/>
      <c r="B41" s="107"/>
      <c r="C41" s="107"/>
      <c r="D41" s="107"/>
      <c r="E41" s="107"/>
    </row>
    <row r="42" spans="1:5" ht="24.95" customHeight="1">
      <c r="A42" s="107"/>
      <c r="B42" s="107"/>
      <c r="C42" s="107"/>
      <c r="D42" s="107"/>
      <c r="E42" s="107"/>
    </row>
    <row r="43" spans="1:5" ht="24.95" customHeight="1">
      <c r="A43" s="107"/>
      <c r="B43" s="107"/>
      <c r="C43" s="107"/>
      <c r="D43" s="107"/>
      <c r="E43" s="107"/>
    </row>
    <row r="44" spans="1:5" ht="24.95" customHeight="1">
      <c r="A44" s="107"/>
      <c r="B44" s="107"/>
      <c r="C44" s="107"/>
      <c r="D44" s="107"/>
      <c r="E44" s="107"/>
    </row>
    <row r="45" spans="1:5" ht="24.95" customHeight="1">
      <c r="A45" s="107"/>
      <c r="B45" s="107"/>
      <c r="C45" s="107"/>
      <c r="D45" s="107"/>
      <c r="E45" s="107"/>
    </row>
    <row r="46" spans="1:5" ht="24.95" customHeight="1">
      <c r="A46" s="107"/>
      <c r="B46" s="107"/>
      <c r="C46" s="107"/>
      <c r="D46" s="107"/>
      <c r="E46" s="107"/>
    </row>
    <row r="47" spans="1:5" ht="24.95" customHeight="1">
      <c r="A47" s="107"/>
      <c r="B47" s="107"/>
      <c r="C47" s="107"/>
      <c r="D47" s="107"/>
      <c r="E47" s="107"/>
    </row>
    <row r="48" spans="1:5" ht="24.95" customHeight="1">
      <c r="A48" s="107"/>
      <c r="B48" s="107"/>
      <c r="C48" s="107"/>
      <c r="D48" s="107"/>
      <c r="E48" s="107"/>
    </row>
    <row r="49" spans="1:5" ht="24.95" customHeight="1">
      <c r="A49" s="107"/>
      <c r="B49" s="107"/>
      <c r="C49" s="107"/>
      <c r="D49" s="107"/>
      <c r="E49" s="107"/>
    </row>
    <row r="50" spans="1:5" ht="24.95" customHeight="1">
      <c r="A50" s="107"/>
      <c r="B50" s="107"/>
      <c r="C50" s="107"/>
      <c r="D50" s="107"/>
      <c r="E50" s="107"/>
    </row>
    <row r="51" spans="1:5" ht="24.95" customHeight="1">
      <c r="A51" s="107"/>
      <c r="B51" s="107"/>
      <c r="C51" s="107"/>
      <c r="D51" s="107"/>
      <c r="E51" s="107"/>
    </row>
    <row r="52" spans="1:5" ht="24.95" customHeight="1">
      <c r="A52" s="107"/>
      <c r="B52" s="107"/>
      <c r="C52" s="107"/>
      <c r="D52" s="107"/>
      <c r="E52" s="107"/>
    </row>
    <row r="53" spans="1:5" ht="24.95" customHeight="1">
      <c r="A53" s="107"/>
      <c r="B53" s="107"/>
      <c r="C53" s="107"/>
      <c r="D53" s="107"/>
      <c r="E53" s="107"/>
    </row>
    <row r="54" spans="1:5">
      <c r="A54" s="107"/>
      <c r="B54" s="107"/>
      <c r="C54" s="107"/>
      <c r="D54" s="107"/>
      <c r="E54" s="107"/>
    </row>
    <row r="55" spans="1:5">
      <c r="A55" s="107"/>
      <c r="B55" s="107"/>
      <c r="C55" s="107"/>
      <c r="D55" s="107"/>
      <c r="E55" s="107"/>
    </row>
    <row r="56" spans="1:5">
      <c r="A56" s="107"/>
      <c r="B56" s="107"/>
      <c r="C56" s="107"/>
      <c r="D56" s="107"/>
      <c r="E56" s="107"/>
    </row>
    <row r="57" spans="1:5">
      <c r="A57" s="107"/>
      <c r="B57" s="107"/>
      <c r="C57" s="107"/>
      <c r="D57" s="107"/>
      <c r="E57" s="107"/>
    </row>
    <row r="58" spans="1:5">
      <c r="A58" s="107"/>
      <c r="B58" s="107"/>
      <c r="C58" s="107"/>
      <c r="D58" s="107"/>
      <c r="E58" s="107"/>
    </row>
    <row r="59" spans="1:5">
      <c r="A59" s="107"/>
      <c r="B59" s="107"/>
      <c r="C59" s="107"/>
      <c r="D59" s="107"/>
      <c r="E59" s="107"/>
    </row>
    <row r="60" spans="1:5">
      <c r="A60" s="107"/>
      <c r="B60" s="107"/>
      <c r="C60" s="107"/>
      <c r="D60" s="107"/>
      <c r="E60" s="107"/>
    </row>
    <row r="61" spans="1:5">
      <c r="A61" s="107"/>
      <c r="B61" s="107"/>
      <c r="C61" s="107"/>
      <c r="D61" s="107"/>
      <c r="E61" s="107"/>
    </row>
    <row r="62" spans="1:5">
      <c r="A62" s="107"/>
      <c r="B62" s="107"/>
      <c r="C62" s="107"/>
      <c r="D62" s="107"/>
      <c r="E62" s="107"/>
    </row>
    <row r="63" spans="1:5">
      <c r="A63" s="107"/>
      <c r="B63" s="107"/>
      <c r="C63" s="107"/>
      <c r="D63" s="107"/>
      <c r="E63" s="107"/>
    </row>
    <row r="64" spans="1:5">
      <c r="A64" s="107"/>
      <c r="B64" s="107"/>
      <c r="C64" s="107"/>
      <c r="D64" s="107"/>
      <c r="E64" s="107"/>
    </row>
    <row r="65" spans="1:5">
      <c r="A65" s="107"/>
      <c r="B65" s="107"/>
      <c r="C65" s="107"/>
      <c r="D65" s="107"/>
      <c r="E65" s="107"/>
    </row>
    <row r="66" spans="1:5">
      <c r="A66" s="107"/>
      <c r="B66" s="107"/>
      <c r="C66" s="107"/>
      <c r="D66" s="107"/>
      <c r="E66" s="107"/>
    </row>
    <row r="67" spans="1:5">
      <c r="A67" s="107"/>
      <c r="B67" s="107"/>
      <c r="C67" s="107"/>
      <c r="D67" s="107"/>
      <c r="E67" s="107"/>
    </row>
    <row r="68" spans="1:5">
      <c r="A68" s="107"/>
      <c r="B68" s="107"/>
      <c r="C68" s="107"/>
      <c r="D68" s="107"/>
      <c r="E68" s="107"/>
    </row>
    <row r="69" spans="1:5">
      <c r="A69" s="107"/>
      <c r="B69" s="107"/>
      <c r="C69" s="107"/>
      <c r="D69" s="107"/>
      <c r="E69" s="107"/>
    </row>
    <row r="70" spans="1:5">
      <c r="A70" s="107"/>
      <c r="B70" s="107"/>
      <c r="C70" s="107"/>
      <c r="D70" s="107"/>
      <c r="E70" s="107"/>
    </row>
    <row r="71" spans="1:5">
      <c r="A71" s="107"/>
      <c r="B71" s="107"/>
      <c r="C71" s="107"/>
      <c r="D71" s="107"/>
      <c r="E71" s="107"/>
    </row>
  </sheetData>
  <sheetProtection password="CFB5" sheet="1" objects="1" scenarios="1" formatColumns="0" formatRows="0" selectLockedCells="1"/>
  <dataConsolidate/>
  <customSheetViews>
    <customSheetView guid="{D82A338D-F8F3-485C-9897-ED26B8FCE3B7}" showPageBreaks="1" printArea="1" view="pageBreakPreview" topLeftCell="A7">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559560C8-0EA7-4FF3-86DE-6089CA470216}" showPageBreaks="1" printArea="1" view="pageBreakPreview" topLeftCell="A7">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0EF4989F-3042-43E2-B986-E1AA9D97B4D7}" showPageBreaks="1" printArea="1" view="pageBreakPreview" topLeftCell="A7">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9"/>
  <headerFooter alignWithMargins="0">
    <oddFooter>&amp;R&amp;"Book Antiqua,Bold"&amp;10Schedule-5/ Page &amp;P of &amp;N</oddFooter>
  </headerFooter>
  <ignoredErrors>
    <ignoredError sqref="D15" evalError="1"/>
  </ignoredErrors>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indexed="13"/>
  </sheetPr>
  <dimension ref="A1:F35"/>
  <sheetViews>
    <sheetView view="pageBreakPreview" topLeftCell="A10" zoomScaleNormal="100" zoomScaleSheetLayoutView="100" workbookViewId="0">
      <selection activeCell="B31" sqref="B31"/>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0"/>
  </cols>
  <sheetData>
    <row r="1" spans="1:6" ht="18" customHeight="1">
      <c r="A1" s="111" t="str">
        <f>Cover!B3</f>
        <v>SPEC. NO.: CC/NT/COND/DOM/A06/22/00427</v>
      </c>
      <c r="B1" s="112"/>
      <c r="C1" s="113"/>
      <c r="D1" s="114" t="s">
        <v>128</v>
      </c>
    </row>
    <row r="2" spans="1:6" ht="18" customHeight="1">
      <c r="A2" s="115"/>
      <c r="B2" s="116"/>
      <c r="C2" s="117"/>
      <c r="D2" s="117"/>
    </row>
    <row r="3" spans="1:6" ht="126.75" customHeight="1">
      <c r="A3" s="932" t="str">
        <f>Cover!$B$2</f>
        <v xml:space="preserve">Reconductoring packages OH03 for Reconductoring of Jharsuguda/Sundargarh (POWERGRID) - Rourkela (POWERGRID) 400kV 2xD/C Twin Moose line with Twin HTLS conductor associated with Eastern region Expansion Scheme-XXIX
</v>
      </c>
      <c r="B3" s="932"/>
      <c r="C3" s="932"/>
      <c r="D3" s="932"/>
      <c r="E3" s="118"/>
      <c r="F3" s="118"/>
    </row>
    <row r="4" spans="1:6" ht="21.95" customHeight="1">
      <c r="A4" s="933" t="s">
        <v>129</v>
      </c>
      <c r="B4" s="933"/>
      <c r="C4" s="933"/>
      <c r="D4" s="933"/>
    </row>
    <row r="5" spans="1:6" ht="18" customHeight="1">
      <c r="A5" s="119"/>
    </row>
    <row r="6" spans="1:6" ht="18" customHeight="1">
      <c r="A6" s="891" t="s">
        <v>331</v>
      </c>
      <c r="B6" s="891"/>
      <c r="C6" s="4"/>
    </row>
    <row r="7" spans="1:6" ht="18" customHeight="1">
      <c r="A7" s="905" t="str">
        <f>'Sch-1'!A7</f>
        <v xml:space="preserve">JOINT VENTURE OF  &amp; </v>
      </c>
      <c r="B7" s="905"/>
      <c r="C7" s="905"/>
      <c r="D7" s="92" t="s">
        <v>1</v>
      </c>
    </row>
    <row r="8" spans="1:6" ht="21.75" customHeight="1">
      <c r="A8" s="892" t="str">
        <f>"Bidder’s Name and Address  (" &amp; MID('Names of Bidder to b dleted'!B9,9, 20) &amp; ") :"</f>
        <v>Bidder’s Name and Address  (Lead Partner) :</v>
      </c>
      <c r="B8" s="892"/>
      <c r="C8" s="892"/>
      <c r="D8" s="93" t="str">
        <f>'Sch-1'!K8</f>
        <v>Contract Services</v>
      </c>
    </row>
    <row r="9" spans="1:6" ht="18" customHeight="1">
      <c r="A9" s="457" t="s">
        <v>12</v>
      </c>
      <c r="B9" s="457">
        <f>'Sch-1'!C9</f>
        <v>0</v>
      </c>
      <c r="C9" s="110"/>
      <c r="D9" s="93" t="str">
        <f>'Sch-1'!K9</f>
        <v>Power Grid Corporation of India Ltd.,</v>
      </c>
    </row>
    <row r="10" spans="1:6" ht="18" customHeight="1">
      <c r="A10" s="457" t="s">
        <v>11</v>
      </c>
      <c r="B10" s="814">
        <f>'Sch-1'!C10</f>
        <v>0</v>
      </c>
      <c r="C10" s="110"/>
      <c r="D10" s="93" t="str">
        <f>'Sch-1'!K10</f>
        <v>"Saudamini", Plot No.-2</v>
      </c>
    </row>
    <row r="11" spans="1:6" ht="18" customHeight="1">
      <c r="A11" s="406"/>
      <c r="B11" s="814">
        <f>'Sch-1'!C11</f>
        <v>0</v>
      </c>
      <c r="C11" s="110"/>
      <c r="D11" s="93" t="str">
        <f>'Sch-1'!K11</f>
        <v xml:space="preserve">Sector-29, </v>
      </c>
    </row>
    <row r="12" spans="1:6" ht="18" customHeight="1">
      <c r="A12" s="406"/>
      <c r="B12" s="814">
        <f>'Sch-1'!C12</f>
        <v>0</v>
      </c>
      <c r="C12" s="110"/>
      <c r="D12" s="93" t="str">
        <f>'Sch-1'!K12</f>
        <v>Gurgaon (Haryana) - 122001</v>
      </c>
    </row>
    <row r="13" spans="1:6" ht="18" customHeight="1" thickBot="1">
      <c r="A13" s="647"/>
      <c r="B13" s="647"/>
      <c r="C13" s="647"/>
      <c r="D13" s="121"/>
    </row>
    <row r="14" spans="1:6" ht="21.95" customHeight="1">
      <c r="A14" s="648" t="s">
        <v>111</v>
      </c>
      <c r="B14" s="958" t="s">
        <v>15</v>
      </c>
      <c r="C14" s="959"/>
      <c r="D14" s="649" t="s">
        <v>113</v>
      </c>
    </row>
    <row r="15" spans="1:6" ht="21.95" customHeight="1">
      <c r="A15" s="650" t="s">
        <v>116</v>
      </c>
      <c r="B15" s="955" t="s">
        <v>130</v>
      </c>
      <c r="C15" s="955"/>
      <c r="D15" s="651">
        <f>'Sch-1'!N44</f>
        <v>0</v>
      </c>
    </row>
    <row r="16" spans="1:6" ht="35.1" customHeight="1">
      <c r="A16" s="652"/>
      <c r="B16" s="956" t="s">
        <v>131</v>
      </c>
      <c r="C16" s="957"/>
      <c r="D16" s="653"/>
    </row>
    <row r="17" spans="1:6" ht="21.95" customHeight="1">
      <c r="A17" s="650" t="s">
        <v>118</v>
      </c>
      <c r="B17" s="955" t="s">
        <v>132</v>
      </c>
      <c r="C17" s="955"/>
      <c r="D17" s="651">
        <f>'Sch-2'!J44</f>
        <v>0</v>
      </c>
    </row>
    <row r="18" spans="1:6" ht="35.1" customHeight="1">
      <c r="A18" s="652"/>
      <c r="B18" s="956" t="s">
        <v>294</v>
      </c>
      <c r="C18" s="957"/>
      <c r="D18" s="653"/>
    </row>
    <row r="19" spans="1:6" ht="21.95" customHeight="1">
      <c r="A19" s="650" t="s">
        <v>120</v>
      </c>
      <c r="B19" s="955" t="s">
        <v>134</v>
      </c>
      <c r="C19" s="955"/>
      <c r="D19" s="651">
        <f>'Sch-3'!P28</f>
        <v>0</v>
      </c>
    </row>
    <row r="20" spans="1:6" ht="30" customHeight="1">
      <c r="A20" s="652"/>
      <c r="B20" s="956" t="s">
        <v>135</v>
      </c>
      <c r="C20" s="957"/>
      <c r="D20" s="653"/>
    </row>
    <row r="21" spans="1:6" ht="21.95" customHeight="1">
      <c r="A21" s="650" t="s">
        <v>121</v>
      </c>
      <c r="B21" s="955" t="s">
        <v>136</v>
      </c>
      <c r="C21" s="955"/>
      <c r="D21" s="654" t="s">
        <v>321</v>
      </c>
    </row>
    <row r="22" spans="1:6" ht="30" customHeight="1">
      <c r="A22" s="652"/>
      <c r="B22" s="956" t="s">
        <v>137</v>
      </c>
      <c r="C22" s="957"/>
      <c r="D22" s="653"/>
    </row>
    <row r="23" spans="1:6" ht="30" customHeight="1">
      <c r="A23" s="650">
        <v>5</v>
      </c>
      <c r="B23" s="955" t="s">
        <v>138</v>
      </c>
      <c r="C23" s="955"/>
      <c r="D23" s="651">
        <f>'Sch-5'!D19:E19</f>
        <v>0</v>
      </c>
    </row>
    <row r="24" spans="1:6" ht="23.25" customHeight="1">
      <c r="A24" s="652"/>
      <c r="B24" s="956" t="s">
        <v>139</v>
      </c>
      <c r="C24" s="957"/>
      <c r="D24" s="655"/>
    </row>
    <row r="25" spans="1:6" ht="21.95" customHeight="1">
      <c r="A25" s="650" t="s">
        <v>123</v>
      </c>
      <c r="B25" s="955" t="s">
        <v>140</v>
      </c>
      <c r="C25" s="955"/>
      <c r="D25" s="654" t="s">
        <v>321</v>
      </c>
    </row>
    <row r="26" spans="1:6" ht="35.1" customHeight="1">
      <c r="A26" s="652"/>
      <c r="B26" s="956" t="s">
        <v>141</v>
      </c>
      <c r="C26" s="957"/>
      <c r="D26" s="653"/>
    </row>
    <row r="27" spans="1:6" ht="18.75" customHeight="1">
      <c r="A27" s="951"/>
      <c r="B27" s="953" t="s">
        <v>329</v>
      </c>
      <c r="C27" s="953"/>
      <c r="D27" s="656"/>
    </row>
    <row r="28" spans="1:6" ht="18.75" customHeight="1" thickBot="1">
      <c r="A28" s="952"/>
      <c r="B28" s="954"/>
      <c r="C28" s="954"/>
      <c r="D28" s="657">
        <f>D15+D17+D19+D23</f>
        <v>0</v>
      </c>
    </row>
    <row r="29" spans="1:6" ht="18.75" customHeight="1">
      <c r="A29" s="130"/>
      <c r="B29" s="131"/>
      <c r="C29" s="131"/>
      <c r="D29" s="132"/>
    </row>
    <row r="30" spans="1:6" ht="27.95" customHeight="1">
      <c r="A30" s="130"/>
      <c r="B30" s="133"/>
      <c r="C30" s="133"/>
      <c r="D30" s="132"/>
    </row>
    <row r="31" spans="1:6" ht="27.95" customHeight="1">
      <c r="A31" s="134" t="s">
        <v>143</v>
      </c>
      <c r="B31" s="816">
        <f>'Sch-5 after discount'!B21</f>
        <v>0</v>
      </c>
      <c r="C31" s="133" t="s">
        <v>125</v>
      </c>
      <c r="D31" s="724">
        <f>'Sch-5 after discount'!D21</f>
        <v>0</v>
      </c>
      <c r="F31" s="135"/>
    </row>
    <row r="32" spans="1:6" ht="27.95" customHeight="1">
      <c r="A32" s="134" t="s">
        <v>144</v>
      </c>
      <c r="B32" s="665">
        <f>'Sch-5 after discount'!B22</f>
        <v>0</v>
      </c>
      <c r="C32" s="133" t="s">
        <v>127</v>
      </c>
      <c r="D32" s="724">
        <f>'Sch-5 after discount'!D22</f>
        <v>0</v>
      </c>
      <c r="F32" s="136"/>
    </row>
    <row r="33" spans="1:6" ht="27.95" customHeight="1">
      <c r="A33" s="137"/>
      <c r="B33" s="116"/>
      <c r="C33" s="133"/>
      <c r="F33" s="136"/>
    </row>
    <row r="34" spans="1:6" ht="30" customHeight="1">
      <c r="A34" s="137"/>
      <c r="B34" s="116"/>
      <c r="C34" s="133"/>
      <c r="D34" s="137"/>
      <c r="F34" s="135"/>
    </row>
    <row r="35" spans="1:6" ht="30" customHeight="1">
      <c r="A35" s="138"/>
      <c r="B35" s="138"/>
      <c r="C35" s="139"/>
      <c r="E35" s="140"/>
    </row>
  </sheetData>
  <sheetProtection password="CFB5" sheet="1" objects="1" scenarios="1" formatColumns="0" formatRows="0" selectLockedCells="1"/>
  <customSheetViews>
    <customSheetView guid="{D82A338D-F8F3-485C-9897-ED26B8FCE3B7}" showPageBreaks="1" printArea="1" view="pageBreakPreview" topLeftCell="A10">
      <selection activeCell="B31" sqref="B31"/>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63D51328-7CBC-4A1E-B96D-BAE91416501B}" showPageBreaks="1" printArea="1" view="pageBreakPreview">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559560C8-0EA7-4FF3-86DE-6089CA470216}" showPageBreaks="1" printArea="1" view="pageBreakPreview" topLeftCell="A10">
      <selection activeCell="B31" sqref="B31"/>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0EF4989F-3042-43E2-B986-E1AA9D97B4D7}" showPageBreaks="1" printArea="1" view="pageBreakPreview" topLeftCell="A10">
      <selection activeCell="B31" sqref="B31"/>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0"/>
  <headerFooter alignWithMargins="0">
    <oddFooter>&amp;R&amp;"Book Antiqua,Bold"&amp;10Schedule-6/ Page &amp;P of &amp;N</oddFooter>
  </headerFooter>
  <drawing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0"/>
  </cols>
  <sheetData>
    <row r="1" spans="1:6" ht="18" customHeight="1">
      <c r="A1" s="111" t="str">
        <f>Cover!B3</f>
        <v>SPEC. NO.: CC/NT/COND/DOM/A06/22/00427</v>
      </c>
      <c r="B1" s="112"/>
      <c r="C1" s="113"/>
      <c r="D1" s="114" t="s">
        <v>145</v>
      </c>
    </row>
    <row r="2" spans="1:6" ht="18" customHeight="1">
      <c r="A2" s="115"/>
      <c r="B2" s="116"/>
      <c r="C2" s="117"/>
      <c r="D2" s="117"/>
    </row>
    <row r="3" spans="1:6" ht="73.5" customHeight="1">
      <c r="A3" s="961" t="str">
        <f>Cover!$B$2</f>
        <v xml:space="preserve">Reconductoring packages OH03 for Reconductoring of Jharsuguda/Sundargarh (POWERGRID) - Rourkela (POWERGRID) 400kV 2xD/C Twin Moose line with Twin HTLS conductor associated with Eastern region Expansion Scheme-XXIX
</v>
      </c>
      <c r="B3" s="961"/>
      <c r="C3" s="961"/>
      <c r="D3" s="961"/>
      <c r="E3" s="118"/>
      <c r="F3" s="118"/>
    </row>
    <row r="4" spans="1:6" ht="21.95" customHeight="1">
      <c r="A4" s="933" t="s">
        <v>129</v>
      </c>
      <c r="B4" s="933"/>
      <c r="C4" s="933"/>
      <c r="D4" s="933"/>
    </row>
    <row r="5" spans="1:6" ht="18" customHeight="1">
      <c r="A5" s="119"/>
    </row>
    <row r="6" spans="1:6" ht="18" customHeight="1">
      <c r="A6" s="25" t="e">
        <f>'Sch-1'!#REF!</f>
        <v>#REF!</v>
      </c>
      <c r="D6" s="92" t="s">
        <v>1</v>
      </c>
    </row>
    <row r="7" spans="1:6" ht="36" customHeight="1">
      <c r="A7" s="962" t="str">
        <f>'Sch-1'!A8</f>
        <v>Bidder’s Name and Address  (Lead Partner)</v>
      </c>
      <c r="B7" s="962"/>
      <c r="C7" s="962"/>
      <c r="D7" s="93" t="str">
        <f>'Sch-1'!K8</f>
        <v>Contract Services</v>
      </c>
    </row>
    <row r="8" spans="1:6" ht="18" customHeight="1">
      <c r="A8" s="29" t="s">
        <v>29</v>
      </c>
      <c r="B8" s="960" t="str">
        <f>IF('Sch-1'!C9=0, "", 'Sch-1'!C9)</f>
        <v/>
      </c>
      <c r="C8" s="960"/>
      <c r="D8" s="93" t="str">
        <f>'Sch-1'!K9</f>
        <v>Power Grid Corporation of India Ltd.,</v>
      </c>
    </row>
    <row r="9" spans="1:6" ht="18" customHeight="1">
      <c r="A9" s="29" t="s">
        <v>30</v>
      </c>
      <c r="B9" s="960" t="str">
        <f>IF('Sch-1'!C10=0, "", 'Sch-1'!C10)</f>
        <v/>
      </c>
      <c r="C9" s="960"/>
      <c r="D9" s="93" t="str">
        <f>'Sch-1'!K10</f>
        <v>"Saudamini", Plot No.-2</v>
      </c>
    </row>
    <row r="10" spans="1:6" ht="18" customHeight="1">
      <c r="A10" s="30"/>
      <c r="B10" s="960" t="str">
        <f>IF('Sch-1'!C11=0, "", 'Sch-1'!C11)</f>
        <v/>
      </c>
      <c r="C10" s="960"/>
      <c r="D10" s="93" t="str">
        <f>'Sch-1'!K11</f>
        <v xml:space="preserve">Sector-29, </v>
      </c>
    </row>
    <row r="11" spans="1:6" ht="18" customHeight="1">
      <c r="A11" s="30"/>
      <c r="B11" s="960" t="str">
        <f>IF('Sch-1'!C12=0, "", 'Sch-1'!C12)</f>
        <v/>
      </c>
      <c r="C11" s="960"/>
      <c r="D11" s="93" t="str">
        <f>'Sch-1'!K12</f>
        <v>Gurgaon (Haryana) - 122001</v>
      </c>
    </row>
    <row r="12" spans="1:6" ht="18" customHeight="1">
      <c r="A12" s="120"/>
      <c r="B12" s="120"/>
      <c r="C12" s="120"/>
      <c r="D12" s="121"/>
    </row>
    <row r="13" spans="1:6" ht="21.95" customHeight="1">
      <c r="A13" s="122" t="s">
        <v>111</v>
      </c>
      <c r="B13" s="965" t="s">
        <v>15</v>
      </c>
      <c r="C13" s="966"/>
      <c r="D13" s="123" t="s">
        <v>113</v>
      </c>
    </row>
    <row r="14" spans="1:6" ht="21.95" customHeight="1">
      <c r="A14" s="94" t="s">
        <v>116</v>
      </c>
      <c r="B14" s="955" t="s">
        <v>130</v>
      </c>
      <c r="C14" s="955"/>
      <c r="D14" s="124"/>
    </row>
    <row r="15" spans="1:6" ht="35.1" customHeight="1">
      <c r="A15" s="125"/>
      <c r="B15" s="956" t="s">
        <v>131</v>
      </c>
      <c r="C15" s="957"/>
      <c r="D15" s="126"/>
    </row>
    <row r="16" spans="1:6" ht="21.95" customHeight="1">
      <c r="A16" s="94" t="s">
        <v>118</v>
      </c>
      <c r="B16" s="955" t="s">
        <v>132</v>
      </c>
      <c r="C16" s="955"/>
      <c r="D16" s="124"/>
    </row>
    <row r="17" spans="1:6" ht="35.1" customHeight="1">
      <c r="A17" s="125"/>
      <c r="B17" s="956" t="s">
        <v>133</v>
      </c>
      <c r="C17" s="957"/>
      <c r="D17" s="126"/>
    </row>
    <row r="18" spans="1:6" ht="21.95" customHeight="1">
      <c r="A18" s="94" t="s">
        <v>120</v>
      </c>
      <c r="B18" s="955" t="s">
        <v>134</v>
      </c>
      <c r="C18" s="955"/>
      <c r="D18" s="124"/>
    </row>
    <row r="19" spans="1:6" ht="30" customHeight="1">
      <c r="A19" s="125"/>
      <c r="B19" s="956" t="s">
        <v>135</v>
      </c>
      <c r="C19" s="957"/>
      <c r="D19" s="126"/>
    </row>
    <row r="20" spans="1:6" ht="21.95" customHeight="1">
      <c r="A20" s="94" t="s">
        <v>121</v>
      </c>
      <c r="B20" s="955" t="s">
        <v>136</v>
      </c>
      <c r="C20" s="955"/>
      <c r="D20" s="127"/>
    </row>
    <row r="21" spans="1:6" ht="30" customHeight="1">
      <c r="A21" s="125"/>
      <c r="B21" s="956" t="s">
        <v>137</v>
      </c>
      <c r="C21" s="957"/>
      <c r="D21" s="126"/>
    </row>
    <row r="22" spans="1:6" ht="30" customHeight="1">
      <c r="A22" s="94">
        <v>5</v>
      </c>
      <c r="B22" s="955" t="s">
        <v>138</v>
      </c>
      <c r="C22" s="955"/>
      <c r="D22" s="124"/>
    </row>
    <row r="23" spans="1:6" ht="33" customHeight="1">
      <c r="A23" s="125"/>
      <c r="B23" s="956" t="s">
        <v>139</v>
      </c>
      <c r="C23" s="957"/>
      <c r="D23" s="141"/>
    </row>
    <row r="24" spans="1:6" ht="21.95" customHeight="1">
      <c r="A24" s="94" t="s">
        <v>123</v>
      </c>
      <c r="B24" s="955" t="s">
        <v>140</v>
      </c>
      <c r="C24" s="955"/>
      <c r="D24" s="127"/>
    </row>
    <row r="25" spans="1:6" ht="35.1" customHeight="1">
      <c r="A25" s="125"/>
      <c r="B25" s="956" t="s">
        <v>141</v>
      </c>
      <c r="C25" s="957"/>
      <c r="D25" s="126"/>
    </row>
    <row r="26" spans="1:6" ht="24" customHeight="1">
      <c r="A26" s="963"/>
      <c r="B26" s="964" t="s">
        <v>142</v>
      </c>
      <c r="C26" s="964"/>
      <c r="D26" s="128"/>
    </row>
    <row r="27" spans="1:6" ht="25.5" customHeight="1">
      <c r="A27" s="963"/>
      <c r="B27" s="964"/>
      <c r="C27" s="964"/>
      <c r="D27" s="129"/>
    </row>
    <row r="28" spans="1:6" ht="18.75" customHeight="1">
      <c r="A28" s="130"/>
      <c r="B28" s="131"/>
      <c r="C28" s="131"/>
      <c r="D28" s="132"/>
    </row>
    <row r="29" spans="1:6" ht="27.95" customHeight="1">
      <c r="A29" s="130"/>
      <c r="B29" s="131"/>
      <c r="C29" s="133"/>
      <c r="D29" s="132"/>
    </row>
    <row r="30" spans="1:6" ht="27.95" customHeight="1">
      <c r="A30" s="134" t="s">
        <v>143</v>
      </c>
      <c r="B30" s="97"/>
      <c r="C30" s="133" t="s">
        <v>125</v>
      </c>
      <c r="D30" s="97"/>
      <c r="F30" s="135"/>
    </row>
    <row r="31" spans="1:6" ht="27.95" customHeight="1">
      <c r="A31" s="134" t="s">
        <v>144</v>
      </c>
      <c r="B31" s="97"/>
      <c r="C31" s="133" t="s">
        <v>127</v>
      </c>
      <c r="D31" s="97"/>
      <c r="F31" s="136"/>
    </row>
    <row r="32" spans="1:6" ht="27.95" customHeight="1">
      <c r="A32" s="137"/>
      <c r="B32" s="116"/>
      <c r="C32" s="133"/>
      <c r="F32" s="136"/>
    </row>
    <row r="33" spans="1:6" ht="30" customHeight="1">
      <c r="A33" s="137"/>
      <c r="B33" s="116"/>
      <c r="C33" s="133"/>
      <c r="D33" s="137"/>
      <c r="F33" s="135"/>
    </row>
    <row r="34" spans="1:6" ht="30" customHeight="1">
      <c r="A34" s="138"/>
      <c r="B34" s="138"/>
      <c r="C34" s="139"/>
      <c r="E34" s="140"/>
    </row>
  </sheetData>
  <sheetProtection selectLockedCells="1"/>
  <customSheetViews>
    <customSheetView guid="{D82A338D-F8F3-485C-9897-ED26B8FCE3B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559560C8-0EA7-4FF3-86DE-6089CA47021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0EF4989F-3042-43E2-B986-E1AA9D97B4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0"/>
  <headerFooter alignWithMargins="0">
    <oddFooter>&amp;R&amp;"Book Antiqua,Bold"&amp;10Schedule-6/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indexed="13"/>
  </sheetPr>
  <dimension ref="A1:F35"/>
  <sheetViews>
    <sheetView view="pageBreakPreview" zoomScaleNormal="100" zoomScaleSheetLayoutView="100" workbookViewId="0">
      <selection activeCell="C35" sqref="C35"/>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0" hidden="1" customWidth="1"/>
    <col min="6" max="6" width="18.7109375" style="110" hidden="1" customWidth="1"/>
    <col min="7" max="16384" width="11.42578125" style="110"/>
  </cols>
  <sheetData>
    <row r="1" spans="1:6" ht="18" customHeight="1">
      <c r="A1" s="111" t="str">
        <f>Cover!B3</f>
        <v>SPEC. NO.: CC/NT/COND/DOM/A06/22/00427</v>
      </c>
      <c r="B1" s="112"/>
      <c r="C1" s="113"/>
      <c r="D1" s="114" t="s">
        <v>128</v>
      </c>
    </row>
    <row r="2" spans="1:6" ht="18" customHeight="1">
      <c r="A2" s="115"/>
      <c r="B2" s="116"/>
      <c r="C2" s="117"/>
      <c r="D2" s="117"/>
    </row>
    <row r="3" spans="1:6" ht="132" customHeight="1">
      <c r="A3" s="932" t="str">
        <f>Cover!$B$2</f>
        <v xml:space="preserve">Reconductoring packages OH03 for Reconductoring of Jharsuguda/Sundargarh (POWERGRID) - Rourkela (POWERGRID) 400kV 2xD/C Twin Moose line with Twin HTLS conductor associated with Eastern region Expansion Scheme-XXIX
</v>
      </c>
      <c r="B3" s="932"/>
      <c r="C3" s="932"/>
      <c r="D3" s="932"/>
      <c r="E3" s="118"/>
      <c r="F3" s="118"/>
    </row>
    <row r="4" spans="1:6" ht="21.95" customHeight="1">
      <c r="A4" s="933" t="s">
        <v>129</v>
      </c>
      <c r="B4" s="933"/>
      <c r="C4" s="933"/>
      <c r="D4" s="933"/>
    </row>
    <row r="5" spans="1:6" ht="18" customHeight="1">
      <c r="A5" s="119"/>
    </row>
    <row r="6" spans="1:6" ht="18" customHeight="1">
      <c r="A6" s="891" t="s">
        <v>331</v>
      </c>
      <c r="B6" s="891"/>
      <c r="C6" s="4"/>
    </row>
    <row r="7" spans="1:6" ht="18" customHeight="1">
      <c r="A7" s="905" t="str">
        <f>'Sch-1'!A7</f>
        <v xml:space="preserve">JOINT VENTURE OF  &amp; </v>
      </c>
      <c r="B7" s="905"/>
      <c r="C7" s="905"/>
      <c r="D7" s="92" t="s">
        <v>1</v>
      </c>
    </row>
    <row r="8" spans="1:6" ht="22.5" customHeight="1">
      <c r="A8" s="892" t="str">
        <f>"Bidder’s Name and Address  (" &amp; MID('Names of Bidder to b dleted'!B9,9, 20) &amp; ") :"</f>
        <v>Bidder’s Name and Address  (Lead Partner) :</v>
      </c>
      <c r="B8" s="892"/>
      <c r="C8" s="892"/>
      <c r="D8" s="93" t="str">
        <f>'Sch-1'!K8</f>
        <v>Contract Services</v>
      </c>
    </row>
    <row r="9" spans="1:6" ht="18" customHeight="1">
      <c r="A9" s="457" t="s">
        <v>12</v>
      </c>
      <c r="B9" s="457">
        <f>'Sch-1'!C9</f>
        <v>0</v>
      </c>
      <c r="C9" s="110"/>
      <c r="D9" s="93" t="str">
        <f>'Sch-1'!K9</f>
        <v>Power Grid Corporation of India Ltd.,</v>
      </c>
    </row>
    <row r="10" spans="1:6" ht="18" customHeight="1">
      <c r="A10" s="457" t="s">
        <v>11</v>
      </c>
      <c r="B10" s="814">
        <f>'Sch-1'!C10</f>
        <v>0</v>
      </c>
      <c r="C10" s="110"/>
      <c r="D10" s="93" t="str">
        <f>'Sch-1'!K10</f>
        <v>"Saudamini", Plot No.-2</v>
      </c>
    </row>
    <row r="11" spans="1:6" ht="18" customHeight="1">
      <c r="A11" s="406"/>
      <c r="B11" s="814">
        <f>'Sch-1'!C11</f>
        <v>0</v>
      </c>
      <c r="C11" s="110"/>
      <c r="D11" s="93" t="str">
        <f>'Sch-1'!K11</f>
        <v xml:space="preserve">Sector-29, </v>
      </c>
    </row>
    <row r="12" spans="1:6" ht="18" customHeight="1">
      <c r="A12" s="406"/>
      <c r="B12" s="814">
        <f>'Sch-1'!C12</f>
        <v>0</v>
      </c>
      <c r="C12" s="110"/>
      <c r="D12" s="93" t="str">
        <f>'Sch-1'!K12</f>
        <v>Gurgaon (Haryana) - 122001</v>
      </c>
    </row>
    <row r="13" spans="1:6" ht="18" customHeight="1" thickBot="1">
      <c r="A13" s="647"/>
      <c r="B13" s="647"/>
      <c r="C13" s="647"/>
      <c r="D13" s="121"/>
    </row>
    <row r="14" spans="1:6" ht="21.95" customHeight="1">
      <c r="A14" s="648" t="s">
        <v>111</v>
      </c>
      <c r="B14" s="958" t="s">
        <v>15</v>
      </c>
      <c r="C14" s="959"/>
      <c r="D14" s="649" t="s">
        <v>113</v>
      </c>
      <c r="E14" s="620" t="s">
        <v>342</v>
      </c>
      <c r="F14" s="621" t="s">
        <v>341</v>
      </c>
    </row>
    <row r="15" spans="1:6" ht="21.95" customHeight="1">
      <c r="A15" s="650" t="s">
        <v>116</v>
      </c>
      <c r="B15" s="955" t="s">
        <v>130</v>
      </c>
      <c r="C15" s="955"/>
      <c r="D15" s="651">
        <f>E15*F15</f>
        <v>0</v>
      </c>
      <c r="E15" s="622">
        <f>'Sch-6'!D15</f>
        <v>0</v>
      </c>
      <c r="F15" s="644">
        <f>IF(Discount!H36&lt;0,0,Discount!H36)</f>
        <v>0</v>
      </c>
    </row>
    <row r="16" spans="1:6" ht="35.1" customHeight="1">
      <c r="A16" s="652"/>
      <c r="B16" s="956" t="s">
        <v>131</v>
      </c>
      <c r="C16" s="957"/>
      <c r="D16" s="653"/>
      <c r="E16" s="624"/>
      <c r="F16" s="644"/>
    </row>
    <row r="17" spans="1:6" ht="21.95" customHeight="1">
      <c r="A17" s="650" t="s">
        <v>118</v>
      </c>
      <c r="B17" s="955" t="s">
        <v>132</v>
      </c>
      <c r="C17" s="955"/>
      <c r="D17" s="651">
        <f>E17*F17</f>
        <v>0</v>
      </c>
      <c r="E17" s="622">
        <f>'Sch-6'!D17</f>
        <v>0</v>
      </c>
      <c r="F17" s="644">
        <f>IF(Discount!I36&lt;0,0,Discount!I36)</f>
        <v>0</v>
      </c>
    </row>
    <row r="18" spans="1:6" ht="35.1" customHeight="1">
      <c r="A18" s="652"/>
      <c r="B18" s="956" t="s">
        <v>294</v>
      </c>
      <c r="C18" s="957"/>
      <c r="D18" s="653"/>
      <c r="E18" s="624"/>
      <c r="F18" s="644"/>
    </row>
    <row r="19" spans="1:6" ht="21.95" customHeight="1">
      <c r="A19" s="650" t="s">
        <v>120</v>
      </c>
      <c r="B19" s="955" t="s">
        <v>134</v>
      </c>
      <c r="C19" s="955"/>
      <c r="D19" s="651">
        <f>E19*F19</f>
        <v>0</v>
      </c>
      <c r="E19" s="622">
        <f>'Sch-6'!D19</f>
        <v>0</v>
      </c>
      <c r="F19" s="644">
        <f>IF(Discount!J36&lt;0,0,Discount!J36)</f>
        <v>0</v>
      </c>
    </row>
    <row r="20" spans="1:6" ht="30" customHeight="1">
      <c r="A20" s="652"/>
      <c r="B20" s="956" t="s">
        <v>135</v>
      </c>
      <c r="C20" s="957"/>
      <c r="D20" s="653"/>
      <c r="E20" s="624"/>
      <c r="F20" s="623"/>
    </row>
    <row r="21" spans="1:6" ht="21.95" customHeight="1">
      <c r="A21" s="650" t="s">
        <v>121</v>
      </c>
      <c r="B21" s="955" t="s">
        <v>136</v>
      </c>
      <c r="C21" s="955"/>
      <c r="D21" s="654" t="s">
        <v>321</v>
      </c>
      <c r="E21" s="624"/>
      <c r="F21" s="623"/>
    </row>
    <row r="22" spans="1:6" ht="30" customHeight="1">
      <c r="A22" s="652"/>
      <c r="B22" s="956" t="s">
        <v>137</v>
      </c>
      <c r="C22" s="957"/>
      <c r="D22" s="653"/>
      <c r="E22" s="624"/>
      <c r="F22" s="623"/>
    </row>
    <row r="23" spans="1:6" ht="30" customHeight="1">
      <c r="A23" s="650">
        <v>5</v>
      </c>
      <c r="B23" s="955" t="s">
        <v>138</v>
      </c>
      <c r="C23" s="955"/>
      <c r="D23" s="651">
        <f>IF('Sch-5 after discount'!D19&lt;0,0,'Sch-5 after discount'!D19)</f>
        <v>0</v>
      </c>
      <c r="E23" s="624"/>
      <c r="F23" s="623"/>
    </row>
    <row r="24" spans="1:6" ht="25.5" customHeight="1">
      <c r="A24" s="652"/>
      <c r="B24" s="956" t="s">
        <v>139</v>
      </c>
      <c r="C24" s="957"/>
      <c r="D24" s="655"/>
      <c r="E24" s="624"/>
      <c r="F24" s="623"/>
    </row>
    <row r="25" spans="1:6" ht="21.95" customHeight="1">
      <c r="A25" s="650" t="s">
        <v>123</v>
      </c>
      <c r="B25" s="955" t="s">
        <v>140</v>
      </c>
      <c r="C25" s="955"/>
      <c r="D25" s="654" t="s">
        <v>321</v>
      </c>
      <c r="E25" s="624"/>
      <c r="F25" s="623"/>
    </row>
    <row r="26" spans="1:6" ht="35.1" customHeight="1">
      <c r="A26" s="652"/>
      <c r="B26" s="956" t="s">
        <v>141</v>
      </c>
      <c r="C26" s="957"/>
      <c r="D26" s="653"/>
      <c r="E26" s="624"/>
      <c r="F26" s="623"/>
    </row>
    <row r="27" spans="1:6" ht="18.75" customHeight="1">
      <c r="A27" s="951"/>
      <c r="B27" s="953" t="s">
        <v>329</v>
      </c>
      <c r="C27" s="953"/>
      <c r="D27" s="658"/>
      <c r="E27" s="624"/>
      <c r="F27" s="623"/>
    </row>
    <row r="28" spans="1:6" ht="18.75" customHeight="1" thickBot="1">
      <c r="A28" s="952"/>
      <c r="B28" s="954"/>
      <c r="C28" s="954"/>
      <c r="D28" s="657">
        <f>SUM(D15:D26)</f>
        <v>0</v>
      </c>
      <c r="E28" s="625"/>
      <c r="F28" s="626"/>
    </row>
    <row r="29" spans="1:6" ht="18.75" customHeight="1">
      <c r="A29" s="130"/>
      <c r="B29" s="131"/>
      <c r="C29" s="131"/>
      <c r="D29" s="132"/>
    </row>
    <row r="30" spans="1:6" ht="27.95" customHeight="1">
      <c r="A30" s="130"/>
      <c r="B30" s="133"/>
      <c r="C30" s="133"/>
      <c r="D30" s="132"/>
    </row>
    <row r="31" spans="1:6" ht="27.95" customHeight="1">
      <c r="A31" s="134" t="s">
        <v>143</v>
      </c>
      <c r="B31" s="816">
        <f>'Sch-6'!B31</f>
        <v>0</v>
      </c>
      <c r="C31" s="133" t="s">
        <v>125</v>
      </c>
      <c r="D31" s="725">
        <f>'Sch-6'!D31</f>
        <v>0</v>
      </c>
      <c r="F31" s="135"/>
    </row>
    <row r="32" spans="1:6" ht="27.95" customHeight="1">
      <c r="A32" s="134" t="s">
        <v>144</v>
      </c>
      <c r="B32" s="665">
        <f>'Sch-6'!B32</f>
        <v>0</v>
      </c>
      <c r="C32" s="133" t="s">
        <v>127</v>
      </c>
      <c r="D32" s="725">
        <f>'Sch-6'!D32</f>
        <v>0</v>
      </c>
      <c r="F32" s="136"/>
    </row>
    <row r="33" spans="1:6" ht="27.95" customHeight="1">
      <c r="A33" s="137"/>
      <c r="B33" s="116"/>
      <c r="C33" s="133"/>
      <c r="F33" s="136"/>
    </row>
    <row r="34" spans="1:6" ht="30" customHeight="1">
      <c r="A34" s="137"/>
      <c r="B34" s="116"/>
      <c r="C34" s="133"/>
      <c r="D34" s="137"/>
      <c r="F34" s="135"/>
    </row>
    <row r="35" spans="1:6" ht="30" customHeight="1">
      <c r="A35" s="138"/>
      <c r="B35" s="138"/>
      <c r="C35" s="139"/>
      <c r="E35" s="140"/>
    </row>
  </sheetData>
  <sheetProtection password="CFB5" sheet="1" objects="1" scenarios="1" formatColumns="0" formatRows="0" selectLockedCells="1"/>
  <customSheetViews>
    <customSheetView guid="{D82A338D-F8F3-485C-9897-ED26B8FCE3B7}" showPageBreaks="1" printArea="1" hiddenColumns="1" view="pageBreakPreview">
      <selection activeCell="C35" sqref="C35"/>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63D51328-7CBC-4A1E-B96D-BAE91416501B}"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559560C8-0EA7-4FF3-86DE-6089CA470216}" showPageBreaks="1" printArea="1" hiddenColumns="1" view="pageBreakPreview" topLeftCell="A10">
      <selection activeCell="C35" sqref="C35"/>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0EF4989F-3042-43E2-B986-E1AA9D97B4D7}" showPageBreaks="1" printArea="1" hiddenColumns="1" view="pageBreakPreview">
      <selection activeCell="C35" sqref="C35"/>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9"/>
  <headerFooter alignWithMargins="0">
    <oddFooter>&amp;R&amp;"Book Antiqua,Bold"&amp;10Schedule-6/ Page &amp;P of &amp;N</oddFooter>
  </headerFooter>
  <drawing r:id="rId1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
  <dimension ref="A1:CV183"/>
  <sheetViews>
    <sheetView view="pageBreakPreview" zoomScaleNormal="100" zoomScaleSheetLayoutView="100" workbookViewId="0">
      <selection activeCell="E22" sqref="E22"/>
    </sheetView>
  </sheetViews>
  <sheetFormatPr defaultColWidth="8.7109375" defaultRowHeight="16.5"/>
  <cols>
    <col min="1" max="1" width="6.5703125" style="296" customWidth="1"/>
    <col min="2" max="2" width="11.42578125" style="296" customWidth="1"/>
    <col min="3" max="3" width="15" style="296" customWidth="1"/>
    <col min="4" max="4" width="10.28515625" style="296" customWidth="1"/>
    <col min="5" max="8" width="15.140625" style="296" customWidth="1"/>
    <col min="9" max="9" width="22.85546875" style="401" customWidth="1"/>
    <col min="10" max="10" width="8.7109375" style="266" customWidth="1"/>
    <col min="11" max="11" width="10.28515625" style="266" customWidth="1"/>
    <col min="12" max="12" width="13.5703125" style="266" customWidth="1"/>
    <col min="13" max="13" width="14.28515625" style="266" customWidth="1"/>
    <col min="14" max="26" width="9.140625" style="301" customWidth="1"/>
    <col min="27" max="27" width="0" style="301" hidden="1" customWidth="1"/>
    <col min="28" max="28" width="15.85546875" style="301" hidden="1" customWidth="1"/>
    <col min="29" max="29" width="15.5703125" style="301" hidden="1" customWidth="1"/>
    <col min="30" max="30" width="24.42578125" style="301" hidden="1" customWidth="1"/>
    <col min="31" max="31" width="13.7109375" style="301" hidden="1" customWidth="1"/>
    <col min="32" max="33" width="0" style="301" hidden="1" customWidth="1"/>
    <col min="34" max="100" width="9.140625" style="301" customWidth="1"/>
    <col min="101" max="253" width="9.140625" style="263" customWidth="1"/>
    <col min="254" max="254" width="13" style="263" customWidth="1"/>
    <col min="255" max="255" width="35.85546875" style="263" customWidth="1"/>
    <col min="256" max="16384" width="8.7109375" style="263"/>
  </cols>
  <sheetData>
    <row r="1" spans="1:100" s="301" customFormat="1" ht="18" customHeight="1">
      <c r="A1" s="297" t="str">
        <f>Cover!B3</f>
        <v>SPEC. NO.: CC/NT/COND/DOM/A06/22/00427</v>
      </c>
      <c r="B1" s="297"/>
      <c r="C1" s="297"/>
      <c r="D1" s="297"/>
      <c r="E1" s="297"/>
      <c r="F1" s="297"/>
      <c r="G1" s="297"/>
      <c r="H1" s="297"/>
      <c r="I1" s="392"/>
      <c r="J1" s="298"/>
      <c r="K1" s="298"/>
      <c r="L1" s="298"/>
      <c r="M1" s="299" t="s">
        <v>28</v>
      </c>
    </row>
    <row r="2" spans="1:100" s="301" customFormat="1" ht="12.75" customHeight="1">
      <c r="A2" s="302"/>
      <c r="B2" s="302"/>
      <c r="C2" s="302"/>
      <c r="D2" s="302"/>
      <c r="E2" s="302"/>
      <c r="F2" s="302"/>
      <c r="G2" s="302"/>
      <c r="H2" s="302"/>
      <c r="I2" s="393"/>
      <c r="J2" s="303"/>
      <c r="K2" s="303"/>
      <c r="L2" s="303"/>
      <c r="M2" s="303"/>
    </row>
    <row r="3" spans="1:100" s="301" customFormat="1" ht="101.25" customHeight="1">
      <c r="A3" s="967" t="str">
        <f>Cover!$B$2</f>
        <v xml:space="preserve">Reconductoring packages OH03 for Reconductoring of Jharsuguda/Sundargarh (POWERGRID) - Rourkela (POWERGRID) 400kV 2xD/C Twin Moose line with Twin HTLS conductor associated with Eastern region Expansion Scheme-XXIX
</v>
      </c>
      <c r="B3" s="967"/>
      <c r="C3" s="967"/>
      <c r="D3" s="967"/>
      <c r="E3" s="967"/>
      <c r="F3" s="967"/>
      <c r="G3" s="967"/>
      <c r="H3" s="967"/>
      <c r="I3" s="967"/>
      <c r="J3" s="967"/>
      <c r="K3" s="967"/>
      <c r="L3" s="967"/>
      <c r="M3" s="967"/>
      <c r="AA3" s="301" t="s">
        <v>18</v>
      </c>
      <c r="AC3" s="301">
        <f>IF(ISERROR(#REF!/('[8]Sch-6'!D14+'[8]Sch-6'!D16+'[8]Sch-6'!D18)),0,#REF!/( '[8]Sch-6'!D14+'[8]Sch-6'!D16+'[8]Sch-6'!D18))</f>
        <v>0</v>
      </c>
    </row>
    <row r="4" spans="1:100" s="301" customFormat="1" ht="21.95" customHeight="1">
      <c r="A4" s="968" t="s">
        <v>19</v>
      </c>
      <c r="B4" s="968"/>
      <c r="C4" s="968"/>
      <c r="D4" s="968"/>
      <c r="E4" s="968"/>
      <c r="F4" s="968"/>
      <c r="G4" s="968"/>
      <c r="H4" s="968"/>
      <c r="I4" s="968"/>
      <c r="J4" s="968"/>
      <c r="K4" s="968"/>
      <c r="L4" s="968"/>
      <c r="M4" s="968"/>
      <c r="AA4" s="301" t="s">
        <v>20</v>
      </c>
      <c r="AC4" s="301" t="e">
        <f>#REF!</f>
        <v>#REF!</v>
      </c>
    </row>
    <row r="5" spans="1:100" s="301" customFormat="1" ht="27.95" customHeight="1">
      <c r="A5" s="306"/>
      <c r="B5" s="306"/>
      <c r="C5" s="306"/>
      <c r="D5" s="306"/>
      <c r="E5" s="461"/>
      <c r="F5" s="461"/>
      <c r="G5" s="461"/>
      <c r="H5" s="461"/>
      <c r="I5" s="394"/>
      <c r="K5" s="305"/>
      <c r="L5" s="304"/>
      <c r="M5" s="461"/>
    </row>
    <row r="6" spans="1:100" s="301" customFormat="1" ht="27.95" customHeight="1">
      <c r="A6" s="595"/>
      <c r="B6" s="891" t="s">
        <v>331</v>
      </c>
      <c r="C6" s="891"/>
      <c r="D6" s="4"/>
      <c r="E6" s="461"/>
      <c r="F6" s="461"/>
      <c r="G6" s="461"/>
      <c r="H6" s="461"/>
      <c r="I6" s="394"/>
      <c r="K6" s="305"/>
      <c r="L6" s="304"/>
      <c r="M6" s="461"/>
    </row>
    <row r="7" spans="1:100" s="301" customFormat="1" ht="27.95" customHeight="1">
      <c r="A7" s="591"/>
      <c r="B7" s="905" t="str">
        <f>'Sch-1'!A7</f>
        <v xml:space="preserve">JOINT VENTURE OF  &amp; </v>
      </c>
      <c r="C7" s="905"/>
      <c r="D7" s="905"/>
      <c r="E7" s="905"/>
      <c r="F7" s="905"/>
      <c r="G7" s="905"/>
      <c r="H7" s="905"/>
      <c r="I7" s="394"/>
      <c r="K7" s="305"/>
      <c r="L7" s="304"/>
      <c r="M7" s="461"/>
    </row>
    <row r="8" spans="1:100" s="519" customFormat="1" ht="16.5" customHeight="1">
      <c r="A8" s="594"/>
      <c r="B8" s="892" t="str">
        <f>'Sch-1'!A8</f>
        <v>Bidder’s Name and Address  (Lead Partner)</v>
      </c>
      <c r="C8" s="892"/>
      <c r="D8" s="892"/>
      <c r="E8" s="892"/>
      <c r="F8" s="892"/>
      <c r="G8" s="892"/>
      <c r="H8" s="892"/>
      <c r="I8" s="26"/>
      <c r="J8" s="26"/>
      <c r="K8" s="92" t="s">
        <v>1</v>
      </c>
      <c r="L8" s="24"/>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c r="CT8" s="301"/>
      <c r="CU8" s="301"/>
      <c r="CV8" s="301"/>
    </row>
    <row r="9" spans="1:100" s="519" customFormat="1">
      <c r="A9" s="457"/>
      <c r="B9" s="457" t="s">
        <v>12</v>
      </c>
      <c r="C9" s="895">
        <f>'Sch-1'!C9</f>
        <v>0</v>
      </c>
      <c r="D9" s="895"/>
      <c r="E9" s="895"/>
      <c r="F9" s="895"/>
      <c r="G9" s="259"/>
      <c r="H9" s="259"/>
      <c r="I9" s="259"/>
      <c r="J9" s="259"/>
      <c r="K9" s="93" t="s">
        <v>2</v>
      </c>
      <c r="L9" s="24"/>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c r="CT9" s="301"/>
      <c r="CU9" s="301"/>
      <c r="CV9" s="301"/>
    </row>
    <row r="10" spans="1:100" s="519" customFormat="1">
      <c r="A10" s="457"/>
      <c r="B10" s="457" t="s">
        <v>11</v>
      </c>
      <c r="C10" s="894">
        <f>'Sch-1'!C10</f>
        <v>0</v>
      </c>
      <c r="D10" s="894"/>
      <c r="E10" s="894"/>
      <c r="F10" s="894"/>
      <c r="G10" s="259"/>
      <c r="H10" s="259"/>
      <c r="I10" s="259"/>
      <c r="J10" s="259"/>
      <c r="K10" s="93" t="s">
        <v>3</v>
      </c>
      <c r="L10" s="24"/>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row>
    <row r="11" spans="1:100" s="519" customFormat="1">
      <c r="A11" s="406"/>
      <c r="B11" s="406"/>
      <c r="C11" s="894">
        <f>'Sch-1'!C11</f>
        <v>0</v>
      </c>
      <c r="D11" s="894"/>
      <c r="E11" s="894"/>
      <c r="F11" s="894"/>
      <c r="G11" s="259"/>
      <c r="H11" s="259"/>
      <c r="I11" s="259"/>
      <c r="J11" s="259"/>
      <c r="K11" s="93" t="s">
        <v>4</v>
      </c>
      <c r="L11" s="24"/>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row>
    <row r="12" spans="1:100" s="519" customFormat="1">
      <c r="A12" s="406"/>
      <c r="B12" s="406"/>
      <c r="C12" s="894">
        <f>'Sch-1'!C12</f>
        <v>0</v>
      </c>
      <c r="D12" s="894"/>
      <c r="E12" s="894"/>
      <c r="F12" s="894"/>
      <c r="G12" s="259"/>
      <c r="H12" s="259"/>
      <c r="I12" s="259"/>
      <c r="J12" s="259"/>
      <c r="K12" s="93" t="s">
        <v>5</v>
      </c>
      <c r="L12" s="24"/>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row>
    <row r="13" spans="1:100" s="301" customFormat="1" ht="21" customHeight="1">
      <c r="A13" s="306"/>
      <c r="B13" s="306"/>
      <c r="C13" s="306"/>
      <c r="D13" s="306"/>
      <c r="E13" s="306"/>
      <c r="F13" s="306"/>
      <c r="G13" s="306"/>
      <c r="H13" s="306"/>
      <c r="I13" s="395"/>
      <c r="J13" s="461"/>
      <c r="K13" s="93" t="s">
        <v>6</v>
      </c>
      <c r="L13" s="300"/>
      <c r="M13" s="300"/>
    </row>
    <row r="14" spans="1:100" s="301" customFormat="1" ht="27.95" customHeight="1">
      <c r="A14" s="974" t="s">
        <v>31</v>
      </c>
      <c r="B14" s="974"/>
      <c r="C14" s="974"/>
      <c r="D14" s="974"/>
      <c r="E14" s="974"/>
      <c r="F14" s="974"/>
      <c r="G14" s="974"/>
      <c r="H14" s="974"/>
      <c r="I14" s="974"/>
      <c r="J14" s="974"/>
      <c r="K14" s="974"/>
      <c r="L14" s="974"/>
      <c r="M14" s="974"/>
    </row>
    <row r="15" spans="1:100" s="301" customFormat="1" ht="115.5" customHeight="1">
      <c r="A15" s="516" t="s">
        <v>32</v>
      </c>
      <c r="B15" s="388" t="s">
        <v>247</v>
      </c>
      <c r="C15" s="388" t="s">
        <v>248</v>
      </c>
      <c r="D15" s="516" t="s">
        <v>38</v>
      </c>
      <c r="E15" s="520" t="s">
        <v>312</v>
      </c>
      <c r="F15" s="521" t="s">
        <v>313</v>
      </c>
      <c r="G15" s="521" t="s">
        <v>290</v>
      </c>
      <c r="H15" s="521" t="s">
        <v>301</v>
      </c>
      <c r="I15" s="517" t="s">
        <v>33</v>
      </c>
      <c r="J15" s="517" t="s">
        <v>9</v>
      </c>
      <c r="K15" s="517" t="s">
        <v>16</v>
      </c>
      <c r="L15" s="517" t="s">
        <v>34</v>
      </c>
      <c r="M15" s="518" t="s">
        <v>35</v>
      </c>
      <c r="AB15" s="301" t="s">
        <v>36</v>
      </c>
      <c r="AD15" s="301" t="s">
        <v>22</v>
      </c>
      <c r="AE15" s="301" t="s">
        <v>37</v>
      </c>
    </row>
    <row r="16" spans="1:100">
      <c r="A16" s="523"/>
      <c r="B16" s="523"/>
      <c r="C16" s="523"/>
      <c r="D16" s="523"/>
      <c r="E16" s="523"/>
      <c r="F16" s="523"/>
      <c r="G16" s="523"/>
      <c r="H16" s="523"/>
      <c r="I16" s="524"/>
      <c r="J16" s="525"/>
      <c r="K16" s="525"/>
      <c r="L16" s="525"/>
      <c r="M16" s="525"/>
    </row>
    <row r="17" spans="1:100" s="414" customFormat="1" ht="23.25" customHeight="1">
      <c r="A17" s="463"/>
      <c r="B17" s="463"/>
      <c r="C17" s="463"/>
      <c r="D17" s="463"/>
      <c r="F17" s="463"/>
      <c r="G17" s="526" t="s">
        <v>320</v>
      </c>
      <c r="H17" s="463"/>
      <c r="I17" s="463"/>
      <c r="J17" s="463"/>
      <c r="K17" s="463"/>
      <c r="L17" s="463"/>
      <c r="M17" s="463"/>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c r="CT17" s="301"/>
      <c r="CU17" s="301"/>
      <c r="CV17" s="301"/>
    </row>
    <row r="18" spans="1:100" ht="22.5" customHeight="1">
      <c r="A18" s="975"/>
      <c r="B18" s="975"/>
      <c r="C18" s="975"/>
      <c r="D18" s="975"/>
      <c r="E18" s="975"/>
      <c r="F18" s="975"/>
      <c r="G18" s="975"/>
      <c r="H18" s="975"/>
      <c r="I18" s="975"/>
      <c r="J18" s="527"/>
      <c r="K18" s="527"/>
      <c r="L18" s="527"/>
      <c r="M18" s="527"/>
    </row>
    <row r="19" spans="1:100" ht="26.25" customHeight="1">
      <c r="B19" s="370"/>
      <c r="C19" s="371"/>
      <c r="D19" s="371"/>
      <c r="E19" s="371"/>
      <c r="F19" s="371"/>
      <c r="G19" s="371"/>
      <c r="H19" s="371"/>
      <c r="I19" s="371"/>
      <c r="J19" s="371"/>
      <c r="K19" s="371"/>
      <c r="L19" s="372"/>
      <c r="M19" s="522"/>
    </row>
    <row r="20" spans="1:100">
      <c r="B20" s="371"/>
      <c r="C20" s="371"/>
      <c r="D20" s="371"/>
      <c r="E20" s="371"/>
      <c r="F20" s="371"/>
      <c r="G20" s="371"/>
      <c r="H20" s="371"/>
      <c r="I20" s="371"/>
      <c r="J20" s="371"/>
      <c r="K20" s="371"/>
      <c r="L20" s="373"/>
      <c r="M20" s="522"/>
    </row>
    <row r="21" spans="1:100" s="473" customFormat="1">
      <c r="B21" s="473" t="s">
        <v>297</v>
      </c>
      <c r="C21" s="980">
        <f>'Sch-6 (After Discount)'!B31</f>
        <v>0</v>
      </c>
      <c r="D21" s="981"/>
      <c r="E21" s="981"/>
      <c r="F21" s="981"/>
      <c r="H21" s="972" t="s">
        <v>299</v>
      </c>
      <c r="I21" s="972"/>
      <c r="J21" s="969">
        <f>'Sch-6 (After Discount)'!D31</f>
        <v>0</v>
      </c>
      <c r="K21" s="969"/>
      <c r="L21" s="969"/>
      <c r="M21" s="969"/>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row>
    <row r="22" spans="1:100" s="473" customFormat="1" ht="16.5" customHeight="1">
      <c r="B22" s="473" t="s">
        <v>298</v>
      </c>
      <c r="C22" s="970">
        <f>'Sch-6'!B32</f>
        <v>0</v>
      </c>
      <c r="D22" s="971"/>
      <c r="H22" s="972" t="s">
        <v>106</v>
      </c>
      <c r="I22" s="972"/>
      <c r="J22" s="969">
        <f>'Sch-6 (After Discount)'!D32</f>
        <v>0</v>
      </c>
      <c r="K22" s="969"/>
      <c r="L22" s="969"/>
      <c r="M22" s="969"/>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row>
    <row r="23" spans="1:100">
      <c r="B23" s="976"/>
      <c r="C23" s="976"/>
      <c r="D23" s="976"/>
      <c r="E23" s="976"/>
      <c r="F23" s="976"/>
      <c r="G23" s="976"/>
      <c r="H23" s="976"/>
      <c r="I23" s="976"/>
      <c r="J23" s="976"/>
      <c r="K23" s="976"/>
      <c r="L23" s="976"/>
      <c r="M23" s="522"/>
    </row>
    <row r="24" spans="1:100">
      <c r="B24" s="374"/>
      <c r="C24" s="374"/>
      <c r="D24" s="977"/>
      <c r="E24" s="977"/>
      <c r="F24" s="977"/>
      <c r="G24" s="977"/>
      <c r="H24" s="977"/>
      <c r="I24" s="977"/>
      <c r="J24" s="977"/>
      <c r="K24" s="977"/>
      <c r="L24" s="977"/>
      <c r="M24" s="522"/>
    </row>
    <row r="25" spans="1:100">
      <c r="B25" s="375"/>
      <c r="C25" s="376"/>
      <c r="D25" s="977"/>
      <c r="E25" s="977"/>
      <c r="F25" s="977"/>
      <c r="G25" s="977"/>
      <c r="H25" s="977"/>
      <c r="I25" s="977"/>
      <c r="J25" s="977"/>
      <c r="K25" s="977"/>
      <c r="L25" s="977"/>
      <c r="M25" s="522"/>
    </row>
    <row r="26" spans="1:100">
      <c r="B26" s="375"/>
      <c r="C26" s="377"/>
      <c r="D26" s="977"/>
      <c r="E26" s="977"/>
      <c r="F26" s="977"/>
      <c r="G26" s="977"/>
      <c r="H26" s="977"/>
      <c r="I26" s="977"/>
      <c r="J26" s="977"/>
      <c r="K26" s="977"/>
      <c r="L26" s="977"/>
      <c r="M26" s="522"/>
    </row>
    <row r="27" spans="1:100">
      <c r="B27" s="23"/>
      <c r="C27" s="22"/>
      <c r="D27" s="977"/>
      <c r="E27" s="977"/>
      <c r="F27" s="977"/>
      <c r="G27" s="977"/>
      <c r="H27" s="977"/>
      <c r="I27" s="977"/>
      <c r="J27" s="977"/>
      <c r="K27" s="977"/>
      <c r="L27" s="977"/>
      <c r="M27" s="522"/>
    </row>
    <row r="28" spans="1:100">
      <c r="B28" s="23"/>
      <c r="C28" s="22"/>
      <c r="D28" s="378"/>
      <c r="E28" s="378"/>
      <c r="F28" s="378"/>
      <c r="G28" s="378"/>
      <c r="H28" s="378"/>
      <c r="I28" s="378"/>
      <c r="J28" s="378"/>
      <c r="K28" s="378"/>
      <c r="L28" s="378"/>
      <c r="M28" s="522"/>
    </row>
    <row r="29" spans="1:100">
      <c r="B29" s="379"/>
      <c r="C29" s="978"/>
      <c r="D29" s="978"/>
      <c r="E29" s="978"/>
      <c r="F29" s="978"/>
      <c r="G29" s="978"/>
      <c r="H29" s="978"/>
      <c r="I29" s="978"/>
      <c r="J29" s="978"/>
      <c r="K29" s="978"/>
      <c r="L29" s="380"/>
      <c r="M29" s="522"/>
    </row>
    <row r="59" spans="1:100" s="262" customFormat="1">
      <c r="A59" s="267"/>
      <c r="B59" s="267"/>
      <c r="C59" s="267"/>
      <c r="D59" s="267"/>
      <c r="E59" s="267"/>
      <c r="F59" s="267"/>
      <c r="G59" s="267"/>
      <c r="H59" s="267"/>
      <c r="I59" s="396"/>
      <c r="J59" s="268"/>
      <c r="K59" s="268"/>
      <c r="L59" s="268"/>
      <c r="M59" s="268"/>
      <c r="N59" s="301"/>
      <c r="O59" s="301"/>
      <c r="P59" s="301"/>
      <c r="Q59" s="301"/>
      <c r="R59" s="301"/>
      <c r="S59" s="301"/>
      <c r="T59" s="301"/>
      <c r="U59" s="301"/>
      <c r="V59" s="301"/>
      <c r="W59" s="301"/>
      <c r="X59" s="301"/>
      <c r="Y59" s="301"/>
      <c r="Z59" s="301"/>
      <c r="AA59" s="301"/>
      <c r="AB59" s="301"/>
      <c r="AC59" s="301"/>
      <c r="AD59" s="301"/>
      <c r="AE59" s="301"/>
      <c r="AF59" s="301"/>
      <c r="AG59" s="301"/>
      <c r="AH59" s="301"/>
      <c r="AI59" s="301"/>
      <c r="AJ59" s="301"/>
      <c r="AK59" s="301"/>
      <c r="AL59" s="301"/>
      <c r="AM59" s="301"/>
      <c r="AN59" s="301"/>
      <c r="AO59" s="301"/>
      <c r="AP59" s="301"/>
      <c r="AQ59" s="301"/>
      <c r="AR59" s="301"/>
      <c r="AS59" s="301"/>
      <c r="AT59" s="301"/>
      <c r="AU59" s="301"/>
      <c r="AV59" s="301"/>
      <c r="AW59" s="301"/>
      <c r="AX59" s="301"/>
      <c r="AY59" s="301"/>
      <c r="AZ59" s="301"/>
      <c r="BA59" s="301"/>
      <c r="BB59" s="301"/>
      <c r="BC59" s="301"/>
      <c r="BD59" s="301"/>
      <c r="BE59" s="301"/>
      <c r="BF59" s="301"/>
      <c r="BG59" s="301"/>
      <c r="BH59" s="301"/>
      <c r="BI59" s="301"/>
      <c r="BJ59" s="301"/>
      <c r="BK59" s="301"/>
      <c r="BL59" s="301"/>
      <c r="BM59" s="301"/>
      <c r="BN59" s="301"/>
      <c r="BO59" s="301"/>
      <c r="BP59" s="301"/>
      <c r="BQ59" s="301"/>
      <c r="BR59" s="301"/>
      <c r="BS59" s="301"/>
      <c r="BT59" s="301"/>
      <c r="BU59" s="301"/>
      <c r="BV59" s="301"/>
      <c r="BW59" s="301"/>
      <c r="BX59" s="301"/>
      <c r="BY59" s="301"/>
      <c r="BZ59" s="301"/>
      <c r="CA59" s="301"/>
      <c r="CB59" s="301"/>
      <c r="CC59" s="301"/>
      <c r="CD59" s="301"/>
      <c r="CE59" s="301"/>
      <c r="CF59" s="301"/>
      <c r="CG59" s="301"/>
      <c r="CH59" s="301"/>
      <c r="CI59" s="301"/>
      <c r="CJ59" s="301"/>
      <c r="CK59" s="301"/>
      <c r="CL59" s="301"/>
      <c r="CM59" s="301"/>
      <c r="CN59" s="301"/>
      <c r="CO59" s="301"/>
      <c r="CP59" s="301"/>
      <c r="CQ59" s="301"/>
      <c r="CR59" s="301"/>
      <c r="CS59" s="301"/>
      <c r="CT59" s="301"/>
      <c r="CU59" s="301"/>
      <c r="CV59" s="301"/>
    </row>
    <row r="60" spans="1:100" s="262" customFormat="1">
      <c r="A60" s="267"/>
      <c r="B60" s="267"/>
      <c r="C60" s="267"/>
      <c r="D60" s="267"/>
      <c r="E60" s="267"/>
      <c r="F60" s="267"/>
      <c r="G60" s="267"/>
      <c r="H60" s="267"/>
      <c r="I60" s="396"/>
      <c r="J60" s="268"/>
      <c r="K60" s="268"/>
      <c r="L60" s="268"/>
      <c r="M60" s="268"/>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1"/>
      <c r="BV60" s="301"/>
      <c r="BW60" s="301"/>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row>
    <row r="61" spans="1:100" s="262" customFormat="1">
      <c r="A61" s="267"/>
      <c r="B61" s="267"/>
      <c r="C61" s="267"/>
      <c r="D61" s="267"/>
      <c r="E61" s="267"/>
      <c r="F61" s="267"/>
      <c r="G61" s="267"/>
      <c r="H61" s="267"/>
      <c r="I61" s="396"/>
      <c r="J61" s="268"/>
      <c r="K61" s="268"/>
      <c r="L61" s="268"/>
      <c r="M61" s="268"/>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1"/>
      <c r="BV61" s="301"/>
      <c r="BW61" s="301"/>
      <c r="BX61" s="301"/>
      <c r="BY61" s="301"/>
      <c r="BZ61" s="301"/>
      <c r="CA61" s="301"/>
      <c r="CB61" s="301"/>
      <c r="CC61" s="301"/>
      <c r="CD61" s="301"/>
      <c r="CE61" s="301"/>
      <c r="CF61" s="301"/>
      <c r="CG61" s="301"/>
      <c r="CH61" s="301"/>
      <c r="CI61" s="301"/>
      <c r="CJ61" s="301"/>
      <c r="CK61" s="301"/>
      <c r="CL61" s="301"/>
      <c r="CM61" s="301"/>
      <c r="CN61" s="301"/>
      <c r="CO61" s="301"/>
      <c r="CP61" s="301"/>
      <c r="CQ61" s="301"/>
      <c r="CR61" s="301"/>
      <c r="CS61" s="301"/>
      <c r="CT61" s="301"/>
      <c r="CU61" s="301"/>
      <c r="CV61" s="301"/>
    </row>
    <row r="62" spans="1:100" s="271" customFormat="1" ht="16.5" hidden="1" customHeight="1">
      <c r="A62" s="269" t="str">
        <f>A1</f>
        <v>SPEC. NO.: CC/NT/COND/DOM/A06/22/00427</v>
      </c>
      <c r="B62" s="269"/>
      <c r="C62" s="269"/>
      <c r="D62" s="269"/>
      <c r="E62" s="269"/>
      <c r="F62" s="269"/>
      <c r="G62" s="269"/>
      <c r="H62" s="269"/>
      <c r="I62" s="397"/>
      <c r="J62" s="270"/>
      <c r="K62" s="270"/>
      <c r="L62" s="270"/>
      <c r="M62" s="270"/>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1"/>
      <c r="BV62" s="301"/>
      <c r="BW62" s="301"/>
      <c r="BX62" s="301"/>
      <c r="BY62" s="301"/>
      <c r="BZ62" s="301"/>
      <c r="CA62" s="301"/>
      <c r="CB62" s="301"/>
      <c r="CC62" s="301"/>
      <c r="CD62" s="301"/>
      <c r="CE62" s="301"/>
      <c r="CF62" s="301"/>
      <c r="CG62" s="301"/>
      <c r="CH62" s="301"/>
      <c r="CI62" s="301"/>
      <c r="CJ62" s="301"/>
      <c r="CK62" s="301"/>
      <c r="CL62" s="301"/>
      <c r="CM62" s="301"/>
      <c r="CN62" s="301"/>
      <c r="CO62" s="301"/>
      <c r="CP62" s="301"/>
      <c r="CQ62" s="301"/>
      <c r="CR62" s="301"/>
      <c r="CS62" s="301"/>
      <c r="CT62" s="301"/>
      <c r="CU62" s="301"/>
      <c r="CV62" s="301"/>
    </row>
    <row r="63" spans="1:100" s="271" customFormat="1" ht="16.5" hidden="1" customHeight="1">
      <c r="A63" s="264"/>
      <c r="B63" s="264"/>
      <c r="C63" s="264"/>
      <c r="D63" s="264"/>
      <c r="E63" s="264"/>
      <c r="F63" s="264"/>
      <c r="G63" s="264"/>
      <c r="H63" s="264"/>
      <c r="I63" s="398"/>
      <c r="J63" s="265"/>
      <c r="K63" s="265"/>
      <c r="L63" s="265"/>
      <c r="M63" s="265"/>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1"/>
      <c r="BV63" s="301"/>
      <c r="BW63" s="301"/>
      <c r="BX63" s="301"/>
      <c r="BY63" s="301"/>
      <c r="BZ63" s="301"/>
      <c r="CA63" s="301"/>
      <c r="CB63" s="301"/>
      <c r="CC63" s="301"/>
      <c r="CD63" s="301"/>
      <c r="CE63" s="301"/>
      <c r="CF63" s="301"/>
      <c r="CG63" s="301"/>
      <c r="CH63" s="301"/>
      <c r="CI63" s="301"/>
      <c r="CJ63" s="301"/>
      <c r="CK63" s="301"/>
      <c r="CL63" s="301"/>
      <c r="CM63" s="301"/>
      <c r="CN63" s="301"/>
      <c r="CO63" s="301"/>
      <c r="CP63" s="301"/>
      <c r="CQ63" s="301"/>
      <c r="CR63" s="301"/>
      <c r="CS63" s="301"/>
      <c r="CT63" s="301"/>
      <c r="CU63" s="301"/>
      <c r="CV63" s="301"/>
    </row>
    <row r="64" spans="1:100" s="271" customFormat="1" ht="35.25" hidden="1" customHeight="1">
      <c r="A64" s="979" t="str">
        <f>A3</f>
        <v xml:space="preserve">Reconductoring packages OH03 for Reconductoring of Jharsuguda/Sundargarh (POWERGRID) - Rourkela (POWERGRID) 400kV 2xD/C Twin Moose line with Twin HTLS conductor associated with Eastern region Expansion Scheme-XXIX
</v>
      </c>
      <c r="B64" s="979"/>
      <c r="C64" s="979"/>
      <c r="D64" s="979"/>
      <c r="E64" s="979"/>
      <c r="F64" s="979"/>
      <c r="G64" s="979"/>
      <c r="H64" s="979"/>
      <c r="I64" s="979">
        <f>I3</f>
        <v>0</v>
      </c>
      <c r="J64" s="979">
        <f>J3</f>
        <v>0</v>
      </c>
      <c r="K64" s="979"/>
      <c r="L64" s="979"/>
      <c r="M64" s="979"/>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1"/>
      <c r="BV64" s="301"/>
      <c r="BW64" s="301"/>
      <c r="BX64" s="301"/>
      <c r="BY64" s="301"/>
      <c r="BZ64" s="301"/>
      <c r="CA64" s="301"/>
      <c r="CB64" s="301"/>
      <c r="CC64" s="301"/>
      <c r="CD64" s="301"/>
      <c r="CE64" s="301"/>
      <c r="CF64" s="301"/>
      <c r="CG64" s="301"/>
      <c r="CH64" s="301"/>
      <c r="CI64" s="301"/>
      <c r="CJ64" s="301"/>
      <c r="CK64" s="301"/>
      <c r="CL64" s="301"/>
      <c r="CM64" s="301"/>
      <c r="CN64" s="301"/>
      <c r="CO64" s="301"/>
      <c r="CP64" s="301"/>
      <c r="CQ64" s="301"/>
      <c r="CR64" s="301"/>
      <c r="CS64" s="301"/>
      <c r="CT64" s="301"/>
      <c r="CU64" s="301"/>
      <c r="CV64" s="301"/>
    </row>
    <row r="65" spans="1:100" s="271" customFormat="1" ht="16.5" hidden="1" customHeight="1">
      <c r="A65" s="973" t="str">
        <f>A4</f>
        <v>(SCHEDULE OF RATES AND PRICES )</v>
      </c>
      <c r="B65" s="973"/>
      <c r="C65" s="973"/>
      <c r="D65" s="973"/>
      <c r="E65" s="973"/>
      <c r="F65" s="973"/>
      <c r="G65" s="973"/>
      <c r="H65" s="973"/>
      <c r="I65" s="973">
        <f>I4</f>
        <v>0</v>
      </c>
      <c r="J65" s="973">
        <f>J4</f>
        <v>0</v>
      </c>
      <c r="K65" s="973"/>
      <c r="L65" s="973"/>
      <c r="M65" s="973"/>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1"/>
      <c r="BR65" s="301"/>
      <c r="BS65" s="301"/>
      <c r="BT65" s="301"/>
      <c r="BU65" s="301"/>
      <c r="BV65" s="301"/>
      <c r="BW65" s="301"/>
      <c r="BX65" s="301"/>
      <c r="BY65" s="301"/>
      <c r="BZ65" s="301"/>
      <c r="CA65" s="301"/>
      <c r="CB65" s="301"/>
      <c r="CC65" s="301"/>
      <c r="CD65" s="301"/>
      <c r="CE65" s="301"/>
      <c r="CF65" s="301"/>
      <c r="CG65" s="301"/>
      <c r="CH65" s="301"/>
      <c r="CI65" s="301"/>
      <c r="CJ65" s="301"/>
      <c r="CK65" s="301"/>
      <c r="CL65" s="301"/>
      <c r="CM65" s="301"/>
      <c r="CN65" s="301"/>
      <c r="CO65" s="301"/>
      <c r="CP65" s="301"/>
      <c r="CQ65" s="301"/>
      <c r="CR65" s="301"/>
      <c r="CS65" s="301"/>
      <c r="CT65" s="301"/>
      <c r="CU65" s="301"/>
      <c r="CV65" s="301"/>
    </row>
    <row r="66" spans="1:100" s="271" customFormat="1" ht="16.5" hidden="1" customHeight="1">
      <c r="A66" s="272"/>
      <c r="B66" s="272"/>
      <c r="C66" s="272"/>
      <c r="D66" s="272"/>
      <c r="E66" s="272"/>
      <c r="F66" s="272"/>
      <c r="G66" s="272"/>
      <c r="H66" s="272"/>
      <c r="I66" s="460"/>
      <c r="J66" s="462"/>
      <c r="K66" s="462"/>
      <c r="L66" s="462"/>
      <c r="M66" s="462"/>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301"/>
      <c r="AM66" s="301"/>
      <c r="AN66" s="301"/>
      <c r="AO66" s="301"/>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1"/>
      <c r="BO66" s="301"/>
      <c r="BP66" s="301"/>
      <c r="BQ66" s="301"/>
      <c r="BR66" s="301"/>
      <c r="BS66" s="301"/>
      <c r="BT66" s="301"/>
      <c r="BU66" s="301"/>
      <c r="BV66" s="301"/>
      <c r="BW66" s="301"/>
      <c r="BX66" s="301"/>
      <c r="BY66" s="301"/>
      <c r="BZ66" s="301"/>
      <c r="CA66" s="301"/>
      <c r="CB66" s="301"/>
      <c r="CC66" s="301"/>
      <c r="CD66" s="301"/>
      <c r="CE66" s="301"/>
      <c r="CF66" s="301"/>
      <c r="CG66" s="301"/>
      <c r="CH66" s="301"/>
      <c r="CI66" s="301"/>
      <c r="CJ66" s="301"/>
      <c r="CK66" s="301"/>
      <c r="CL66" s="301"/>
      <c r="CM66" s="301"/>
      <c r="CN66" s="301"/>
      <c r="CO66" s="301"/>
      <c r="CP66" s="301"/>
      <c r="CQ66" s="301"/>
      <c r="CR66" s="301"/>
      <c r="CS66" s="301"/>
      <c r="CT66" s="301"/>
      <c r="CU66" s="301"/>
      <c r="CV66" s="301"/>
    </row>
    <row r="67" spans="1:100" s="271" customFormat="1" ht="16.5" hidden="1" customHeight="1">
      <c r="A67" s="273" t="e">
        <f>#REF!</f>
        <v>#REF!</v>
      </c>
      <c r="B67" s="273"/>
      <c r="C67" s="273"/>
      <c r="D67" s="273"/>
      <c r="E67" s="273"/>
      <c r="F67" s="273"/>
      <c r="G67" s="273"/>
      <c r="H67" s="273"/>
      <c r="I67" s="399"/>
      <c r="J67" s="274"/>
      <c r="K67" s="274"/>
      <c r="L67" s="274"/>
      <c r="M67" s="274"/>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01"/>
      <c r="AN67" s="301"/>
      <c r="AO67" s="301"/>
      <c r="AP67" s="301"/>
      <c r="AQ67" s="301"/>
      <c r="AR67" s="301"/>
      <c r="AS67" s="301"/>
      <c r="AT67" s="301"/>
      <c r="AU67" s="301"/>
      <c r="AV67" s="301"/>
      <c r="AW67" s="301"/>
      <c r="AX67" s="301"/>
      <c r="AY67" s="301"/>
      <c r="AZ67" s="301"/>
      <c r="BA67" s="301"/>
      <c r="BB67" s="301"/>
      <c r="BC67" s="301"/>
      <c r="BD67" s="301"/>
      <c r="BE67" s="301"/>
      <c r="BF67" s="301"/>
      <c r="BG67" s="301"/>
      <c r="BH67" s="301"/>
      <c r="BI67" s="301"/>
      <c r="BJ67" s="301"/>
      <c r="BK67" s="301"/>
      <c r="BL67" s="301"/>
      <c r="BM67" s="301"/>
      <c r="BN67" s="301"/>
      <c r="BO67" s="301"/>
      <c r="BP67" s="301"/>
      <c r="BQ67" s="301"/>
      <c r="BR67" s="301"/>
      <c r="BS67" s="301"/>
      <c r="BT67" s="301"/>
      <c r="BU67" s="301"/>
      <c r="BV67" s="301"/>
      <c r="BW67" s="301"/>
      <c r="BX67" s="301"/>
      <c r="BY67" s="301"/>
      <c r="BZ67" s="301"/>
      <c r="CA67" s="301"/>
      <c r="CB67" s="301"/>
      <c r="CC67" s="301"/>
      <c r="CD67" s="301"/>
      <c r="CE67" s="301"/>
      <c r="CF67" s="301"/>
      <c r="CG67" s="301"/>
      <c r="CH67" s="301"/>
      <c r="CI67" s="301"/>
      <c r="CJ67" s="301"/>
      <c r="CK67" s="301"/>
      <c r="CL67" s="301"/>
      <c r="CM67" s="301"/>
      <c r="CN67" s="301"/>
      <c r="CO67" s="301"/>
      <c r="CP67" s="301"/>
      <c r="CQ67" s="301"/>
      <c r="CR67" s="301"/>
      <c r="CS67" s="301"/>
      <c r="CT67" s="301"/>
      <c r="CU67" s="301"/>
      <c r="CV67" s="301"/>
    </row>
    <row r="68" spans="1:100" s="271" customFormat="1" ht="16.5" hidden="1" customHeight="1">
      <c r="A68" s="983" t="e">
        <f>#REF!</f>
        <v>#REF!</v>
      </c>
      <c r="B68" s="983"/>
      <c r="C68" s="983"/>
      <c r="D68" s="983"/>
      <c r="E68" s="983"/>
      <c r="F68" s="983"/>
      <c r="G68" s="983"/>
      <c r="H68" s="983"/>
      <c r="I68" s="983" t="e">
        <f>#REF!</f>
        <v>#REF!</v>
      </c>
      <c r="J68" s="983" t="e">
        <f>#REF!</f>
        <v>#REF!</v>
      </c>
      <c r="K68" s="458"/>
      <c r="L68" s="458"/>
      <c r="M68" s="458"/>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1"/>
      <c r="AN68" s="301"/>
      <c r="AO68" s="301"/>
      <c r="AP68" s="301"/>
      <c r="AQ68" s="301"/>
      <c r="AR68" s="301"/>
      <c r="AS68" s="301"/>
      <c r="AT68" s="301"/>
      <c r="AU68" s="301"/>
      <c r="AV68" s="301"/>
      <c r="AW68" s="301"/>
      <c r="AX68" s="301"/>
      <c r="AY68" s="301"/>
      <c r="AZ68" s="301"/>
      <c r="BA68" s="301"/>
      <c r="BB68" s="301"/>
      <c r="BC68" s="301"/>
      <c r="BD68" s="301"/>
      <c r="BE68" s="301"/>
      <c r="BF68" s="301"/>
      <c r="BG68" s="301"/>
      <c r="BH68" s="301"/>
      <c r="BI68" s="301"/>
      <c r="BJ68" s="301"/>
      <c r="BK68" s="301"/>
      <c r="BL68" s="301"/>
      <c r="BM68" s="301"/>
      <c r="BN68" s="301"/>
      <c r="BO68" s="301"/>
      <c r="BP68" s="301"/>
      <c r="BQ68" s="301"/>
      <c r="BR68" s="301"/>
      <c r="BS68" s="301"/>
      <c r="BT68" s="301"/>
      <c r="BU68" s="301"/>
      <c r="BV68" s="301"/>
      <c r="BW68" s="301"/>
      <c r="BX68" s="301"/>
      <c r="BY68" s="301"/>
      <c r="BZ68" s="301"/>
      <c r="CA68" s="301"/>
      <c r="CB68" s="301"/>
      <c r="CC68" s="301"/>
      <c r="CD68" s="301"/>
      <c r="CE68" s="301"/>
      <c r="CF68" s="301"/>
      <c r="CG68" s="301"/>
      <c r="CH68" s="301"/>
      <c r="CI68" s="301"/>
      <c r="CJ68" s="301"/>
      <c r="CK68" s="301"/>
      <c r="CL68" s="301"/>
      <c r="CM68" s="301"/>
      <c r="CN68" s="301"/>
      <c r="CO68" s="301"/>
      <c r="CP68" s="301"/>
      <c r="CQ68" s="301"/>
      <c r="CR68" s="301"/>
      <c r="CS68" s="301"/>
      <c r="CT68" s="301"/>
      <c r="CU68" s="301"/>
      <c r="CV68" s="301"/>
    </row>
    <row r="69" spans="1:100" s="271" customFormat="1" ht="16.5" hidden="1" customHeight="1">
      <c r="A69" s="275" t="e">
        <f>#REF!</f>
        <v>#REF!</v>
      </c>
      <c r="B69" s="275"/>
      <c r="C69" s="275"/>
      <c r="D69" s="275"/>
      <c r="E69" s="275"/>
      <c r="F69" s="275"/>
      <c r="G69" s="275"/>
      <c r="H69" s="275"/>
      <c r="I69" s="982" t="e">
        <f>#REF!</f>
        <v>#REF!</v>
      </c>
      <c r="J69" s="982" t="e">
        <f>#REF!</f>
        <v>#REF!</v>
      </c>
      <c r="K69" s="459"/>
      <c r="L69" s="459"/>
      <c r="M69" s="459"/>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1"/>
      <c r="AK69" s="301"/>
      <c r="AL69" s="301"/>
      <c r="AM69" s="301"/>
      <c r="AN69" s="301"/>
      <c r="AO69" s="301"/>
      <c r="AP69" s="301"/>
      <c r="AQ69" s="301"/>
      <c r="AR69" s="301"/>
      <c r="AS69" s="301"/>
      <c r="AT69" s="301"/>
      <c r="AU69" s="301"/>
      <c r="AV69" s="301"/>
      <c r="AW69" s="301"/>
      <c r="AX69" s="301"/>
      <c r="AY69" s="301"/>
      <c r="AZ69" s="301"/>
      <c r="BA69" s="301"/>
      <c r="BB69" s="301"/>
      <c r="BC69" s="301"/>
      <c r="BD69" s="301"/>
      <c r="BE69" s="301"/>
      <c r="BF69" s="301"/>
      <c r="BG69" s="301"/>
      <c r="BH69" s="301"/>
      <c r="BI69" s="301"/>
      <c r="BJ69" s="301"/>
      <c r="BK69" s="301"/>
      <c r="BL69" s="301"/>
      <c r="BM69" s="301"/>
      <c r="BN69" s="301"/>
      <c r="BO69" s="301"/>
      <c r="BP69" s="301"/>
      <c r="BQ69" s="301"/>
      <c r="BR69" s="301"/>
      <c r="BS69" s="301"/>
      <c r="BT69" s="301"/>
      <c r="BU69" s="301"/>
      <c r="BV69" s="301"/>
      <c r="BW69" s="301"/>
      <c r="BX69" s="301"/>
      <c r="BY69" s="301"/>
      <c r="BZ69" s="301"/>
      <c r="CA69" s="301"/>
      <c r="CB69" s="301"/>
      <c r="CC69" s="301"/>
      <c r="CD69" s="301"/>
      <c r="CE69" s="301"/>
      <c r="CF69" s="301"/>
      <c r="CG69" s="301"/>
      <c r="CH69" s="301"/>
      <c r="CI69" s="301"/>
      <c r="CJ69" s="301"/>
      <c r="CK69" s="301"/>
      <c r="CL69" s="301"/>
      <c r="CM69" s="301"/>
      <c r="CN69" s="301"/>
      <c r="CO69" s="301"/>
      <c r="CP69" s="301"/>
      <c r="CQ69" s="301"/>
      <c r="CR69" s="301"/>
      <c r="CS69" s="301"/>
      <c r="CT69" s="301"/>
      <c r="CU69" s="301"/>
      <c r="CV69" s="301"/>
    </row>
    <row r="70" spans="1:100" s="271" customFormat="1" ht="16.5" hidden="1" customHeight="1">
      <c r="A70" s="275" t="e">
        <f>#REF!</f>
        <v>#REF!</v>
      </c>
      <c r="B70" s="275"/>
      <c r="C70" s="275"/>
      <c r="D70" s="275"/>
      <c r="E70" s="275"/>
      <c r="F70" s="275"/>
      <c r="G70" s="275"/>
      <c r="H70" s="275"/>
      <c r="I70" s="982" t="e">
        <f>#REF!</f>
        <v>#REF!</v>
      </c>
      <c r="J70" s="982" t="e">
        <f>#REF!</f>
        <v>#REF!</v>
      </c>
      <c r="K70" s="459"/>
      <c r="L70" s="459"/>
      <c r="M70" s="459"/>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01"/>
      <c r="AN70" s="301"/>
      <c r="AO70" s="301"/>
      <c r="AP70" s="301"/>
      <c r="AQ70" s="301"/>
      <c r="AR70" s="301"/>
      <c r="AS70" s="301"/>
      <c r="AT70" s="301"/>
      <c r="AU70" s="301"/>
      <c r="AV70" s="301"/>
      <c r="AW70" s="301"/>
      <c r="AX70" s="301"/>
      <c r="AY70" s="301"/>
      <c r="AZ70" s="301"/>
      <c r="BA70" s="301"/>
      <c r="BB70" s="301"/>
      <c r="BC70" s="301"/>
      <c r="BD70" s="301"/>
      <c r="BE70" s="301"/>
      <c r="BF70" s="301"/>
      <c r="BG70" s="301"/>
      <c r="BH70" s="301"/>
      <c r="BI70" s="301"/>
      <c r="BJ70" s="301"/>
      <c r="BK70" s="301"/>
      <c r="BL70" s="301"/>
      <c r="BM70" s="301"/>
      <c r="BN70" s="301"/>
      <c r="BO70" s="301"/>
      <c r="BP70" s="301"/>
      <c r="BQ70" s="301"/>
      <c r="BR70" s="301"/>
      <c r="BS70" s="301"/>
      <c r="BT70" s="301"/>
      <c r="BU70" s="301"/>
      <c r="BV70" s="301"/>
      <c r="BW70" s="301"/>
      <c r="BX70" s="301"/>
      <c r="BY70" s="301"/>
      <c r="BZ70" s="301"/>
      <c r="CA70" s="301"/>
      <c r="CB70" s="301"/>
      <c r="CC70" s="301"/>
      <c r="CD70" s="301"/>
      <c r="CE70" s="301"/>
      <c r="CF70" s="301"/>
      <c r="CG70" s="301"/>
      <c r="CH70" s="301"/>
      <c r="CI70" s="301"/>
      <c r="CJ70" s="301"/>
      <c r="CK70" s="301"/>
      <c r="CL70" s="301"/>
      <c r="CM70" s="301"/>
      <c r="CN70" s="301"/>
      <c r="CO70" s="301"/>
      <c r="CP70" s="301"/>
      <c r="CQ70" s="301"/>
      <c r="CR70" s="301"/>
      <c r="CS70" s="301"/>
      <c r="CT70" s="301"/>
      <c r="CU70" s="301"/>
      <c r="CV70" s="301"/>
    </row>
    <row r="71" spans="1:100" s="271" customFormat="1" ht="16.5" hidden="1" customHeight="1">
      <c r="A71" s="276"/>
      <c r="B71" s="276"/>
      <c r="C71" s="276"/>
      <c r="D71" s="276"/>
      <c r="E71" s="276"/>
      <c r="F71" s="276"/>
      <c r="G71" s="276"/>
      <c r="H71" s="276"/>
      <c r="I71" s="982" t="e">
        <f>#REF!</f>
        <v>#REF!</v>
      </c>
      <c r="J71" s="982" t="e">
        <f>#REF!</f>
        <v>#REF!</v>
      </c>
      <c r="K71" s="459"/>
      <c r="L71" s="459"/>
      <c r="M71" s="459"/>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c r="BM71" s="301"/>
      <c r="BN71" s="301"/>
      <c r="BO71" s="301"/>
      <c r="BP71" s="301"/>
      <c r="BQ71" s="301"/>
      <c r="BR71" s="301"/>
      <c r="BS71" s="301"/>
      <c r="BT71" s="301"/>
      <c r="BU71" s="301"/>
      <c r="BV71" s="301"/>
      <c r="BW71" s="301"/>
      <c r="BX71" s="301"/>
      <c r="BY71" s="301"/>
      <c r="BZ71" s="301"/>
      <c r="CA71" s="301"/>
      <c r="CB71" s="301"/>
      <c r="CC71" s="301"/>
      <c r="CD71" s="301"/>
      <c r="CE71" s="301"/>
      <c r="CF71" s="301"/>
      <c r="CG71" s="301"/>
      <c r="CH71" s="301"/>
      <c r="CI71" s="301"/>
      <c r="CJ71" s="301"/>
      <c r="CK71" s="301"/>
      <c r="CL71" s="301"/>
      <c r="CM71" s="301"/>
      <c r="CN71" s="301"/>
      <c r="CO71" s="301"/>
      <c r="CP71" s="301"/>
      <c r="CQ71" s="301"/>
      <c r="CR71" s="301"/>
      <c r="CS71" s="301"/>
      <c r="CT71" s="301"/>
      <c r="CU71" s="301"/>
      <c r="CV71" s="301"/>
    </row>
    <row r="72" spans="1:100" s="271" customFormat="1" ht="16.5" hidden="1" customHeight="1">
      <c r="A72" s="276"/>
      <c r="B72" s="276"/>
      <c r="C72" s="276"/>
      <c r="D72" s="276"/>
      <c r="E72" s="276"/>
      <c r="F72" s="276"/>
      <c r="G72" s="276"/>
      <c r="H72" s="276"/>
      <c r="I72" s="982">
        <f>C5</f>
        <v>0</v>
      </c>
      <c r="J72" s="982">
        <f>D5</f>
        <v>0</v>
      </c>
      <c r="K72" s="459"/>
      <c r="L72" s="459"/>
      <c r="M72" s="459"/>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c r="BM72" s="301"/>
      <c r="BN72" s="301"/>
      <c r="BO72" s="301"/>
      <c r="BP72" s="301"/>
      <c r="BQ72" s="301"/>
      <c r="BR72" s="301"/>
      <c r="BS72" s="301"/>
      <c r="BT72" s="301"/>
      <c r="BU72" s="301"/>
      <c r="BV72" s="301"/>
      <c r="BW72" s="301"/>
      <c r="BX72" s="301"/>
      <c r="BY72" s="301"/>
      <c r="BZ72" s="301"/>
      <c r="CA72" s="301"/>
      <c r="CB72" s="301"/>
      <c r="CC72" s="301"/>
      <c r="CD72" s="301"/>
      <c r="CE72" s="301"/>
      <c r="CF72" s="301"/>
      <c r="CG72" s="301"/>
      <c r="CH72" s="301"/>
      <c r="CI72" s="301"/>
      <c r="CJ72" s="301"/>
      <c r="CK72" s="301"/>
      <c r="CL72" s="301"/>
      <c r="CM72" s="301"/>
      <c r="CN72" s="301"/>
      <c r="CO72" s="301"/>
      <c r="CP72" s="301"/>
      <c r="CQ72" s="301"/>
      <c r="CR72" s="301"/>
      <c r="CS72" s="301"/>
      <c r="CT72" s="301"/>
      <c r="CU72" s="301"/>
      <c r="CV72" s="301"/>
    </row>
    <row r="73" spans="1:100" s="271" customFormat="1" ht="16.5" hidden="1" customHeight="1">
      <c r="A73" s="277"/>
      <c r="B73" s="277"/>
      <c r="C73" s="277"/>
      <c r="D73" s="277"/>
      <c r="E73" s="277"/>
      <c r="F73" s="277"/>
      <c r="G73" s="277"/>
      <c r="H73" s="277"/>
      <c r="I73" s="400"/>
      <c r="J73" s="278"/>
      <c r="K73" s="278"/>
      <c r="L73" s="278"/>
      <c r="M73" s="278"/>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1"/>
      <c r="AP73" s="301"/>
      <c r="AQ73" s="301"/>
      <c r="AR73" s="301"/>
      <c r="AS73" s="301"/>
      <c r="AT73" s="301"/>
      <c r="AU73" s="301"/>
      <c r="AV73" s="301"/>
      <c r="AW73" s="301"/>
      <c r="AX73" s="301"/>
      <c r="AY73" s="301"/>
      <c r="AZ73" s="301"/>
      <c r="BA73" s="301"/>
      <c r="BB73" s="301"/>
      <c r="BC73" s="301"/>
      <c r="BD73" s="301"/>
      <c r="BE73" s="301"/>
      <c r="BF73" s="301"/>
      <c r="BG73" s="301"/>
      <c r="BH73" s="301"/>
      <c r="BI73" s="301"/>
      <c r="BJ73" s="301"/>
      <c r="BK73" s="301"/>
      <c r="BL73" s="301"/>
      <c r="BM73" s="301"/>
      <c r="BN73" s="301"/>
      <c r="BO73" s="301"/>
      <c r="BP73" s="301"/>
      <c r="BQ73" s="301"/>
      <c r="BR73" s="301"/>
      <c r="BS73" s="301"/>
      <c r="BT73" s="301"/>
      <c r="BU73" s="301"/>
      <c r="BV73" s="301"/>
      <c r="BW73" s="301"/>
      <c r="BX73" s="301"/>
      <c r="BY73" s="301"/>
      <c r="BZ73" s="301"/>
      <c r="CA73" s="301"/>
      <c r="CB73" s="301"/>
      <c r="CC73" s="301"/>
      <c r="CD73" s="301"/>
      <c r="CE73" s="301"/>
      <c r="CF73" s="301"/>
      <c r="CG73" s="301"/>
      <c r="CH73" s="301"/>
      <c r="CI73" s="301"/>
      <c r="CJ73" s="301"/>
      <c r="CK73" s="301"/>
      <c r="CL73" s="301"/>
      <c r="CM73" s="301"/>
      <c r="CN73" s="301"/>
      <c r="CO73" s="301"/>
      <c r="CP73" s="301"/>
      <c r="CQ73" s="301"/>
      <c r="CR73" s="301"/>
      <c r="CS73" s="301"/>
      <c r="CT73" s="301"/>
      <c r="CU73" s="301"/>
      <c r="CV73" s="301"/>
    </row>
    <row r="74" spans="1:100" s="271" customFormat="1" ht="33.75" hidden="1" customHeight="1">
      <c r="A74" s="279" t="str">
        <f>A15</f>
        <v>SL. NO.</v>
      </c>
      <c r="B74" s="279"/>
      <c r="C74" s="279"/>
      <c r="D74" s="279"/>
      <c r="E74" s="279"/>
      <c r="F74" s="279"/>
      <c r="G74" s="279"/>
      <c r="H74" s="279"/>
      <c r="I74" s="280" t="str">
        <f>I15</f>
        <v>Description of Test</v>
      </c>
      <c r="J74" s="985" t="e">
        <f>#REF!</f>
        <v>#REF!</v>
      </c>
      <c r="K74" s="985"/>
      <c r="L74" s="985"/>
      <c r="M74" s="985"/>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c r="CB74" s="301"/>
      <c r="CC74" s="301"/>
      <c r="CD74" s="301"/>
      <c r="CE74" s="301"/>
      <c r="CF74" s="301"/>
      <c r="CG74" s="301"/>
      <c r="CH74" s="301"/>
      <c r="CI74" s="301"/>
      <c r="CJ74" s="301"/>
      <c r="CK74" s="301"/>
      <c r="CL74" s="301"/>
      <c r="CM74" s="301"/>
      <c r="CN74" s="301"/>
      <c r="CO74" s="301"/>
      <c r="CP74" s="301"/>
      <c r="CQ74" s="301"/>
      <c r="CR74" s="301"/>
      <c r="CS74" s="301"/>
      <c r="CT74" s="301"/>
      <c r="CU74" s="301"/>
      <c r="CV74" s="301"/>
    </row>
    <row r="75" spans="1:100" s="271" customFormat="1" ht="16.5" hidden="1" customHeight="1">
      <c r="A75" s="462" t="e">
        <f>#REF!</f>
        <v>#REF!</v>
      </c>
      <c r="B75" s="462"/>
      <c r="C75" s="462"/>
      <c r="D75" s="462"/>
      <c r="E75" s="462"/>
      <c r="F75" s="462"/>
      <c r="G75" s="462"/>
      <c r="H75" s="462"/>
      <c r="I75" s="460" t="e">
        <f>#REF!</f>
        <v>#REF!</v>
      </c>
      <c r="J75" s="986" t="e">
        <f>#REF!</f>
        <v>#REF!</v>
      </c>
      <c r="K75" s="986"/>
      <c r="L75" s="986"/>
      <c r="M75" s="986"/>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c r="CB75" s="301"/>
      <c r="CC75" s="301"/>
      <c r="CD75" s="301"/>
      <c r="CE75" s="301"/>
      <c r="CF75" s="301"/>
      <c r="CG75" s="301"/>
      <c r="CH75" s="301"/>
      <c r="CI75" s="301"/>
      <c r="CJ75" s="301"/>
      <c r="CK75" s="301"/>
      <c r="CL75" s="301"/>
      <c r="CM75" s="301"/>
      <c r="CN75" s="301"/>
      <c r="CO75" s="301"/>
      <c r="CP75" s="301"/>
      <c r="CQ75" s="301"/>
      <c r="CR75" s="301"/>
      <c r="CS75" s="301"/>
      <c r="CT75" s="301"/>
      <c r="CU75" s="301"/>
      <c r="CV75" s="301"/>
    </row>
    <row r="76" spans="1:100" s="271" customFormat="1" ht="16.5" hidden="1" customHeight="1">
      <c r="A76" s="281" t="e">
        <f>#REF!</f>
        <v>#REF!</v>
      </c>
      <c r="B76" s="281"/>
      <c r="C76" s="281"/>
      <c r="D76" s="281"/>
      <c r="E76" s="281"/>
      <c r="F76" s="281"/>
      <c r="G76" s="281"/>
      <c r="H76" s="281"/>
      <c r="I76" s="282" t="e">
        <f>#REF!</f>
        <v>#REF!</v>
      </c>
      <c r="J76" s="986"/>
      <c r="K76" s="986"/>
      <c r="L76" s="986"/>
      <c r="M76" s="986"/>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1"/>
      <c r="AP76" s="301"/>
      <c r="AQ76" s="301"/>
      <c r="AR76" s="301"/>
      <c r="AS76" s="301"/>
      <c r="AT76" s="301"/>
      <c r="AU76" s="301"/>
      <c r="AV76" s="301"/>
      <c r="AW76" s="301"/>
      <c r="AX76" s="301"/>
      <c r="AY76" s="301"/>
      <c r="AZ76" s="301"/>
      <c r="BA76" s="301"/>
      <c r="BB76" s="301"/>
      <c r="BC76" s="301"/>
      <c r="BD76" s="301"/>
      <c r="BE76" s="301"/>
      <c r="BF76" s="301"/>
      <c r="BG76" s="301"/>
      <c r="BH76" s="301"/>
      <c r="BI76" s="301"/>
      <c r="BJ76" s="301"/>
      <c r="BK76" s="301"/>
      <c r="BL76" s="301"/>
      <c r="BM76" s="301"/>
      <c r="BN76" s="301"/>
      <c r="BO76" s="301"/>
      <c r="BP76" s="301"/>
      <c r="BQ76" s="301"/>
      <c r="BR76" s="301"/>
      <c r="BS76" s="301"/>
      <c r="BT76" s="301"/>
      <c r="BU76" s="301"/>
      <c r="BV76" s="301"/>
      <c r="BW76" s="301"/>
      <c r="BX76" s="301"/>
      <c r="BY76" s="301"/>
      <c r="BZ76" s="301"/>
      <c r="CA76" s="301"/>
      <c r="CB76" s="301"/>
      <c r="CC76" s="301"/>
      <c r="CD76" s="301"/>
      <c r="CE76" s="301"/>
      <c r="CF76" s="301"/>
      <c r="CG76" s="301"/>
      <c r="CH76" s="301"/>
      <c r="CI76" s="301"/>
      <c r="CJ76" s="301"/>
      <c r="CK76" s="301"/>
      <c r="CL76" s="301"/>
      <c r="CM76" s="301"/>
      <c r="CN76" s="301"/>
      <c r="CO76" s="301"/>
      <c r="CP76" s="301"/>
      <c r="CQ76" s="301"/>
      <c r="CR76" s="301"/>
      <c r="CS76" s="301"/>
      <c r="CT76" s="301"/>
      <c r="CU76" s="301"/>
      <c r="CV76" s="301"/>
    </row>
    <row r="77" spans="1:100" s="271" customFormat="1" ht="16.5" hidden="1" customHeight="1">
      <c r="A77" s="283" t="e">
        <f>#REF!</f>
        <v>#REF!</v>
      </c>
      <c r="B77" s="283"/>
      <c r="C77" s="283"/>
      <c r="D77" s="283"/>
      <c r="E77" s="283"/>
      <c r="F77" s="283"/>
      <c r="G77" s="283"/>
      <c r="H77" s="283"/>
      <c r="I77" s="284" t="e">
        <f>#REF!</f>
        <v>#REF!</v>
      </c>
      <c r="J77" s="984" t="e">
        <f>#REF!</f>
        <v>#REF!</v>
      </c>
      <c r="K77" s="984"/>
      <c r="L77" s="984"/>
      <c r="M77" s="984"/>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1"/>
      <c r="AZ77" s="301"/>
      <c r="BA77" s="301"/>
      <c r="BB77" s="301"/>
      <c r="BC77" s="301"/>
      <c r="BD77" s="301"/>
      <c r="BE77" s="301"/>
      <c r="BF77" s="301"/>
      <c r="BG77" s="301"/>
      <c r="BH77" s="301"/>
      <c r="BI77" s="301"/>
      <c r="BJ77" s="301"/>
      <c r="BK77" s="301"/>
      <c r="BL77" s="301"/>
      <c r="BM77" s="301"/>
      <c r="BN77" s="301"/>
      <c r="BO77" s="301"/>
      <c r="BP77" s="301"/>
      <c r="BQ77" s="301"/>
      <c r="BR77" s="301"/>
      <c r="BS77" s="301"/>
      <c r="BT77" s="301"/>
      <c r="BU77" s="301"/>
      <c r="BV77" s="301"/>
      <c r="BW77" s="301"/>
      <c r="BX77" s="301"/>
      <c r="BY77" s="301"/>
      <c r="BZ77" s="301"/>
      <c r="CA77" s="301"/>
      <c r="CB77" s="301"/>
      <c r="CC77" s="301"/>
      <c r="CD77" s="301"/>
      <c r="CE77" s="301"/>
      <c r="CF77" s="301"/>
      <c r="CG77" s="301"/>
      <c r="CH77" s="301"/>
      <c r="CI77" s="301"/>
      <c r="CJ77" s="301"/>
      <c r="CK77" s="301"/>
      <c r="CL77" s="301"/>
      <c r="CM77" s="301"/>
      <c r="CN77" s="301"/>
      <c r="CO77" s="301"/>
      <c r="CP77" s="301"/>
      <c r="CQ77" s="301"/>
      <c r="CR77" s="301"/>
      <c r="CS77" s="301"/>
      <c r="CT77" s="301"/>
      <c r="CU77" s="301"/>
      <c r="CV77" s="301"/>
    </row>
    <row r="78" spans="1:100" s="271" customFormat="1" ht="16.5" hidden="1" customHeight="1">
      <c r="A78" s="283" t="e">
        <f>#REF!</f>
        <v>#REF!</v>
      </c>
      <c r="B78" s="283"/>
      <c r="C78" s="283"/>
      <c r="D78" s="283"/>
      <c r="E78" s="283"/>
      <c r="F78" s="283"/>
      <c r="G78" s="283"/>
      <c r="H78" s="283"/>
      <c r="I78" s="284" t="e">
        <f>#REF!</f>
        <v>#REF!</v>
      </c>
      <c r="J78" s="984" t="e">
        <f>#REF!</f>
        <v>#REF!</v>
      </c>
      <c r="K78" s="984"/>
      <c r="L78" s="984"/>
      <c r="M78" s="984"/>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301"/>
      <c r="BA78" s="301"/>
      <c r="BB78" s="301"/>
      <c r="BC78" s="301"/>
      <c r="BD78" s="301"/>
      <c r="BE78" s="301"/>
      <c r="BF78" s="301"/>
      <c r="BG78" s="301"/>
      <c r="BH78" s="301"/>
      <c r="BI78" s="301"/>
      <c r="BJ78" s="301"/>
      <c r="BK78" s="301"/>
      <c r="BL78" s="301"/>
      <c r="BM78" s="301"/>
      <c r="BN78" s="301"/>
      <c r="BO78" s="301"/>
      <c r="BP78" s="301"/>
      <c r="BQ78" s="301"/>
      <c r="BR78" s="301"/>
      <c r="BS78" s="301"/>
      <c r="BT78" s="301"/>
      <c r="BU78" s="301"/>
      <c r="BV78" s="301"/>
      <c r="BW78" s="301"/>
      <c r="BX78" s="301"/>
      <c r="BY78" s="301"/>
      <c r="BZ78" s="301"/>
      <c r="CA78" s="301"/>
      <c r="CB78" s="301"/>
      <c r="CC78" s="301"/>
      <c r="CD78" s="301"/>
      <c r="CE78" s="301"/>
      <c r="CF78" s="301"/>
      <c r="CG78" s="301"/>
      <c r="CH78" s="301"/>
      <c r="CI78" s="301"/>
      <c r="CJ78" s="301"/>
      <c r="CK78" s="301"/>
      <c r="CL78" s="301"/>
      <c r="CM78" s="301"/>
      <c r="CN78" s="301"/>
      <c r="CO78" s="301"/>
      <c r="CP78" s="301"/>
      <c r="CQ78" s="301"/>
      <c r="CR78" s="301"/>
      <c r="CS78" s="301"/>
      <c r="CT78" s="301"/>
      <c r="CU78" s="301"/>
      <c r="CV78" s="301"/>
    </row>
    <row r="79" spans="1:100" s="271" customFormat="1" ht="20.100000000000001" hidden="1" customHeight="1">
      <c r="A79" s="285"/>
      <c r="B79" s="285"/>
      <c r="C79" s="285"/>
      <c r="D79" s="285"/>
      <c r="E79" s="285"/>
      <c r="F79" s="285"/>
      <c r="G79" s="285"/>
      <c r="H79" s="285"/>
      <c r="I79" s="282" t="e">
        <f>#REF!</f>
        <v>#REF!</v>
      </c>
      <c r="J79" s="984" t="e">
        <f>#REF!</f>
        <v>#REF!</v>
      </c>
      <c r="K79" s="984"/>
      <c r="L79" s="984"/>
      <c r="M79" s="984"/>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301"/>
      <c r="BA79" s="301"/>
      <c r="BB79" s="301"/>
      <c r="BC79" s="301"/>
      <c r="BD79" s="301"/>
      <c r="BE79" s="301"/>
      <c r="BF79" s="301"/>
      <c r="BG79" s="301"/>
      <c r="BH79" s="301"/>
      <c r="BI79" s="301"/>
      <c r="BJ79" s="301"/>
      <c r="BK79" s="301"/>
      <c r="BL79" s="301"/>
      <c r="BM79" s="301"/>
      <c r="BN79" s="301"/>
      <c r="BO79" s="301"/>
      <c r="BP79" s="301"/>
      <c r="BQ79" s="301"/>
      <c r="BR79" s="301"/>
      <c r="BS79" s="301"/>
      <c r="BT79" s="301"/>
      <c r="BU79" s="301"/>
      <c r="BV79" s="301"/>
      <c r="BW79" s="301"/>
      <c r="BX79" s="301"/>
      <c r="BY79" s="301"/>
      <c r="BZ79" s="301"/>
      <c r="CA79" s="301"/>
      <c r="CB79" s="301"/>
      <c r="CC79" s="301"/>
      <c r="CD79" s="301"/>
      <c r="CE79" s="301"/>
      <c r="CF79" s="301"/>
      <c r="CG79" s="301"/>
      <c r="CH79" s="301"/>
      <c r="CI79" s="301"/>
      <c r="CJ79" s="301"/>
      <c r="CK79" s="301"/>
      <c r="CL79" s="301"/>
      <c r="CM79" s="301"/>
      <c r="CN79" s="301"/>
      <c r="CO79" s="301"/>
      <c r="CP79" s="301"/>
      <c r="CQ79" s="301"/>
      <c r="CR79" s="301"/>
      <c r="CS79" s="301"/>
      <c r="CT79" s="301"/>
      <c r="CU79" s="301"/>
      <c r="CV79" s="301"/>
    </row>
    <row r="80" spans="1:100" s="271" customFormat="1" ht="16.5" hidden="1" customHeight="1">
      <c r="A80" s="281" t="e">
        <f>#REF!</f>
        <v>#REF!</v>
      </c>
      <c r="B80" s="281"/>
      <c r="C80" s="281"/>
      <c r="D80" s="281"/>
      <c r="E80" s="281"/>
      <c r="F80" s="281"/>
      <c r="G80" s="281"/>
      <c r="H80" s="281"/>
      <c r="I80" s="282" t="e">
        <f>#REF!</f>
        <v>#REF!</v>
      </c>
      <c r="J80" s="984"/>
      <c r="K80" s="984"/>
      <c r="L80" s="984"/>
      <c r="M80" s="984"/>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1"/>
      <c r="BO80" s="301"/>
      <c r="BP80" s="301"/>
      <c r="BQ80" s="301"/>
      <c r="BR80" s="301"/>
      <c r="BS80" s="301"/>
      <c r="BT80" s="301"/>
      <c r="BU80" s="301"/>
      <c r="BV80" s="301"/>
      <c r="BW80" s="301"/>
      <c r="BX80" s="301"/>
      <c r="BY80" s="301"/>
      <c r="BZ80" s="301"/>
      <c r="CA80" s="301"/>
      <c r="CB80" s="301"/>
      <c r="CC80" s="301"/>
      <c r="CD80" s="301"/>
      <c r="CE80" s="301"/>
      <c r="CF80" s="301"/>
      <c r="CG80" s="301"/>
      <c r="CH80" s="301"/>
      <c r="CI80" s="301"/>
      <c r="CJ80" s="301"/>
      <c r="CK80" s="301"/>
      <c r="CL80" s="301"/>
      <c r="CM80" s="301"/>
      <c r="CN80" s="301"/>
      <c r="CO80" s="301"/>
      <c r="CP80" s="301"/>
      <c r="CQ80" s="301"/>
      <c r="CR80" s="301"/>
      <c r="CS80" s="301"/>
      <c r="CT80" s="301"/>
      <c r="CU80" s="301"/>
      <c r="CV80" s="301"/>
    </row>
    <row r="81" spans="1:100" s="271" customFormat="1" ht="16.5" hidden="1" customHeight="1">
      <c r="A81" s="286" t="e">
        <f>#REF!</f>
        <v>#REF!</v>
      </c>
      <c r="B81" s="286"/>
      <c r="C81" s="286"/>
      <c r="D81" s="286"/>
      <c r="E81" s="286"/>
      <c r="F81" s="286"/>
      <c r="G81" s="286"/>
      <c r="H81" s="286"/>
      <c r="I81" s="282" t="e">
        <f>#REF!</f>
        <v>#REF!</v>
      </c>
      <c r="J81" s="984"/>
      <c r="K81" s="984"/>
      <c r="L81" s="984"/>
      <c r="M81" s="984"/>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1"/>
      <c r="AP81" s="301"/>
      <c r="AQ81" s="301"/>
      <c r="AR81" s="301"/>
      <c r="AS81" s="301"/>
      <c r="AT81" s="301"/>
      <c r="AU81" s="301"/>
      <c r="AV81" s="301"/>
      <c r="AW81" s="301"/>
      <c r="AX81" s="301"/>
      <c r="AY81" s="301"/>
      <c r="AZ81" s="301"/>
      <c r="BA81" s="301"/>
      <c r="BB81" s="301"/>
      <c r="BC81" s="301"/>
      <c r="BD81" s="301"/>
      <c r="BE81" s="301"/>
      <c r="BF81" s="301"/>
      <c r="BG81" s="301"/>
      <c r="BH81" s="301"/>
      <c r="BI81" s="301"/>
      <c r="BJ81" s="301"/>
      <c r="BK81" s="301"/>
      <c r="BL81" s="301"/>
      <c r="BM81" s="301"/>
      <c r="BN81" s="301"/>
      <c r="BO81" s="301"/>
      <c r="BP81" s="301"/>
      <c r="BQ81" s="301"/>
      <c r="BR81" s="301"/>
      <c r="BS81" s="301"/>
      <c r="BT81" s="301"/>
      <c r="BU81" s="301"/>
      <c r="BV81" s="301"/>
      <c r="BW81" s="301"/>
      <c r="BX81" s="301"/>
      <c r="BY81" s="301"/>
      <c r="BZ81" s="301"/>
      <c r="CA81" s="301"/>
      <c r="CB81" s="301"/>
      <c r="CC81" s="301"/>
      <c r="CD81" s="301"/>
      <c r="CE81" s="301"/>
      <c r="CF81" s="301"/>
      <c r="CG81" s="301"/>
      <c r="CH81" s="301"/>
      <c r="CI81" s="301"/>
      <c r="CJ81" s="301"/>
      <c r="CK81" s="301"/>
      <c r="CL81" s="301"/>
      <c r="CM81" s="301"/>
      <c r="CN81" s="301"/>
      <c r="CO81" s="301"/>
      <c r="CP81" s="301"/>
      <c r="CQ81" s="301"/>
      <c r="CR81" s="301"/>
      <c r="CS81" s="301"/>
      <c r="CT81" s="301"/>
      <c r="CU81" s="301"/>
      <c r="CV81" s="301"/>
    </row>
    <row r="82" spans="1:100" s="271" customFormat="1" ht="16.5" hidden="1" customHeight="1">
      <c r="A82" s="287" t="e">
        <f>#REF!</f>
        <v>#REF!</v>
      </c>
      <c r="B82" s="287"/>
      <c r="C82" s="287"/>
      <c r="D82" s="287"/>
      <c r="E82" s="287"/>
      <c r="F82" s="287"/>
      <c r="G82" s="287"/>
      <c r="H82" s="287"/>
      <c r="I82" s="282" t="e">
        <f>#REF!</f>
        <v>#REF!</v>
      </c>
      <c r="J82" s="984"/>
      <c r="K82" s="984"/>
      <c r="L82" s="984"/>
      <c r="M82" s="984"/>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1"/>
      <c r="AP82" s="301"/>
      <c r="AQ82" s="301"/>
      <c r="AR82" s="301"/>
      <c r="AS82" s="301"/>
      <c r="AT82" s="301"/>
      <c r="AU82" s="301"/>
      <c r="AV82" s="301"/>
      <c r="AW82" s="301"/>
      <c r="AX82" s="301"/>
      <c r="AY82" s="301"/>
      <c r="AZ82" s="301"/>
      <c r="BA82" s="301"/>
      <c r="BB82" s="301"/>
      <c r="BC82" s="301"/>
      <c r="BD82" s="301"/>
      <c r="BE82" s="301"/>
      <c r="BF82" s="301"/>
      <c r="BG82" s="301"/>
      <c r="BH82" s="301"/>
      <c r="BI82" s="301"/>
      <c r="BJ82" s="301"/>
      <c r="BK82" s="301"/>
      <c r="BL82" s="301"/>
      <c r="BM82" s="301"/>
      <c r="BN82" s="301"/>
      <c r="BO82" s="301"/>
      <c r="BP82" s="301"/>
      <c r="BQ82" s="301"/>
      <c r="BR82" s="301"/>
      <c r="BS82" s="301"/>
      <c r="BT82" s="301"/>
      <c r="BU82" s="301"/>
      <c r="BV82" s="301"/>
      <c r="BW82" s="301"/>
      <c r="BX82" s="301"/>
      <c r="BY82" s="301"/>
      <c r="BZ82" s="301"/>
      <c r="CA82" s="301"/>
      <c r="CB82" s="301"/>
      <c r="CC82" s="301"/>
      <c r="CD82" s="301"/>
      <c r="CE82" s="301"/>
      <c r="CF82" s="301"/>
      <c r="CG82" s="301"/>
      <c r="CH82" s="301"/>
      <c r="CI82" s="301"/>
      <c r="CJ82" s="301"/>
      <c r="CK82" s="301"/>
      <c r="CL82" s="301"/>
      <c r="CM82" s="301"/>
      <c r="CN82" s="301"/>
      <c r="CO82" s="301"/>
      <c r="CP82" s="301"/>
      <c r="CQ82" s="301"/>
      <c r="CR82" s="301"/>
      <c r="CS82" s="301"/>
      <c r="CT82" s="301"/>
      <c r="CU82" s="301"/>
      <c r="CV82" s="301"/>
    </row>
    <row r="83" spans="1:100" s="271" customFormat="1" ht="16.5" hidden="1" customHeight="1">
      <c r="A83" s="283" t="e">
        <f>#REF!</f>
        <v>#REF!</v>
      </c>
      <c r="B83" s="283"/>
      <c r="C83" s="283"/>
      <c r="D83" s="283"/>
      <c r="E83" s="283"/>
      <c r="F83" s="283"/>
      <c r="G83" s="283"/>
      <c r="H83" s="283"/>
      <c r="I83" s="284" t="e">
        <f>#REF!</f>
        <v>#REF!</v>
      </c>
      <c r="J83" s="984" t="e">
        <f>#REF!</f>
        <v>#REF!</v>
      </c>
      <c r="K83" s="984"/>
      <c r="L83" s="984"/>
      <c r="M83" s="984"/>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301"/>
      <c r="AM83" s="301"/>
      <c r="AN83" s="301"/>
      <c r="AO83" s="301"/>
      <c r="AP83" s="301"/>
      <c r="AQ83" s="301"/>
      <c r="AR83" s="301"/>
      <c r="AS83" s="301"/>
      <c r="AT83" s="301"/>
      <c r="AU83" s="301"/>
      <c r="AV83" s="301"/>
      <c r="AW83" s="301"/>
      <c r="AX83" s="301"/>
      <c r="AY83" s="301"/>
      <c r="AZ83" s="301"/>
      <c r="BA83" s="301"/>
      <c r="BB83" s="301"/>
      <c r="BC83" s="301"/>
      <c r="BD83" s="301"/>
      <c r="BE83" s="301"/>
      <c r="BF83" s="301"/>
      <c r="BG83" s="301"/>
      <c r="BH83" s="301"/>
      <c r="BI83" s="301"/>
      <c r="BJ83" s="301"/>
      <c r="BK83" s="301"/>
      <c r="BL83" s="301"/>
      <c r="BM83" s="301"/>
      <c r="BN83" s="301"/>
      <c r="BO83" s="301"/>
      <c r="BP83" s="301"/>
      <c r="BQ83" s="301"/>
      <c r="BR83" s="301"/>
      <c r="BS83" s="301"/>
      <c r="BT83" s="301"/>
      <c r="BU83" s="301"/>
      <c r="BV83" s="301"/>
      <c r="BW83" s="301"/>
      <c r="BX83" s="301"/>
      <c r="BY83" s="301"/>
      <c r="BZ83" s="301"/>
      <c r="CA83" s="301"/>
      <c r="CB83" s="301"/>
      <c r="CC83" s="301"/>
      <c r="CD83" s="301"/>
      <c r="CE83" s="301"/>
      <c r="CF83" s="301"/>
      <c r="CG83" s="301"/>
      <c r="CH83" s="301"/>
      <c r="CI83" s="301"/>
      <c r="CJ83" s="301"/>
      <c r="CK83" s="301"/>
      <c r="CL83" s="301"/>
      <c r="CM83" s="301"/>
      <c r="CN83" s="301"/>
      <c r="CO83" s="301"/>
      <c r="CP83" s="301"/>
      <c r="CQ83" s="301"/>
      <c r="CR83" s="301"/>
      <c r="CS83" s="301"/>
      <c r="CT83" s="301"/>
      <c r="CU83" s="301"/>
      <c r="CV83" s="301"/>
    </row>
    <row r="84" spans="1:100" s="271" customFormat="1" ht="16.5" hidden="1" customHeight="1">
      <c r="A84" s="283" t="e">
        <f>#REF!</f>
        <v>#REF!</v>
      </c>
      <c r="B84" s="283"/>
      <c r="C84" s="283"/>
      <c r="D84" s="283"/>
      <c r="E84" s="283"/>
      <c r="F84" s="283"/>
      <c r="G84" s="283"/>
      <c r="H84" s="283"/>
      <c r="I84" s="284" t="e">
        <f>#REF!</f>
        <v>#REF!</v>
      </c>
      <c r="J84" s="984" t="e">
        <f>#REF!</f>
        <v>#REF!</v>
      </c>
      <c r="K84" s="984"/>
      <c r="L84" s="984"/>
      <c r="M84" s="984"/>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c r="AM84" s="301"/>
      <c r="AN84" s="301"/>
      <c r="AO84" s="301"/>
      <c r="AP84" s="301"/>
      <c r="AQ84" s="301"/>
      <c r="AR84" s="301"/>
      <c r="AS84" s="301"/>
      <c r="AT84" s="301"/>
      <c r="AU84" s="301"/>
      <c r="AV84" s="301"/>
      <c r="AW84" s="301"/>
      <c r="AX84" s="301"/>
      <c r="AY84" s="301"/>
      <c r="AZ84" s="301"/>
      <c r="BA84" s="301"/>
      <c r="BB84" s="301"/>
      <c r="BC84" s="301"/>
      <c r="BD84" s="301"/>
      <c r="BE84" s="301"/>
      <c r="BF84" s="301"/>
      <c r="BG84" s="301"/>
      <c r="BH84" s="301"/>
      <c r="BI84" s="301"/>
      <c r="BJ84" s="301"/>
      <c r="BK84" s="301"/>
      <c r="BL84" s="301"/>
      <c r="BM84" s="301"/>
      <c r="BN84" s="301"/>
      <c r="BO84" s="301"/>
      <c r="BP84" s="301"/>
      <c r="BQ84" s="301"/>
      <c r="BR84" s="301"/>
      <c r="BS84" s="301"/>
      <c r="BT84" s="301"/>
      <c r="BU84" s="301"/>
      <c r="BV84" s="301"/>
      <c r="BW84" s="301"/>
      <c r="BX84" s="301"/>
      <c r="BY84" s="301"/>
      <c r="BZ84" s="301"/>
      <c r="CA84" s="301"/>
      <c r="CB84" s="301"/>
      <c r="CC84" s="301"/>
      <c r="CD84" s="301"/>
      <c r="CE84" s="301"/>
      <c r="CF84" s="301"/>
      <c r="CG84" s="301"/>
      <c r="CH84" s="301"/>
      <c r="CI84" s="301"/>
      <c r="CJ84" s="301"/>
      <c r="CK84" s="301"/>
      <c r="CL84" s="301"/>
      <c r="CM84" s="301"/>
      <c r="CN84" s="301"/>
      <c r="CO84" s="301"/>
      <c r="CP84" s="301"/>
      <c r="CQ84" s="301"/>
      <c r="CR84" s="301"/>
      <c r="CS84" s="301"/>
      <c r="CT84" s="301"/>
      <c r="CU84" s="301"/>
      <c r="CV84" s="301"/>
    </row>
    <row r="85" spans="1:100" s="271" customFormat="1" ht="16.5" hidden="1" customHeight="1">
      <c r="A85" s="283" t="e">
        <f>#REF!</f>
        <v>#REF!</v>
      </c>
      <c r="B85" s="283"/>
      <c r="C85" s="283"/>
      <c r="D85" s="283"/>
      <c r="E85" s="283"/>
      <c r="F85" s="283"/>
      <c r="G85" s="283"/>
      <c r="H85" s="283"/>
      <c r="I85" s="284" t="e">
        <f>#REF!</f>
        <v>#REF!</v>
      </c>
      <c r="J85" s="984" t="e">
        <f>#REF!</f>
        <v>#REF!</v>
      </c>
      <c r="K85" s="984"/>
      <c r="L85" s="984"/>
      <c r="M85" s="984"/>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301"/>
      <c r="AP85" s="301"/>
      <c r="AQ85" s="301"/>
      <c r="AR85" s="301"/>
      <c r="AS85" s="301"/>
      <c r="AT85" s="301"/>
      <c r="AU85" s="301"/>
      <c r="AV85" s="301"/>
      <c r="AW85" s="301"/>
      <c r="AX85" s="301"/>
      <c r="AY85" s="301"/>
      <c r="AZ85" s="301"/>
      <c r="BA85" s="301"/>
      <c r="BB85" s="301"/>
      <c r="BC85" s="301"/>
      <c r="BD85" s="301"/>
      <c r="BE85" s="301"/>
      <c r="BF85" s="301"/>
      <c r="BG85" s="301"/>
      <c r="BH85" s="301"/>
      <c r="BI85" s="301"/>
      <c r="BJ85" s="301"/>
      <c r="BK85" s="301"/>
      <c r="BL85" s="301"/>
      <c r="BM85" s="301"/>
      <c r="BN85" s="301"/>
      <c r="BO85" s="301"/>
      <c r="BP85" s="301"/>
      <c r="BQ85" s="301"/>
      <c r="BR85" s="301"/>
      <c r="BS85" s="301"/>
      <c r="BT85" s="301"/>
      <c r="BU85" s="301"/>
      <c r="BV85" s="301"/>
      <c r="BW85" s="301"/>
      <c r="BX85" s="301"/>
      <c r="BY85" s="301"/>
      <c r="BZ85" s="301"/>
      <c r="CA85" s="301"/>
      <c r="CB85" s="301"/>
      <c r="CC85" s="301"/>
      <c r="CD85" s="301"/>
      <c r="CE85" s="301"/>
      <c r="CF85" s="301"/>
      <c r="CG85" s="301"/>
      <c r="CH85" s="301"/>
      <c r="CI85" s="301"/>
      <c r="CJ85" s="301"/>
      <c r="CK85" s="301"/>
      <c r="CL85" s="301"/>
      <c r="CM85" s="301"/>
      <c r="CN85" s="301"/>
      <c r="CO85" s="301"/>
      <c r="CP85" s="301"/>
      <c r="CQ85" s="301"/>
      <c r="CR85" s="301"/>
      <c r="CS85" s="301"/>
      <c r="CT85" s="301"/>
      <c r="CU85" s="301"/>
      <c r="CV85" s="301"/>
    </row>
    <row r="86" spans="1:100" s="271" customFormat="1" ht="16.5" hidden="1" customHeight="1">
      <c r="A86" s="283" t="e">
        <f>#REF!</f>
        <v>#REF!</v>
      </c>
      <c r="B86" s="283"/>
      <c r="C86" s="283"/>
      <c r="D86" s="283"/>
      <c r="E86" s="283"/>
      <c r="F86" s="283"/>
      <c r="G86" s="283"/>
      <c r="H86" s="283"/>
      <c r="I86" s="284" t="e">
        <f>#REF!</f>
        <v>#REF!</v>
      </c>
      <c r="J86" s="984" t="e">
        <f>#REF!</f>
        <v>#REF!</v>
      </c>
      <c r="K86" s="984"/>
      <c r="L86" s="984"/>
      <c r="M86" s="984"/>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301"/>
      <c r="AP86" s="301"/>
      <c r="AQ86" s="301"/>
      <c r="AR86" s="301"/>
      <c r="AS86" s="301"/>
      <c r="AT86" s="301"/>
      <c r="AU86" s="301"/>
      <c r="AV86" s="301"/>
      <c r="AW86" s="301"/>
      <c r="AX86" s="301"/>
      <c r="AY86" s="301"/>
      <c r="AZ86" s="301"/>
      <c r="BA86" s="301"/>
      <c r="BB86" s="301"/>
      <c r="BC86" s="301"/>
      <c r="BD86" s="301"/>
      <c r="BE86" s="301"/>
      <c r="BF86" s="301"/>
      <c r="BG86" s="301"/>
      <c r="BH86" s="301"/>
      <c r="BI86" s="301"/>
      <c r="BJ86" s="301"/>
      <c r="BK86" s="301"/>
      <c r="BL86" s="301"/>
      <c r="BM86" s="301"/>
      <c r="BN86" s="301"/>
      <c r="BO86" s="301"/>
      <c r="BP86" s="301"/>
      <c r="BQ86" s="301"/>
      <c r="BR86" s="301"/>
      <c r="BS86" s="301"/>
      <c r="BT86" s="301"/>
      <c r="BU86" s="301"/>
      <c r="BV86" s="301"/>
      <c r="BW86" s="301"/>
      <c r="BX86" s="301"/>
      <c r="BY86" s="301"/>
      <c r="BZ86" s="301"/>
      <c r="CA86" s="301"/>
      <c r="CB86" s="301"/>
      <c r="CC86" s="301"/>
      <c r="CD86" s="301"/>
      <c r="CE86" s="301"/>
      <c r="CF86" s="301"/>
      <c r="CG86" s="301"/>
      <c r="CH86" s="301"/>
      <c r="CI86" s="301"/>
      <c r="CJ86" s="301"/>
      <c r="CK86" s="301"/>
      <c r="CL86" s="301"/>
      <c r="CM86" s="301"/>
      <c r="CN86" s="301"/>
      <c r="CO86" s="301"/>
      <c r="CP86" s="301"/>
      <c r="CQ86" s="301"/>
      <c r="CR86" s="301"/>
      <c r="CS86" s="301"/>
      <c r="CT86" s="301"/>
      <c r="CU86" s="301"/>
      <c r="CV86" s="301"/>
    </row>
    <row r="87" spans="1:100" s="271" customFormat="1" ht="16.5" hidden="1" customHeight="1">
      <c r="A87" s="283"/>
      <c r="B87" s="283"/>
      <c r="C87" s="283"/>
      <c r="D87" s="283"/>
      <c r="E87" s="283"/>
      <c r="F87" s="283"/>
      <c r="G87" s="283"/>
      <c r="H87" s="283"/>
      <c r="I87" s="282" t="e">
        <f>#REF!</f>
        <v>#REF!</v>
      </c>
      <c r="J87" s="984" t="e">
        <f>#REF!</f>
        <v>#REF!</v>
      </c>
      <c r="K87" s="984"/>
      <c r="L87" s="984"/>
      <c r="M87" s="984"/>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c r="AM87" s="301"/>
      <c r="AN87" s="301"/>
      <c r="AO87" s="301"/>
      <c r="AP87" s="301"/>
      <c r="AQ87" s="301"/>
      <c r="AR87" s="301"/>
      <c r="AS87" s="301"/>
      <c r="AT87" s="301"/>
      <c r="AU87" s="301"/>
      <c r="AV87" s="301"/>
      <c r="AW87" s="301"/>
      <c r="AX87" s="301"/>
      <c r="AY87" s="301"/>
      <c r="AZ87" s="301"/>
      <c r="BA87" s="301"/>
      <c r="BB87" s="301"/>
      <c r="BC87" s="301"/>
      <c r="BD87" s="301"/>
      <c r="BE87" s="301"/>
      <c r="BF87" s="301"/>
      <c r="BG87" s="301"/>
      <c r="BH87" s="301"/>
      <c r="BI87" s="301"/>
      <c r="BJ87" s="301"/>
      <c r="BK87" s="301"/>
      <c r="BL87" s="301"/>
      <c r="BM87" s="301"/>
      <c r="BN87" s="301"/>
      <c r="BO87" s="301"/>
      <c r="BP87" s="301"/>
      <c r="BQ87" s="301"/>
      <c r="BR87" s="301"/>
      <c r="BS87" s="301"/>
      <c r="BT87" s="301"/>
      <c r="BU87" s="301"/>
      <c r="BV87" s="301"/>
      <c r="BW87" s="301"/>
      <c r="BX87" s="301"/>
      <c r="BY87" s="301"/>
      <c r="BZ87" s="301"/>
      <c r="CA87" s="301"/>
      <c r="CB87" s="301"/>
      <c r="CC87" s="301"/>
      <c r="CD87" s="301"/>
      <c r="CE87" s="301"/>
      <c r="CF87" s="301"/>
      <c r="CG87" s="301"/>
      <c r="CH87" s="301"/>
      <c r="CI87" s="301"/>
      <c r="CJ87" s="301"/>
      <c r="CK87" s="301"/>
      <c r="CL87" s="301"/>
      <c r="CM87" s="301"/>
      <c r="CN87" s="301"/>
      <c r="CO87" s="301"/>
      <c r="CP87" s="301"/>
      <c r="CQ87" s="301"/>
      <c r="CR87" s="301"/>
      <c r="CS87" s="301"/>
      <c r="CT87" s="301"/>
      <c r="CU87" s="301"/>
      <c r="CV87" s="301"/>
    </row>
    <row r="88" spans="1:100" s="271" customFormat="1" ht="20.100000000000001" hidden="1" customHeight="1">
      <c r="A88" s="287" t="e">
        <f>#REF!</f>
        <v>#REF!</v>
      </c>
      <c r="B88" s="287"/>
      <c r="C88" s="287"/>
      <c r="D88" s="287"/>
      <c r="E88" s="287"/>
      <c r="F88" s="287"/>
      <c r="G88" s="287"/>
      <c r="H88" s="287"/>
      <c r="I88" s="282" t="e">
        <f>#REF!</f>
        <v>#REF!</v>
      </c>
      <c r="J88" s="984"/>
      <c r="K88" s="984"/>
      <c r="L88" s="984"/>
      <c r="M88" s="984"/>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1"/>
      <c r="AP88" s="301"/>
      <c r="AQ88" s="301"/>
      <c r="AR88" s="301"/>
      <c r="AS88" s="301"/>
      <c r="AT88" s="301"/>
      <c r="AU88" s="301"/>
      <c r="AV88" s="301"/>
      <c r="AW88" s="301"/>
      <c r="AX88" s="301"/>
      <c r="AY88" s="301"/>
      <c r="AZ88" s="301"/>
      <c r="BA88" s="301"/>
      <c r="BB88" s="301"/>
      <c r="BC88" s="301"/>
      <c r="BD88" s="301"/>
      <c r="BE88" s="301"/>
      <c r="BF88" s="301"/>
      <c r="BG88" s="301"/>
      <c r="BH88" s="301"/>
      <c r="BI88" s="301"/>
      <c r="BJ88" s="301"/>
      <c r="BK88" s="301"/>
      <c r="BL88" s="301"/>
      <c r="BM88" s="301"/>
      <c r="BN88" s="301"/>
      <c r="BO88" s="301"/>
      <c r="BP88" s="301"/>
      <c r="BQ88" s="301"/>
      <c r="BR88" s="301"/>
      <c r="BS88" s="301"/>
      <c r="BT88" s="301"/>
      <c r="BU88" s="301"/>
      <c r="BV88" s="301"/>
      <c r="BW88" s="301"/>
      <c r="BX88" s="301"/>
      <c r="BY88" s="301"/>
      <c r="BZ88" s="301"/>
      <c r="CA88" s="301"/>
      <c r="CB88" s="301"/>
      <c r="CC88" s="301"/>
      <c r="CD88" s="301"/>
      <c r="CE88" s="301"/>
      <c r="CF88" s="301"/>
      <c r="CG88" s="301"/>
      <c r="CH88" s="301"/>
      <c r="CI88" s="301"/>
      <c r="CJ88" s="301"/>
      <c r="CK88" s="301"/>
      <c r="CL88" s="301"/>
      <c r="CM88" s="301"/>
      <c r="CN88" s="301"/>
      <c r="CO88" s="301"/>
      <c r="CP88" s="301"/>
      <c r="CQ88" s="301"/>
      <c r="CR88" s="301"/>
      <c r="CS88" s="301"/>
      <c r="CT88" s="301"/>
      <c r="CU88" s="301"/>
      <c r="CV88" s="301"/>
    </row>
    <row r="89" spans="1:100" s="271" customFormat="1" ht="16.5" hidden="1" customHeight="1">
      <c r="A89" s="283" t="e">
        <f>#REF!</f>
        <v>#REF!</v>
      </c>
      <c r="B89" s="283"/>
      <c r="C89" s="283"/>
      <c r="D89" s="283"/>
      <c r="E89" s="283"/>
      <c r="F89" s="283"/>
      <c r="G89" s="283"/>
      <c r="H89" s="283"/>
      <c r="I89" s="284" t="e">
        <f>#REF!</f>
        <v>#REF!</v>
      </c>
      <c r="J89" s="984" t="e">
        <f>#REF!</f>
        <v>#REF!</v>
      </c>
      <c r="K89" s="984"/>
      <c r="L89" s="984"/>
      <c r="M89" s="984"/>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301"/>
      <c r="AY89" s="301"/>
      <c r="AZ89" s="301"/>
      <c r="BA89" s="301"/>
      <c r="BB89" s="301"/>
      <c r="BC89" s="301"/>
      <c r="BD89" s="301"/>
      <c r="BE89" s="301"/>
      <c r="BF89" s="301"/>
      <c r="BG89" s="301"/>
      <c r="BH89" s="301"/>
      <c r="BI89" s="301"/>
      <c r="BJ89" s="301"/>
      <c r="BK89" s="301"/>
      <c r="BL89" s="301"/>
      <c r="BM89" s="301"/>
      <c r="BN89" s="301"/>
      <c r="BO89" s="301"/>
      <c r="BP89" s="301"/>
      <c r="BQ89" s="301"/>
      <c r="BR89" s="301"/>
      <c r="BS89" s="301"/>
      <c r="BT89" s="301"/>
      <c r="BU89" s="301"/>
      <c r="BV89" s="301"/>
      <c r="BW89" s="301"/>
      <c r="BX89" s="301"/>
      <c r="BY89" s="301"/>
      <c r="BZ89" s="301"/>
      <c r="CA89" s="301"/>
      <c r="CB89" s="301"/>
      <c r="CC89" s="301"/>
      <c r="CD89" s="301"/>
      <c r="CE89" s="301"/>
      <c r="CF89" s="301"/>
      <c r="CG89" s="301"/>
      <c r="CH89" s="301"/>
      <c r="CI89" s="301"/>
      <c r="CJ89" s="301"/>
      <c r="CK89" s="301"/>
      <c r="CL89" s="301"/>
      <c r="CM89" s="301"/>
      <c r="CN89" s="301"/>
      <c r="CO89" s="301"/>
      <c r="CP89" s="301"/>
      <c r="CQ89" s="301"/>
      <c r="CR89" s="301"/>
      <c r="CS89" s="301"/>
      <c r="CT89" s="301"/>
      <c r="CU89" s="301"/>
      <c r="CV89" s="301"/>
    </row>
    <row r="90" spans="1:100" s="271" customFormat="1" ht="16.5" hidden="1" customHeight="1">
      <c r="A90" s="283" t="e">
        <f>#REF!</f>
        <v>#REF!</v>
      </c>
      <c r="B90" s="283"/>
      <c r="C90" s="283"/>
      <c r="D90" s="283"/>
      <c r="E90" s="283"/>
      <c r="F90" s="283"/>
      <c r="G90" s="283"/>
      <c r="H90" s="283"/>
      <c r="I90" s="284" t="e">
        <f>#REF!</f>
        <v>#REF!</v>
      </c>
      <c r="J90" s="984" t="e">
        <f>#REF!</f>
        <v>#REF!</v>
      </c>
      <c r="K90" s="984"/>
      <c r="L90" s="984"/>
      <c r="M90" s="984"/>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301"/>
      <c r="AP90" s="301"/>
      <c r="AQ90" s="301"/>
      <c r="AR90" s="301"/>
      <c r="AS90" s="301"/>
      <c r="AT90" s="301"/>
      <c r="AU90" s="301"/>
      <c r="AV90" s="301"/>
      <c r="AW90" s="301"/>
      <c r="AX90" s="301"/>
      <c r="AY90" s="301"/>
      <c r="AZ90" s="301"/>
      <c r="BA90" s="301"/>
      <c r="BB90" s="301"/>
      <c r="BC90" s="301"/>
      <c r="BD90" s="301"/>
      <c r="BE90" s="301"/>
      <c r="BF90" s="301"/>
      <c r="BG90" s="301"/>
      <c r="BH90" s="301"/>
      <c r="BI90" s="301"/>
      <c r="BJ90" s="301"/>
      <c r="BK90" s="301"/>
      <c r="BL90" s="301"/>
      <c r="BM90" s="301"/>
      <c r="BN90" s="301"/>
      <c r="BO90" s="301"/>
      <c r="BP90" s="301"/>
      <c r="BQ90" s="301"/>
      <c r="BR90" s="301"/>
      <c r="BS90" s="301"/>
      <c r="BT90" s="301"/>
      <c r="BU90" s="301"/>
      <c r="BV90" s="301"/>
      <c r="BW90" s="301"/>
      <c r="BX90" s="301"/>
      <c r="BY90" s="301"/>
      <c r="BZ90" s="301"/>
      <c r="CA90" s="301"/>
      <c r="CB90" s="301"/>
      <c r="CC90" s="301"/>
      <c r="CD90" s="301"/>
      <c r="CE90" s="301"/>
      <c r="CF90" s="301"/>
      <c r="CG90" s="301"/>
      <c r="CH90" s="301"/>
      <c r="CI90" s="301"/>
      <c r="CJ90" s="301"/>
      <c r="CK90" s="301"/>
      <c r="CL90" s="301"/>
      <c r="CM90" s="301"/>
      <c r="CN90" s="301"/>
      <c r="CO90" s="301"/>
      <c r="CP90" s="301"/>
      <c r="CQ90" s="301"/>
      <c r="CR90" s="301"/>
      <c r="CS90" s="301"/>
      <c r="CT90" s="301"/>
      <c r="CU90" s="301"/>
      <c r="CV90" s="301"/>
    </row>
    <row r="91" spans="1:100" s="271" customFormat="1" ht="20.100000000000001" hidden="1" customHeight="1">
      <c r="A91" s="283" t="e">
        <f>#REF!</f>
        <v>#REF!</v>
      </c>
      <c r="B91" s="283"/>
      <c r="C91" s="283"/>
      <c r="D91" s="283"/>
      <c r="E91" s="283"/>
      <c r="F91" s="283"/>
      <c r="G91" s="283"/>
      <c r="H91" s="283"/>
      <c r="I91" s="284" t="e">
        <f>#REF!</f>
        <v>#REF!</v>
      </c>
      <c r="J91" s="984" t="e">
        <f>#REF!</f>
        <v>#REF!</v>
      </c>
      <c r="K91" s="984"/>
      <c r="L91" s="984"/>
      <c r="M91" s="984"/>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c r="AR91" s="301"/>
      <c r="AS91" s="301"/>
      <c r="AT91" s="301"/>
      <c r="AU91" s="301"/>
      <c r="AV91" s="301"/>
      <c r="AW91" s="301"/>
      <c r="AX91" s="301"/>
      <c r="AY91" s="301"/>
      <c r="AZ91" s="301"/>
      <c r="BA91" s="301"/>
      <c r="BB91" s="301"/>
      <c r="BC91" s="301"/>
      <c r="BD91" s="301"/>
      <c r="BE91" s="301"/>
      <c r="BF91" s="301"/>
      <c r="BG91" s="301"/>
      <c r="BH91" s="301"/>
      <c r="BI91" s="301"/>
      <c r="BJ91" s="301"/>
      <c r="BK91" s="301"/>
      <c r="BL91" s="301"/>
      <c r="BM91" s="301"/>
      <c r="BN91" s="301"/>
      <c r="BO91" s="301"/>
      <c r="BP91" s="301"/>
      <c r="BQ91" s="301"/>
      <c r="BR91" s="301"/>
      <c r="BS91" s="301"/>
      <c r="BT91" s="301"/>
      <c r="BU91" s="301"/>
      <c r="BV91" s="301"/>
      <c r="BW91" s="301"/>
      <c r="BX91" s="301"/>
      <c r="BY91" s="301"/>
      <c r="BZ91" s="301"/>
      <c r="CA91" s="301"/>
      <c r="CB91" s="301"/>
      <c r="CC91" s="301"/>
      <c r="CD91" s="301"/>
      <c r="CE91" s="301"/>
      <c r="CF91" s="301"/>
      <c r="CG91" s="301"/>
      <c r="CH91" s="301"/>
      <c r="CI91" s="301"/>
      <c r="CJ91" s="301"/>
      <c r="CK91" s="301"/>
      <c r="CL91" s="301"/>
      <c r="CM91" s="301"/>
      <c r="CN91" s="301"/>
      <c r="CO91" s="301"/>
      <c r="CP91" s="301"/>
      <c r="CQ91" s="301"/>
      <c r="CR91" s="301"/>
      <c r="CS91" s="301"/>
      <c r="CT91" s="301"/>
      <c r="CU91" s="301"/>
      <c r="CV91" s="301"/>
    </row>
    <row r="92" spans="1:100" s="271" customFormat="1" ht="16.5" hidden="1" customHeight="1">
      <c r="A92" s="283" t="e">
        <f>#REF!</f>
        <v>#REF!</v>
      </c>
      <c r="B92" s="283"/>
      <c r="C92" s="283"/>
      <c r="D92" s="283"/>
      <c r="E92" s="283"/>
      <c r="F92" s="283"/>
      <c r="G92" s="283"/>
      <c r="H92" s="283"/>
      <c r="I92" s="284" t="e">
        <f>#REF!</f>
        <v>#REF!</v>
      </c>
      <c r="J92" s="984" t="e">
        <f>#REF!</f>
        <v>#REF!</v>
      </c>
      <c r="K92" s="984"/>
      <c r="L92" s="984"/>
      <c r="M92" s="984"/>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V92" s="301"/>
      <c r="AW92" s="301"/>
      <c r="AX92" s="301"/>
      <c r="AY92" s="301"/>
      <c r="AZ92" s="301"/>
      <c r="BA92" s="301"/>
      <c r="BB92" s="301"/>
      <c r="BC92" s="301"/>
      <c r="BD92" s="301"/>
      <c r="BE92" s="301"/>
      <c r="BF92" s="301"/>
      <c r="BG92" s="301"/>
      <c r="BH92" s="301"/>
      <c r="BI92" s="301"/>
      <c r="BJ92" s="301"/>
      <c r="BK92" s="301"/>
      <c r="BL92" s="301"/>
      <c r="BM92" s="301"/>
      <c r="BN92" s="301"/>
      <c r="BO92" s="301"/>
      <c r="BP92" s="301"/>
      <c r="BQ92" s="301"/>
      <c r="BR92" s="301"/>
      <c r="BS92" s="301"/>
      <c r="BT92" s="301"/>
      <c r="BU92" s="301"/>
      <c r="BV92" s="301"/>
      <c r="BW92" s="301"/>
      <c r="BX92" s="301"/>
      <c r="BY92" s="301"/>
      <c r="BZ92" s="301"/>
      <c r="CA92" s="301"/>
      <c r="CB92" s="301"/>
      <c r="CC92" s="301"/>
      <c r="CD92" s="301"/>
      <c r="CE92" s="301"/>
      <c r="CF92" s="301"/>
      <c r="CG92" s="301"/>
      <c r="CH92" s="301"/>
      <c r="CI92" s="301"/>
      <c r="CJ92" s="301"/>
      <c r="CK92" s="301"/>
      <c r="CL92" s="301"/>
      <c r="CM92" s="301"/>
      <c r="CN92" s="301"/>
      <c r="CO92" s="301"/>
      <c r="CP92" s="301"/>
      <c r="CQ92" s="301"/>
      <c r="CR92" s="301"/>
      <c r="CS92" s="301"/>
      <c r="CT92" s="301"/>
      <c r="CU92" s="301"/>
      <c r="CV92" s="301"/>
    </row>
    <row r="93" spans="1:100" s="289" customFormat="1" ht="20.100000000000001" hidden="1" customHeight="1">
      <c r="A93" s="288"/>
      <c r="B93" s="288"/>
      <c r="C93" s="288"/>
      <c r="D93" s="288"/>
      <c r="E93" s="288"/>
      <c r="F93" s="288"/>
      <c r="G93" s="288"/>
      <c r="H93" s="288"/>
      <c r="I93" s="282" t="e">
        <f>#REF!</f>
        <v>#REF!</v>
      </c>
      <c r="J93" s="984" t="e">
        <f>#REF!</f>
        <v>#REF!</v>
      </c>
      <c r="K93" s="984"/>
      <c r="L93" s="984"/>
      <c r="M93" s="984"/>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1"/>
      <c r="AR93" s="301"/>
      <c r="AS93" s="301"/>
      <c r="AT93" s="301"/>
      <c r="AU93" s="301"/>
      <c r="AV93" s="301"/>
      <c r="AW93" s="301"/>
      <c r="AX93" s="301"/>
      <c r="AY93" s="301"/>
      <c r="AZ93" s="301"/>
      <c r="BA93" s="301"/>
      <c r="BB93" s="301"/>
      <c r="BC93" s="301"/>
      <c r="BD93" s="301"/>
      <c r="BE93" s="301"/>
      <c r="BF93" s="301"/>
      <c r="BG93" s="301"/>
      <c r="BH93" s="301"/>
      <c r="BI93" s="301"/>
      <c r="BJ93" s="301"/>
      <c r="BK93" s="301"/>
      <c r="BL93" s="301"/>
      <c r="BM93" s="301"/>
      <c r="BN93" s="301"/>
      <c r="BO93" s="301"/>
      <c r="BP93" s="301"/>
      <c r="BQ93" s="301"/>
      <c r="BR93" s="301"/>
      <c r="BS93" s="301"/>
      <c r="BT93" s="301"/>
      <c r="BU93" s="301"/>
      <c r="BV93" s="301"/>
      <c r="BW93" s="301"/>
      <c r="BX93" s="301"/>
      <c r="BY93" s="301"/>
      <c r="BZ93" s="301"/>
      <c r="CA93" s="301"/>
      <c r="CB93" s="301"/>
      <c r="CC93" s="301"/>
      <c r="CD93" s="301"/>
      <c r="CE93" s="301"/>
      <c r="CF93" s="301"/>
      <c r="CG93" s="301"/>
      <c r="CH93" s="301"/>
      <c r="CI93" s="301"/>
      <c r="CJ93" s="301"/>
      <c r="CK93" s="301"/>
      <c r="CL93" s="301"/>
      <c r="CM93" s="301"/>
      <c r="CN93" s="301"/>
      <c r="CO93" s="301"/>
      <c r="CP93" s="301"/>
      <c r="CQ93" s="301"/>
      <c r="CR93" s="301"/>
      <c r="CS93" s="301"/>
      <c r="CT93" s="301"/>
      <c r="CU93" s="301"/>
      <c r="CV93" s="301"/>
    </row>
    <row r="94" spans="1:100" s="271" customFormat="1" ht="24" hidden="1" customHeight="1">
      <c r="A94" s="287" t="e">
        <f>#REF!</f>
        <v>#REF!</v>
      </c>
      <c r="B94" s="287"/>
      <c r="C94" s="287"/>
      <c r="D94" s="287"/>
      <c r="E94" s="287"/>
      <c r="F94" s="287"/>
      <c r="G94" s="287"/>
      <c r="H94" s="287"/>
      <c r="I94" s="282" t="e">
        <f>#REF!</f>
        <v>#REF!</v>
      </c>
      <c r="J94" s="984"/>
      <c r="K94" s="984"/>
      <c r="L94" s="984"/>
      <c r="M94" s="984"/>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R94" s="301"/>
      <c r="AS94" s="301"/>
      <c r="AT94" s="301"/>
      <c r="AU94" s="301"/>
      <c r="AV94" s="301"/>
      <c r="AW94" s="301"/>
      <c r="AX94" s="301"/>
      <c r="AY94" s="301"/>
      <c r="AZ94" s="301"/>
      <c r="BA94" s="301"/>
      <c r="BB94" s="301"/>
      <c r="BC94" s="301"/>
      <c r="BD94" s="301"/>
      <c r="BE94" s="301"/>
      <c r="BF94" s="301"/>
      <c r="BG94" s="301"/>
      <c r="BH94" s="301"/>
      <c r="BI94" s="301"/>
      <c r="BJ94" s="301"/>
      <c r="BK94" s="301"/>
      <c r="BL94" s="301"/>
      <c r="BM94" s="301"/>
      <c r="BN94" s="301"/>
      <c r="BO94" s="301"/>
      <c r="BP94" s="301"/>
      <c r="BQ94" s="301"/>
      <c r="BR94" s="301"/>
      <c r="BS94" s="301"/>
      <c r="BT94" s="301"/>
      <c r="BU94" s="301"/>
      <c r="BV94" s="301"/>
      <c r="BW94" s="301"/>
      <c r="BX94" s="301"/>
      <c r="BY94" s="301"/>
      <c r="BZ94" s="301"/>
      <c r="CA94" s="301"/>
      <c r="CB94" s="301"/>
      <c r="CC94" s="301"/>
      <c r="CD94" s="301"/>
      <c r="CE94" s="301"/>
      <c r="CF94" s="301"/>
      <c r="CG94" s="301"/>
      <c r="CH94" s="301"/>
      <c r="CI94" s="301"/>
      <c r="CJ94" s="301"/>
      <c r="CK94" s="301"/>
      <c r="CL94" s="301"/>
      <c r="CM94" s="301"/>
      <c r="CN94" s="301"/>
      <c r="CO94" s="301"/>
      <c r="CP94" s="301"/>
      <c r="CQ94" s="301"/>
      <c r="CR94" s="301"/>
      <c r="CS94" s="301"/>
      <c r="CT94" s="301"/>
      <c r="CU94" s="301"/>
      <c r="CV94" s="301"/>
    </row>
    <row r="95" spans="1:100" s="271" customFormat="1" ht="16.5" hidden="1" customHeight="1">
      <c r="A95" s="283" t="e">
        <f>#REF!</f>
        <v>#REF!</v>
      </c>
      <c r="B95" s="283"/>
      <c r="C95" s="283"/>
      <c r="D95" s="283"/>
      <c r="E95" s="283"/>
      <c r="F95" s="283"/>
      <c r="G95" s="283"/>
      <c r="H95" s="283"/>
      <c r="I95" s="284" t="e">
        <f>#REF!</f>
        <v>#REF!</v>
      </c>
      <c r="J95" s="984" t="e">
        <f>#REF!</f>
        <v>#REF!</v>
      </c>
      <c r="K95" s="984"/>
      <c r="L95" s="984"/>
      <c r="M95" s="984"/>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c r="AM95" s="301"/>
      <c r="AN95" s="301"/>
      <c r="AO95" s="301"/>
      <c r="AP95" s="301"/>
      <c r="AQ95" s="301"/>
      <c r="AR95" s="301"/>
      <c r="AS95" s="301"/>
      <c r="AT95" s="301"/>
      <c r="AU95" s="301"/>
      <c r="AV95" s="301"/>
      <c r="AW95" s="301"/>
      <c r="AX95" s="301"/>
      <c r="AY95" s="301"/>
      <c r="AZ95" s="301"/>
      <c r="BA95" s="301"/>
      <c r="BB95" s="301"/>
      <c r="BC95" s="301"/>
      <c r="BD95" s="301"/>
      <c r="BE95" s="301"/>
      <c r="BF95" s="301"/>
      <c r="BG95" s="301"/>
      <c r="BH95" s="301"/>
      <c r="BI95" s="301"/>
      <c r="BJ95" s="301"/>
      <c r="BK95" s="301"/>
      <c r="BL95" s="301"/>
      <c r="BM95" s="301"/>
      <c r="BN95" s="301"/>
      <c r="BO95" s="301"/>
      <c r="BP95" s="301"/>
      <c r="BQ95" s="301"/>
      <c r="BR95" s="301"/>
      <c r="BS95" s="301"/>
      <c r="BT95" s="301"/>
      <c r="BU95" s="301"/>
      <c r="BV95" s="301"/>
      <c r="BW95" s="301"/>
      <c r="BX95" s="301"/>
      <c r="BY95" s="301"/>
      <c r="BZ95" s="301"/>
      <c r="CA95" s="301"/>
      <c r="CB95" s="301"/>
      <c r="CC95" s="301"/>
      <c r="CD95" s="301"/>
      <c r="CE95" s="301"/>
      <c r="CF95" s="301"/>
      <c r="CG95" s="301"/>
      <c r="CH95" s="301"/>
      <c r="CI95" s="301"/>
      <c r="CJ95" s="301"/>
      <c r="CK95" s="301"/>
      <c r="CL95" s="301"/>
      <c r="CM95" s="301"/>
      <c r="CN95" s="301"/>
      <c r="CO95" s="301"/>
      <c r="CP95" s="301"/>
      <c r="CQ95" s="301"/>
      <c r="CR95" s="301"/>
      <c r="CS95" s="301"/>
      <c r="CT95" s="301"/>
      <c r="CU95" s="301"/>
      <c r="CV95" s="301"/>
    </row>
    <row r="96" spans="1:100" s="271" customFormat="1" ht="16.5" hidden="1" customHeight="1">
      <c r="A96" s="283" t="e">
        <f>#REF!</f>
        <v>#REF!</v>
      </c>
      <c r="B96" s="283"/>
      <c r="C96" s="283"/>
      <c r="D96" s="283"/>
      <c r="E96" s="283"/>
      <c r="F96" s="283"/>
      <c r="G96" s="283"/>
      <c r="H96" s="283"/>
      <c r="I96" s="284" t="e">
        <f>#REF!</f>
        <v>#REF!</v>
      </c>
      <c r="J96" s="984" t="e">
        <f>#REF!</f>
        <v>#REF!</v>
      </c>
      <c r="K96" s="984"/>
      <c r="L96" s="984"/>
      <c r="M96" s="984"/>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c r="AR96" s="301"/>
      <c r="AS96" s="301"/>
      <c r="AT96" s="301"/>
      <c r="AU96" s="301"/>
      <c r="AV96" s="301"/>
      <c r="AW96" s="301"/>
      <c r="AX96" s="301"/>
      <c r="AY96" s="301"/>
      <c r="AZ96" s="301"/>
      <c r="BA96" s="301"/>
      <c r="BB96" s="301"/>
      <c r="BC96" s="301"/>
      <c r="BD96" s="301"/>
      <c r="BE96" s="301"/>
      <c r="BF96" s="301"/>
      <c r="BG96" s="301"/>
      <c r="BH96" s="301"/>
      <c r="BI96" s="301"/>
      <c r="BJ96" s="301"/>
      <c r="BK96" s="301"/>
      <c r="BL96" s="301"/>
      <c r="BM96" s="301"/>
      <c r="BN96" s="301"/>
      <c r="BO96" s="301"/>
      <c r="BP96" s="301"/>
      <c r="BQ96" s="301"/>
      <c r="BR96" s="301"/>
      <c r="BS96" s="301"/>
      <c r="BT96" s="301"/>
      <c r="BU96" s="301"/>
      <c r="BV96" s="301"/>
      <c r="BW96" s="301"/>
      <c r="BX96" s="301"/>
      <c r="BY96" s="301"/>
      <c r="BZ96" s="301"/>
      <c r="CA96" s="301"/>
      <c r="CB96" s="301"/>
      <c r="CC96" s="301"/>
      <c r="CD96" s="301"/>
      <c r="CE96" s="301"/>
      <c r="CF96" s="301"/>
      <c r="CG96" s="301"/>
      <c r="CH96" s="301"/>
      <c r="CI96" s="301"/>
      <c r="CJ96" s="301"/>
      <c r="CK96" s="301"/>
      <c r="CL96" s="301"/>
      <c r="CM96" s="301"/>
      <c r="CN96" s="301"/>
      <c r="CO96" s="301"/>
      <c r="CP96" s="301"/>
      <c r="CQ96" s="301"/>
      <c r="CR96" s="301"/>
      <c r="CS96" s="301"/>
      <c r="CT96" s="301"/>
      <c r="CU96" s="301"/>
      <c r="CV96" s="301"/>
    </row>
    <row r="97" spans="1:100" s="271" customFormat="1" ht="33" hidden="1" customHeight="1">
      <c r="A97" s="283" t="e">
        <f>#REF!</f>
        <v>#REF!</v>
      </c>
      <c r="B97" s="283"/>
      <c r="C97" s="283"/>
      <c r="D97" s="283"/>
      <c r="E97" s="283"/>
      <c r="F97" s="283"/>
      <c r="G97" s="283"/>
      <c r="H97" s="283"/>
      <c r="I97" s="284" t="e">
        <f>#REF!</f>
        <v>#REF!</v>
      </c>
      <c r="J97" s="984" t="e">
        <f>#REF!</f>
        <v>#REF!</v>
      </c>
      <c r="K97" s="984"/>
      <c r="L97" s="984"/>
      <c r="M97" s="984"/>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01"/>
      <c r="AY97" s="301"/>
      <c r="AZ97" s="301"/>
      <c r="BA97" s="301"/>
      <c r="BB97" s="301"/>
      <c r="BC97" s="301"/>
      <c r="BD97" s="301"/>
      <c r="BE97" s="301"/>
      <c r="BF97" s="301"/>
      <c r="BG97" s="301"/>
      <c r="BH97" s="301"/>
      <c r="BI97" s="301"/>
      <c r="BJ97" s="301"/>
      <c r="BK97" s="301"/>
      <c r="BL97" s="301"/>
      <c r="BM97" s="301"/>
      <c r="BN97" s="301"/>
      <c r="BO97" s="301"/>
      <c r="BP97" s="301"/>
      <c r="BQ97" s="301"/>
      <c r="BR97" s="301"/>
      <c r="BS97" s="301"/>
      <c r="BT97" s="301"/>
      <c r="BU97" s="301"/>
      <c r="BV97" s="301"/>
      <c r="BW97" s="301"/>
      <c r="BX97" s="301"/>
      <c r="BY97" s="301"/>
      <c r="BZ97" s="301"/>
      <c r="CA97" s="301"/>
      <c r="CB97" s="301"/>
      <c r="CC97" s="301"/>
      <c r="CD97" s="301"/>
      <c r="CE97" s="301"/>
      <c r="CF97" s="301"/>
      <c r="CG97" s="301"/>
      <c r="CH97" s="301"/>
      <c r="CI97" s="301"/>
      <c r="CJ97" s="301"/>
      <c r="CK97" s="301"/>
      <c r="CL97" s="301"/>
      <c r="CM97" s="301"/>
      <c r="CN97" s="301"/>
      <c r="CO97" s="301"/>
      <c r="CP97" s="301"/>
      <c r="CQ97" s="301"/>
      <c r="CR97" s="301"/>
      <c r="CS97" s="301"/>
      <c r="CT97" s="301"/>
      <c r="CU97" s="301"/>
      <c r="CV97" s="301"/>
    </row>
    <row r="98" spans="1:100" s="289" customFormat="1" ht="20.100000000000001" hidden="1" customHeight="1">
      <c r="A98" s="283"/>
      <c r="B98" s="283"/>
      <c r="C98" s="283"/>
      <c r="D98" s="283"/>
      <c r="E98" s="283"/>
      <c r="F98" s="283"/>
      <c r="G98" s="283"/>
      <c r="H98" s="283"/>
      <c r="I98" s="282" t="e">
        <f>#REF!</f>
        <v>#REF!</v>
      </c>
      <c r="J98" s="984" t="e">
        <f>#REF!</f>
        <v>#REF!</v>
      </c>
      <c r="K98" s="984"/>
      <c r="L98" s="984"/>
      <c r="M98" s="984"/>
      <c r="N98" s="301"/>
      <c r="O98" s="301"/>
      <c r="P98" s="301"/>
      <c r="Q98" s="301"/>
      <c r="R98" s="301"/>
      <c r="S98" s="301"/>
      <c r="T98" s="301"/>
      <c r="U98" s="301"/>
      <c r="V98" s="301"/>
      <c r="W98" s="301"/>
      <c r="X98" s="301"/>
      <c r="Y98" s="301"/>
      <c r="Z98" s="301"/>
      <c r="AA98" s="301"/>
      <c r="AB98" s="301"/>
      <c r="AC98" s="301"/>
      <c r="AD98" s="301"/>
      <c r="AE98" s="301"/>
      <c r="AF98" s="301"/>
      <c r="AG98" s="301"/>
      <c r="AH98" s="301"/>
      <c r="AI98" s="301"/>
      <c r="AJ98" s="301"/>
      <c r="AK98" s="301"/>
      <c r="AL98" s="301"/>
      <c r="AM98" s="301"/>
      <c r="AN98" s="301"/>
      <c r="AO98" s="301"/>
      <c r="AP98" s="301"/>
      <c r="AQ98" s="301"/>
      <c r="AR98" s="301"/>
      <c r="AS98" s="301"/>
      <c r="AT98" s="301"/>
      <c r="AU98" s="301"/>
      <c r="AV98" s="301"/>
      <c r="AW98" s="301"/>
      <c r="AX98" s="301"/>
      <c r="AY98" s="301"/>
      <c r="AZ98" s="301"/>
      <c r="BA98" s="301"/>
      <c r="BB98" s="301"/>
      <c r="BC98" s="301"/>
      <c r="BD98" s="301"/>
      <c r="BE98" s="301"/>
      <c r="BF98" s="301"/>
      <c r="BG98" s="301"/>
      <c r="BH98" s="301"/>
      <c r="BI98" s="301"/>
      <c r="BJ98" s="301"/>
      <c r="BK98" s="301"/>
      <c r="BL98" s="301"/>
      <c r="BM98" s="301"/>
      <c r="BN98" s="301"/>
      <c r="BO98" s="301"/>
      <c r="BP98" s="301"/>
      <c r="BQ98" s="301"/>
      <c r="BR98" s="301"/>
      <c r="BS98" s="301"/>
      <c r="BT98" s="301"/>
      <c r="BU98" s="301"/>
      <c r="BV98" s="301"/>
      <c r="BW98" s="301"/>
      <c r="BX98" s="301"/>
      <c r="BY98" s="301"/>
      <c r="BZ98" s="301"/>
      <c r="CA98" s="301"/>
      <c r="CB98" s="301"/>
      <c r="CC98" s="301"/>
      <c r="CD98" s="301"/>
      <c r="CE98" s="301"/>
      <c r="CF98" s="301"/>
      <c r="CG98" s="301"/>
      <c r="CH98" s="301"/>
      <c r="CI98" s="301"/>
      <c r="CJ98" s="301"/>
      <c r="CK98" s="301"/>
      <c r="CL98" s="301"/>
      <c r="CM98" s="301"/>
      <c r="CN98" s="301"/>
      <c r="CO98" s="301"/>
      <c r="CP98" s="301"/>
      <c r="CQ98" s="301"/>
      <c r="CR98" s="301"/>
      <c r="CS98" s="301"/>
      <c r="CT98" s="301"/>
      <c r="CU98" s="301"/>
      <c r="CV98" s="301"/>
    </row>
    <row r="99" spans="1:100" s="271" customFormat="1" ht="20.100000000000001" hidden="1" customHeight="1">
      <c r="A99" s="287" t="e">
        <f>#REF!</f>
        <v>#REF!</v>
      </c>
      <c r="B99" s="287"/>
      <c r="C99" s="287"/>
      <c r="D99" s="287"/>
      <c r="E99" s="287"/>
      <c r="F99" s="287"/>
      <c r="G99" s="287"/>
      <c r="H99" s="287"/>
      <c r="I99" s="282" t="e">
        <f>#REF!</f>
        <v>#REF!</v>
      </c>
      <c r="J99" s="984"/>
      <c r="K99" s="984"/>
      <c r="L99" s="984"/>
      <c r="M99" s="984"/>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c r="AM99" s="301"/>
      <c r="AN99" s="301"/>
      <c r="AO99" s="301"/>
      <c r="AP99" s="301"/>
      <c r="AQ99" s="301"/>
      <c r="AR99" s="301"/>
      <c r="AS99" s="301"/>
      <c r="AT99" s="301"/>
      <c r="AU99" s="301"/>
      <c r="AV99" s="301"/>
      <c r="AW99" s="301"/>
      <c r="AX99" s="301"/>
      <c r="AY99" s="301"/>
      <c r="AZ99" s="301"/>
      <c r="BA99" s="301"/>
      <c r="BB99" s="301"/>
      <c r="BC99" s="301"/>
      <c r="BD99" s="301"/>
      <c r="BE99" s="301"/>
      <c r="BF99" s="301"/>
      <c r="BG99" s="301"/>
      <c r="BH99" s="301"/>
      <c r="BI99" s="301"/>
      <c r="BJ99" s="301"/>
      <c r="BK99" s="301"/>
      <c r="BL99" s="301"/>
      <c r="BM99" s="301"/>
      <c r="BN99" s="301"/>
      <c r="BO99" s="301"/>
      <c r="BP99" s="301"/>
      <c r="BQ99" s="301"/>
      <c r="BR99" s="301"/>
      <c r="BS99" s="301"/>
      <c r="BT99" s="301"/>
      <c r="BU99" s="301"/>
      <c r="BV99" s="301"/>
      <c r="BW99" s="301"/>
      <c r="BX99" s="301"/>
      <c r="BY99" s="301"/>
      <c r="BZ99" s="301"/>
      <c r="CA99" s="301"/>
      <c r="CB99" s="301"/>
      <c r="CC99" s="301"/>
      <c r="CD99" s="301"/>
      <c r="CE99" s="301"/>
      <c r="CF99" s="301"/>
      <c r="CG99" s="301"/>
      <c r="CH99" s="301"/>
      <c r="CI99" s="301"/>
      <c r="CJ99" s="301"/>
      <c r="CK99" s="301"/>
      <c r="CL99" s="301"/>
      <c r="CM99" s="301"/>
      <c r="CN99" s="301"/>
      <c r="CO99" s="301"/>
      <c r="CP99" s="301"/>
      <c r="CQ99" s="301"/>
      <c r="CR99" s="301"/>
      <c r="CS99" s="301"/>
      <c r="CT99" s="301"/>
      <c r="CU99" s="301"/>
      <c r="CV99" s="301"/>
    </row>
    <row r="100" spans="1:100" s="271" customFormat="1" ht="16.5" hidden="1" customHeight="1">
      <c r="A100" s="283" t="e">
        <f>#REF!</f>
        <v>#REF!</v>
      </c>
      <c r="B100" s="283"/>
      <c r="C100" s="283"/>
      <c r="D100" s="283"/>
      <c r="E100" s="283"/>
      <c r="F100" s="283"/>
      <c r="G100" s="283"/>
      <c r="H100" s="283"/>
      <c r="I100" s="284" t="e">
        <f>#REF!</f>
        <v>#REF!</v>
      </c>
      <c r="J100" s="984" t="e">
        <f>#REF!</f>
        <v>#REF!</v>
      </c>
      <c r="K100" s="984"/>
      <c r="L100" s="984"/>
      <c r="M100" s="984"/>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1"/>
      <c r="AP100" s="301"/>
      <c r="AQ100" s="301"/>
      <c r="AR100" s="301"/>
      <c r="AS100" s="301"/>
      <c r="AT100" s="301"/>
      <c r="AU100" s="301"/>
      <c r="AV100" s="301"/>
      <c r="AW100" s="301"/>
      <c r="AX100" s="301"/>
      <c r="AY100" s="301"/>
      <c r="AZ100" s="301"/>
      <c r="BA100" s="301"/>
      <c r="BB100" s="301"/>
      <c r="BC100" s="301"/>
      <c r="BD100" s="301"/>
      <c r="BE100" s="301"/>
      <c r="BF100" s="301"/>
      <c r="BG100" s="301"/>
      <c r="BH100" s="301"/>
      <c r="BI100" s="301"/>
      <c r="BJ100" s="301"/>
      <c r="BK100" s="301"/>
      <c r="BL100" s="301"/>
      <c r="BM100" s="301"/>
      <c r="BN100" s="301"/>
      <c r="BO100" s="301"/>
      <c r="BP100" s="301"/>
      <c r="BQ100" s="301"/>
      <c r="BR100" s="301"/>
      <c r="BS100" s="301"/>
      <c r="BT100" s="301"/>
      <c r="BU100" s="301"/>
      <c r="BV100" s="301"/>
      <c r="BW100" s="301"/>
      <c r="BX100" s="301"/>
      <c r="BY100" s="301"/>
      <c r="BZ100" s="301"/>
      <c r="CA100" s="301"/>
      <c r="CB100" s="301"/>
      <c r="CC100" s="301"/>
      <c r="CD100" s="301"/>
      <c r="CE100" s="301"/>
      <c r="CF100" s="301"/>
      <c r="CG100" s="301"/>
      <c r="CH100" s="301"/>
      <c r="CI100" s="301"/>
      <c r="CJ100" s="301"/>
      <c r="CK100" s="301"/>
      <c r="CL100" s="301"/>
      <c r="CM100" s="301"/>
      <c r="CN100" s="301"/>
      <c r="CO100" s="301"/>
      <c r="CP100" s="301"/>
      <c r="CQ100" s="301"/>
      <c r="CR100" s="301"/>
      <c r="CS100" s="301"/>
      <c r="CT100" s="301"/>
      <c r="CU100" s="301"/>
      <c r="CV100" s="301"/>
    </row>
    <row r="101" spans="1:100" s="271" customFormat="1" ht="16.5" hidden="1" customHeight="1">
      <c r="A101" s="283" t="e">
        <f>#REF!</f>
        <v>#REF!</v>
      </c>
      <c r="B101" s="283"/>
      <c r="C101" s="283"/>
      <c r="D101" s="283"/>
      <c r="E101" s="283"/>
      <c r="F101" s="283"/>
      <c r="G101" s="283"/>
      <c r="H101" s="283"/>
      <c r="I101" s="284" t="e">
        <f>#REF!</f>
        <v>#REF!</v>
      </c>
      <c r="J101" s="984" t="e">
        <f>#REF!</f>
        <v>#REF!</v>
      </c>
      <c r="K101" s="984"/>
      <c r="L101" s="984"/>
      <c r="M101" s="984"/>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1"/>
      <c r="AI101" s="301"/>
      <c r="AJ101" s="301"/>
      <c r="AK101" s="301"/>
      <c r="AL101" s="301"/>
      <c r="AM101" s="301"/>
      <c r="AN101" s="301"/>
      <c r="AO101" s="301"/>
      <c r="AP101" s="301"/>
      <c r="AQ101" s="301"/>
      <c r="AR101" s="301"/>
      <c r="AS101" s="301"/>
      <c r="AT101" s="301"/>
      <c r="AU101" s="301"/>
      <c r="AV101" s="301"/>
      <c r="AW101" s="301"/>
      <c r="AX101" s="301"/>
      <c r="AY101" s="301"/>
      <c r="AZ101" s="301"/>
      <c r="BA101" s="301"/>
      <c r="BB101" s="301"/>
      <c r="BC101" s="301"/>
      <c r="BD101" s="301"/>
      <c r="BE101" s="301"/>
      <c r="BF101" s="301"/>
      <c r="BG101" s="301"/>
      <c r="BH101" s="301"/>
      <c r="BI101" s="301"/>
      <c r="BJ101" s="301"/>
      <c r="BK101" s="301"/>
      <c r="BL101" s="301"/>
      <c r="BM101" s="301"/>
      <c r="BN101" s="301"/>
      <c r="BO101" s="301"/>
      <c r="BP101" s="301"/>
      <c r="BQ101" s="301"/>
      <c r="BR101" s="301"/>
      <c r="BS101" s="301"/>
      <c r="BT101" s="301"/>
      <c r="BU101" s="301"/>
      <c r="BV101" s="301"/>
      <c r="BW101" s="301"/>
      <c r="BX101" s="301"/>
      <c r="BY101" s="301"/>
      <c r="BZ101" s="301"/>
      <c r="CA101" s="301"/>
      <c r="CB101" s="301"/>
      <c r="CC101" s="301"/>
      <c r="CD101" s="301"/>
      <c r="CE101" s="301"/>
      <c r="CF101" s="301"/>
      <c r="CG101" s="301"/>
      <c r="CH101" s="301"/>
      <c r="CI101" s="301"/>
      <c r="CJ101" s="301"/>
      <c r="CK101" s="301"/>
      <c r="CL101" s="301"/>
      <c r="CM101" s="301"/>
      <c r="CN101" s="301"/>
      <c r="CO101" s="301"/>
      <c r="CP101" s="301"/>
      <c r="CQ101" s="301"/>
      <c r="CR101" s="301"/>
      <c r="CS101" s="301"/>
      <c r="CT101" s="301"/>
      <c r="CU101" s="301"/>
      <c r="CV101" s="301"/>
    </row>
    <row r="102" spans="1:100" s="271" customFormat="1" ht="16.5" hidden="1" customHeight="1">
      <c r="A102" s="283" t="e">
        <f>#REF!</f>
        <v>#REF!</v>
      </c>
      <c r="B102" s="283"/>
      <c r="C102" s="283"/>
      <c r="D102" s="283"/>
      <c r="E102" s="283"/>
      <c r="F102" s="283"/>
      <c r="G102" s="283"/>
      <c r="H102" s="283"/>
      <c r="I102" s="284" t="e">
        <f>#REF!</f>
        <v>#REF!</v>
      </c>
      <c r="J102" s="984" t="e">
        <f>#REF!</f>
        <v>#REF!</v>
      </c>
      <c r="K102" s="984"/>
      <c r="L102" s="984"/>
      <c r="M102" s="984"/>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01"/>
      <c r="AQ102" s="301"/>
      <c r="AR102" s="301"/>
      <c r="AS102" s="301"/>
      <c r="AT102" s="301"/>
      <c r="AU102" s="301"/>
      <c r="AV102" s="301"/>
      <c r="AW102" s="301"/>
      <c r="AX102" s="301"/>
      <c r="AY102" s="301"/>
      <c r="AZ102" s="301"/>
      <c r="BA102" s="301"/>
      <c r="BB102" s="301"/>
      <c r="BC102" s="301"/>
      <c r="BD102" s="301"/>
      <c r="BE102" s="301"/>
      <c r="BF102" s="301"/>
      <c r="BG102" s="301"/>
      <c r="BH102" s="301"/>
      <c r="BI102" s="301"/>
      <c r="BJ102" s="301"/>
      <c r="BK102" s="301"/>
      <c r="BL102" s="301"/>
      <c r="BM102" s="301"/>
      <c r="BN102" s="301"/>
      <c r="BO102" s="301"/>
      <c r="BP102" s="301"/>
      <c r="BQ102" s="301"/>
      <c r="BR102" s="301"/>
      <c r="BS102" s="301"/>
      <c r="BT102" s="301"/>
      <c r="BU102" s="301"/>
      <c r="BV102" s="301"/>
      <c r="BW102" s="301"/>
      <c r="BX102" s="301"/>
      <c r="BY102" s="301"/>
      <c r="BZ102" s="301"/>
      <c r="CA102" s="301"/>
      <c r="CB102" s="301"/>
      <c r="CC102" s="301"/>
      <c r="CD102" s="301"/>
      <c r="CE102" s="301"/>
      <c r="CF102" s="301"/>
      <c r="CG102" s="301"/>
      <c r="CH102" s="301"/>
      <c r="CI102" s="301"/>
      <c r="CJ102" s="301"/>
      <c r="CK102" s="301"/>
      <c r="CL102" s="301"/>
      <c r="CM102" s="301"/>
      <c r="CN102" s="301"/>
      <c r="CO102" s="301"/>
      <c r="CP102" s="301"/>
      <c r="CQ102" s="301"/>
      <c r="CR102" s="301"/>
      <c r="CS102" s="301"/>
      <c r="CT102" s="301"/>
      <c r="CU102" s="301"/>
      <c r="CV102" s="301"/>
    </row>
    <row r="103" spans="1:100" s="271" customFormat="1" ht="16.5" hidden="1" customHeight="1">
      <c r="A103" s="283"/>
      <c r="B103" s="283"/>
      <c r="C103" s="283"/>
      <c r="D103" s="283"/>
      <c r="E103" s="283"/>
      <c r="F103" s="283"/>
      <c r="G103" s="283"/>
      <c r="H103" s="283"/>
      <c r="I103" s="282" t="e">
        <f>#REF!</f>
        <v>#REF!</v>
      </c>
      <c r="J103" s="984" t="e">
        <f>#REF!</f>
        <v>#REF!</v>
      </c>
      <c r="K103" s="984"/>
      <c r="L103" s="984"/>
      <c r="M103" s="984"/>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301"/>
      <c r="AP103" s="301"/>
      <c r="AQ103" s="301"/>
      <c r="AR103" s="301"/>
      <c r="AS103" s="301"/>
      <c r="AT103" s="301"/>
      <c r="AU103" s="301"/>
      <c r="AV103" s="301"/>
      <c r="AW103" s="301"/>
      <c r="AX103" s="301"/>
      <c r="AY103" s="301"/>
      <c r="AZ103" s="301"/>
      <c r="BA103" s="301"/>
      <c r="BB103" s="301"/>
      <c r="BC103" s="301"/>
      <c r="BD103" s="301"/>
      <c r="BE103" s="301"/>
      <c r="BF103" s="301"/>
      <c r="BG103" s="301"/>
      <c r="BH103" s="301"/>
      <c r="BI103" s="301"/>
      <c r="BJ103" s="301"/>
      <c r="BK103" s="301"/>
      <c r="BL103" s="301"/>
      <c r="BM103" s="301"/>
      <c r="BN103" s="301"/>
      <c r="BO103" s="301"/>
      <c r="BP103" s="301"/>
      <c r="BQ103" s="301"/>
      <c r="BR103" s="301"/>
      <c r="BS103" s="301"/>
      <c r="BT103" s="301"/>
      <c r="BU103" s="301"/>
      <c r="BV103" s="301"/>
      <c r="BW103" s="301"/>
      <c r="BX103" s="301"/>
      <c r="BY103" s="301"/>
      <c r="BZ103" s="301"/>
      <c r="CA103" s="301"/>
      <c r="CB103" s="301"/>
      <c r="CC103" s="301"/>
      <c r="CD103" s="301"/>
      <c r="CE103" s="301"/>
      <c r="CF103" s="301"/>
      <c r="CG103" s="301"/>
      <c r="CH103" s="301"/>
      <c r="CI103" s="301"/>
      <c r="CJ103" s="301"/>
      <c r="CK103" s="301"/>
      <c r="CL103" s="301"/>
      <c r="CM103" s="301"/>
      <c r="CN103" s="301"/>
      <c r="CO103" s="301"/>
      <c r="CP103" s="301"/>
      <c r="CQ103" s="301"/>
      <c r="CR103" s="301"/>
      <c r="CS103" s="301"/>
      <c r="CT103" s="301"/>
      <c r="CU103" s="301"/>
      <c r="CV103" s="301"/>
    </row>
    <row r="104" spans="1:100" s="271" customFormat="1" ht="20.100000000000001" hidden="1" customHeight="1">
      <c r="A104" s="287" t="e">
        <f>#REF!</f>
        <v>#REF!</v>
      </c>
      <c r="B104" s="287"/>
      <c r="C104" s="287"/>
      <c r="D104" s="287"/>
      <c r="E104" s="287"/>
      <c r="F104" s="287"/>
      <c r="G104" s="287"/>
      <c r="H104" s="287"/>
      <c r="I104" s="282" t="e">
        <f>#REF!</f>
        <v>#REF!</v>
      </c>
      <c r="J104" s="984"/>
      <c r="K104" s="984"/>
      <c r="L104" s="984"/>
      <c r="M104" s="984"/>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1"/>
      <c r="AL104" s="301"/>
      <c r="AM104" s="301"/>
      <c r="AN104" s="301"/>
      <c r="AO104" s="301"/>
      <c r="AP104" s="301"/>
      <c r="AQ104" s="301"/>
      <c r="AR104" s="301"/>
      <c r="AS104" s="301"/>
      <c r="AT104" s="301"/>
      <c r="AU104" s="301"/>
      <c r="AV104" s="301"/>
      <c r="AW104" s="301"/>
      <c r="AX104" s="301"/>
      <c r="AY104" s="301"/>
      <c r="AZ104" s="301"/>
      <c r="BA104" s="301"/>
      <c r="BB104" s="301"/>
      <c r="BC104" s="301"/>
      <c r="BD104" s="301"/>
      <c r="BE104" s="301"/>
      <c r="BF104" s="301"/>
      <c r="BG104" s="301"/>
      <c r="BH104" s="301"/>
      <c r="BI104" s="301"/>
      <c r="BJ104" s="301"/>
      <c r="BK104" s="301"/>
      <c r="BL104" s="301"/>
      <c r="BM104" s="301"/>
      <c r="BN104" s="301"/>
      <c r="BO104" s="301"/>
      <c r="BP104" s="301"/>
      <c r="BQ104" s="301"/>
      <c r="BR104" s="301"/>
      <c r="BS104" s="301"/>
      <c r="BT104" s="301"/>
      <c r="BU104" s="301"/>
      <c r="BV104" s="301"/>
      <c r="BW104" s="301"/>
      <c r="BX104" s="301"/>
      <c r="BY104" s="301"/>
      <c r="BZ104" s="301"/>
      <c r="CA104" s="301"/>
      <c r="CB104" s="301"/>
      <c r="CC104" s="301"/>
      <c r="CD104" s="301"/>
      <c r="CE104" s="301"/>
      <c r="CF104" s="301"/>
      <c r="CG104" s="301"/>
      <c r="CH104" s="301"/>
      <c r="CI104" s="301"/>
      <c r="CJ104" s="301"/>
      <c r="CK104" s="301"/>
      <c r="CL104" s="301"/>
      <c r="CM104" s="301"/>
      <c r="CN104" s="301"/>
      <c r="CO104" s="301"/>
      <c r="CP104" s="301"/>
      <c r="CQ104" s="301"/>
      <c r="CR104" s="301"/>
      <c r="CS104" s="301"/>
      <c r="CT104" s="301"/>
      <c r="CU104" s="301"/>
      <c r="CV104" s="301"/>
    </row>
    <row r="105" spans="1:100" s="271" customFormat="1" ht="16.5" hidden="1" customHeight="1">
      <c r="A105" s="283" t="e">
        <f>#REF!</f>
        <v>#REF!</v>
      </c>
      <c r="B105" s="283"/>
      <c r="C105" s="283"/>
      <c r="D105" s="283"/>
      <c r="E105" s="283"/>
      <c r="F105" s="283"/>
      <c r="G105" s="283"/>
      <c r="H105" s="283"/>
      <c r="I105" s="284" t="e">
        <f>#REF!</f>
        <v>#REF!</v>
      </c>
      <c r="J105" s="984" t="e">
        <f>#REF!</f>
        <v>#REF!</v>
      </c>
      <c r="K105" s="984"/>
      <c r="L105" s="984"/>
      <c r="M105" s="984"/>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1"/>
      <c r="AP105" s="301"/>
      <c r="AQ105" s="301"/>
      <c r="AR105" s="301"/>
      <c r="AS105" s="301"/>
      <c r="AT105" s="301"/>
      <c r="AU105" s="301"/>
      <c r="AV105" s="301"/>
      <c r="AW105" s="301"/>
      <c r="AX105" s="301"/>
      <c r="AY105" s="301"/>
      <c r="AZ105" s="301"/>
      <c r="BA105" s="301"/>
      <c r="BB105" s="301"/>
      <c r="BC105" s="301"/>
      <c r="BD105" s="301"/>
      <c r="BE105" s="301"/>
      <c r="BF105" s="301"/>
      <c r="BG105" s="301"/>
      <c r="BH105" s="301"/>
      <c r="BI105" s="301"/>
      <c r="BJ105" s="301"/>
      <c r="BK105" s="301"/>
      <c r="BL105" s="301"/>
      <c r="BM105" s="301"/>
      <c r="BN105" s="301"/>
      <c r="BO105" s="301"/>
      <c r="BP105" s="301"/>
      <c r="BQ105" s="301"/>
      <c r="BR105" s="301"/>
      <c r="BS105" s="301"/>
      <c r="BT105" s="301"/>
      <c r="BU105" s="301"/>
      <c r="BV105" s="301"/>
      <c r="BW105" s="301"/>
      <c r="BX105" s="301"/>
      <c r="BY105" s="301"/>
      <c r="BZ105" s="301"/>
      <c r="CA105" s="301"/>
      <c r="CB105" s="301"/>
      <c r="CC105" s="301"/>
      <c r="CD105" s="301"/>
      <c r="CE105" s="301"/>
      <c r="CF105" s="301"/>
      <c r="CG105" s="301"/>
      <c r="CH105" s="301"/>
      <c r="CI105" s="301"/>
      <c r="CJ105" s="301"/>
      <c r="CK105" s="301"/>
      <c r="CL105" s="301"/>
      <c r="CM105" s="301"/>
      <c r="CN105" s="301"/>
      <c r="CO105" s="301"/>
      <c r="CP105" s="301"/>
      <c r="CQ105" s="301"/>
      <c r="CR105" s="301"/>
      <c r="CS105" s="301"/>
      <c r="CT105" s="301"/>
      <c r="CU105" s="301"/>
      <c r="CV105" s="301"/>
    </row>
    <row r="106" spans="1:100" s="271" customFormat="1" ht="16.5" hidden="1" customHeight="1">
      <c r="A106" s="283" t="e">
        <f>#REF!</f>
        <v>#REF!</v>
      </c>
      <c r="B106" s="283"/>
      <c r="C106" s="283"/>
      <c r="D106" s="283"/>
      <c r="E106" s="283"/>
      <c r="F106" s="283"/>
      <c r="G106" s="283"/>
      <c r="H106" s="283"/>
      <c r="I106" s="284" t="e">
        <f>#REF!</f>
        <v>#REF!</v>
      </c>
      <c r="J106" s="984" t="e">
        <f>#REF!</f>
        <v>#REF!</v>
      </c>
      <c r="K106" s="984"/>
      <c r="L106" s="984"/>
      <c r="M106" s="984"/>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1"/>
      <c r="AP106" s="301"/>
      <c r="AQ106" s="301"/>
      <c r="AR106" s="301"/>
      <c r="AS106" s="301"/>
      <c r="AT106" s="301"/>
      <c r="AU106" s="301"/>
      <c r="AV106" s="301"/>
      <c r="AW106" s="301"/>
      <c r="AX106" s="301"/>
      <c r="AY106" s="301"/>
      <c r="AZ106" s="301"/>
      <c r="BA106" s="301"/>
      <c r="BB106" s="301"/>
      <c r="BC106" s="301"/>
      <c r="BD106" s="301"/>
      <c r="BE106" s="301"/>
      <c r="BF106" s="301"/>
      <c r="BG106" s="301"/>
      <c r="BH106" s="301"/>
      <c r="BI106" s="301"/>
      <c r="BJ106" s="301"/>
      <c r="BK106" s="301"/>
      <c r="BL106" s="301"/>
      <c r="BM106" s="301"/>
      <c r="BN106" s="301"/>
      <c r="BO106" s="301"/>
      <c r="BP106" s="301"/>
      <c r="BQ106" s="301"/>
      <c r="BR106" s="301"/>
      <c r="BS106" s="301"/>
      <c r="BT106" s="301"/>
      <c r="BU106" s="301"/>
      <c r="BV106" s="301"/>
      <c r="BW106" s="301"/>
      <c r="BX106" s="301"/>
      <c r="BY106" s="301"/>
      <c r="BZ106" s="301"/>
      <c r="CA106" s="301"/>
      <c r="CB106" s="301"/>
      <c r="CC106" s="301"/>
      <c r="CD106" s="301"/>
      <c r="CE106" s="301"/>
      <c r="CF106" s="301"/>
      <c r="CG106" s="301"/>
      <c r="CH106" s="301"/>
      <c r="CI106" s="301"/>
      <c r="CJ106" s="301"/>
      <c r="CK106" s="301"/>
      <c r="CL106" s="301"/>
      <c r="CM106" s="301"/>
      <c r="CN106" s="301"/>
      <c r="CO106" s="301"/>
      <c r="CP106" s="301"/>
      <c r="CQ106" s="301"/>
      <c r="CR106" s="301"/>
      <c r="CS106" s="301"/>
      <c r="CT106" s="301"/>
      <c r="CU106" s="301"/>
      <c r="CV106" s="301"/>
    </row>
    <row r="107" spans="1:100" s="271" customFormat="1" ht="16.5" hidden="1" customHeight="1">
      <c r="A107" s="283" t="e">
        <f>#REF!</f>
        <v>#REF!</v>
      </c>
      <c r="B107" s="283"/>
      <c r="C107" s="283"/>
      <c r="D107" s="283"/>
      <c r="E107" s="283"/>
      <c r="F107" s="283"/>
      <c r="G107" s="283"/>
      <c r="H107" s="283"/>
      <c r="I107" s="284" t="e">
        <f>#REF!</f>
        <v>#REF!</v>
      </c>
      <c r="J107" s="984" t="e">
        <f>#REF!</f>
        <v>#REF!</v>
      </c>
      <c r="K107" s="984"/>
      <c r="L107" s="984"/>
      <c r="M107" s="984"/>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1"/>
      <c r="AP107" s="301"/>
      <c r="AQ107" s="301"/>
      <c r="AR107" s="301"/>
      <c r="AS107" s="301"/>
      <c r="AT107" s="301"/>
      <c r="AU107" s="301"/>
      <c r="AV107" s="301"/>
      <c r="AW107" s="301"/>
      <c r="AX107" s="301"/>
      <c r="AY107" s="301"/>
      <c r="AZ107" s="301"/>
      <c r="BA107" s="301"/>
      <c r="BB107" s="301"/>
      <c r="BC107" s="301"/>
      <c r="BD107" s="301"/>
      <c r="BE107" s="301"/>
      <c r="BF107" s="301"/>
      <c r="BG107" s="301"/>
      <c r="BH107" s="301"/>
      <c r="BI107" s="301"/>
      <c r="BJ107" s="301"/>
      <c r="BK107" s="301"/>
      <c r="BL107" s="301"/>
      <c r="BM107" s="301"/>
      <c r="BN107" s="301"/>
      <c r="BO107" s="301"/>
      <c r="BP107" s="301"/>
      <c r="BQ107" s="301"/>
      <c r="BR107" s="301"/>
      <c r="BS107" s="301"/>
      <c r="BT107" s="301"/>
      <c r="BU107" s="301"/>
      <c r="BV107" s="301"/>
      <c r="BW107" s="301"/>
      <c r="BX107" s="301"/>
      <c r="BY107" s="301"/>
      <c r="BZ107" s="301"/>
      <c r="CA107" s="301"/>
      <c r="CB107" s="301"/>
      <c r="CC107" s="301"/>
      <c r="CD107" s="301"/>
      <c r="CE107" s="301"/>
      <c r="CF107" s="301"/>
      <c r="CG107" s="301"/>
      <c r="CH107" s="301"/>
      <c r="CI107" s="301"/>
      <c r="CJ107" s="301"/>
      <c r="CK107" s="301"/>
      <c r="CL107" s="301"/>
      <c r="CM107" s="301"/>
      <c r="CN107" s="301"/>
      <c r="CO107" s="301"/>
      <c r="CP107" s="301"/>
      <c r="CQ107" s="301"/>
      <c r="CR107" s="301"/>
      <c r="CS107" s="301"/>
      <c r="CT107" s="301"/>
      <c r="CU107" s="301"/>
      <c r="CV107" s="301"/>
    </row>
    <row r="108" spans="1:100" s="271" customFormat="1" ht="16.5" hidden="1" customHeight="1">
      <c r="A108" s="283" t="e">
        <f>#REF!</f>
        <v>#REF!</v>
      </c>
      <c r="B108" s="283"/>
      <c r="C108" s="283"/>
      <c r="D108" s="283"/>
      <c r="E108" s="283"/>
      <c r="F108" s="283"/>
      <c r="G108" s="283"/>
      <c r="H108" s="283"/>
      <c r="I108" s="284" t="e">
        <f>#REF!</f>
        <v>#REF!</v>
      </c>
      <c r="J108" s="984" t="e">
        <f>#REF!</f>
        <v>#REF!</v>
      </c>
      <c r="K108" s="984"/>
      <c r="L108" s="984"/>
      <c r="M108" s="984"/>
      <c r="N108" s="301"/>
      <c r="O108" s="301"/>
      <c r="P108" s="301"/>
      <c r="Q108" s="301"/>
      <c r="R108" s="301"/>
      <c r="S108" s="301"/>
      <c r="T108" s="301"/>
      <c r="U108" s="301"/>
      <c r="V108" s="301"/>
      <c r="W108" s="301"/>
      <c r="X108" s="301"/>
      <c r="Y108" s="301"/>
      <c r="Z108" s="301"/>
      <c r="AA108" s="301"/>
      <c r="AB108" s="301"/>
      <c r="AC108" s="301"/>
      <c r="AD108" s="301"/>
      <c r="AE108" s="301"/>
      <c r="AF108" s="301"/>
      <c r="AG108" s="301"/>
      <c r="AH108" s="301"/>
      <c r="AI108" s="301"/>
      <c r="AJ108" s="301"/>
      <c r="AK108" s="301"/>
      <c r="AL108" s="301"/>
      <c r="AM108" s="301"/>
      <c r="AN108" s="301"/>
      <c r="AO108" s="301"/>
      <c r="AP108" s="301"/>
      <c r="AQ108" s="301"/>
      <c r="AR108" s="301"/>
      <c r="AS108" s="301"/>
      <c r="AT108" s="301"/>
      <c r="AU108" s="301"/>
      <c r="AV108" s="301"/>
      <c r="AW108" s="301"/>
      <c r="AX108" s="301"/>
      <c r="AY108" s="301"/>
      <c r="AZ108" s="301"/>
      <c r="BA108" s="301"/>
      <c r="BB108" s="301"/>
      <c r="BC108" s="301"/>
      <c r="BD108" s="301"/>
      <c r="BE108" s="301"/>
      <c r="BF108" s="301"/>
      <c r="BG108" s="301"/>
      <c r="BH108" s="301"/>
      <c r="BI108" s="301"/>
      <c r="BJ108" s="301"/>
      <c r="BK108" s="301"/>
      <c r="BL108" s="301"/>
      <c r="BM108" s="301"/>
      <c r="BN108" s="301"/>
      <c r="BO108" s="301"/>
      <c r="BP108" s="301"/>
      <c r="BQ108" s="301"/>
      <c r="BR108" s="301"/>
      <c r="BS108" s="301"/>
      <c r="BT108" s="301"/>
      <c r="BU108" s="301"/>
      <c r="BV108" s="301"/>
      <c r="BW108" s="301"/>
      <c r="BX108" s="301"/>
      <c r="BY108" s="301"/>
      <c r="BZ108" s="301"/>
      <c r="CA108" s="301"/>
      <c r="CB108" s="301"/>
      <c r="CC108" s="301"/>
      <c r="CD108" s="301"/>
      <c r="CE108" s="301"/>
      <c r="CF108" s="301"/>
      <c r="CG108" s="301"/>
      <c r="CH108" s="301"/>
      <c r="CI108" s="301"/>
      <c r="CJ108" s="301"/>
      <c r="CK108" s="301"/>
      <c r="CL108" s="301"/>
      <c r="CM108" s="301"/>
      <c r="CN108" s="301"/>
      <c r="CO108" s="301"/>
      <c r="CP108" s="301"/>
      <c r="CQ108" s="301"/>
      <c r="CR108" s="301"/>
      <c r="CS108" s="301"/>
      <c r="CT108" s="301"/>
      <c r="CU108" s="301"/>
      <c r="CV108" s="301"/>
    </row>
    <row r="109" spans="1:100" s="289" customFormat="1" ht="20.100000000000001" hidden="1" customHeight="1">
      <c r="A109" s="283"/>
      <c r="B109" s="283"/>
      <c r="C109" s="283"/>
      <c r="D109" s="283"/>
      <c r="E109" s="283"/>
      <c r="F109" s="283"/>
      <c r="G109" s="283"/>
      <c r="H109" s="283"/>
      <c r="I109" s="282" t="e">
        <f>#REF!</f>
        <v>#REF!</v>
      </c>
      <c r="J109" s="984" t="e">
        <f>#REF!</f>
        <v>#REF!</v>
      </c>
      <c r="K109" s="984"/>
      <c r="L109" s="984"/>
      <c r="M109" s="984"/>
      <c r="N109" s="301"/>
      <c r="O109" s="301"/>
      <c r="P109" s="301"/>
      <c r="Q109" s="301"/>
      <c r="R109" s="301"/>
      <c r="S109" s="301"/>
      <c r="T109" s="301"/>
      <c r="U109" s="301"/>
      <c r="V109" s="301"/>
      <c r="W109" s="301"/>
      <c r="X109" s="301"/>
      <c r="Y109" s="301"/>
      <c r="Z109" s="301"/>
      <c r="AA109" s="301"/>
      <c r="AB109" s="301"/>
      <c r="AC109" s="301"/>
      <c r="AD109" s="301"/>
      <c r="AE109" s="301"/>
      <c r="AF109" s="301"/>
      <c r="AG109" s="301"/>
      <c r="AH109" s="301"/>
      <c r="AI109" s="301"/>
      <c r="AJ109" s="301"/>
      <c r="AK109" s="301"/>
      <c r="AL109" s="301"/>
      <c r="AM109" s="301"/>
      <c r="AN109" s="301"/>
      <c r="AO109" s="301"/>
      <c r="AP109" s="301"/>
      <c r="AQ109" s="301"/>
      <c r="AR109" s="301"/>
      <c r="AS109" s="301"/>
      <c r="AT109" s="301"/>
      <c r="AU109" s="301"/>
      <c r="AV109" s="301"/>
      <c r="AW109" s="301"/>
      <c r="AX109" s="301"/>
      <c r="AY109" s="301"/>
      <c r="AZ109" s="301"/>
      <c r="BA109" s="301"/>
      <c r="BB109" s="301"/>
      <c r="BC109" s="301"/>
      <c r="BD109" s="301"/>
      <c r="BE109" s="301"/>
      <c r="BF109" s="301"/>
      <c r="BG109" s="301"/>
      <c r="BH109" s="301"/>
      <c r="BI109" s="301"/>
      <c r="BJ109" s="301"/>
      <c r="BK109" s="301"/>
      <c r="BL109" s="301"/>
      <c r="BM109" s="301"/>
      <c r="BN109" s="301"/>
      <c r="BO109" s="301"/>
      <c r="BP109" s="301"/>
      <c r="BQ109" s="301"/>
      <c r="BR109" s="301"/>
      <c r="BS109" s="301"/>
      <c r="BT109" s="301"/>
      <c r="BU109" s="301"/>
      <c r="BV109" s="301"/>
      <c r="BW109" s="301"/>
      <c r="BX109" s="301"/>
      <c r="BY109" s="301"/>
      <c r="BZ109" s="301"/>
      <c r="CA109" s="301"/>
      <c r="CB109" s="301"/>
      <c r="CC109" s="301"/>
      <c r="CD109" s="301"/>
      <c r="CE109" s="301"/>
      <c r="CF109" s="301"/>
      <c r="CG109" s="301"/>
      <c r="CH109" s="301"/>
      <c r="CI109" s="301"/>
      <c r="CJ109" s="301"/>
      <c r="CK109" s="301"/>
      <c r="CL109" s="301"/>
      <c r="CM109" s="301"/>
      <c r="CN109" s="301"/>
      <c r="CO109" s="301"/>
      <c r="CP109" s="301"/>
      <c r="CQ109" s="301"/>
      <c r="CR109" s="301"/>
      <c r="CS109" s="301"/>
      <c r="CT109" s="301"/>
      <c r="CU109" s="301"/>
      <c r="CV109" s="301"/>
    </row>
    <row r="110" spans="1:100" s="271" customFormat="1" ht="20.100000000000001" hidden="1" customHeight="1">
      <c r="A110" s="290"/>
      <c r="B110" s="290"/>
      <c r="C110" s="290"/>
      <c r="D110" s="290"/>
      <c r="E110" s="290"/>
      <c r="F110" s="290"/>
      <c r="G110" s="290"/>
      <c r="H110" s="290"/>
      <c r="I110" s="282" t="e">
        <f>#REF!</f>
        <v>#REF!</v>
      </c>
      <c r="J110" s="984" t="e">
        <f>#REF!</f>
        <v>#REF!</v>
      </c>
      <c r="K110" s="984"/>
      <c r="L110" s="984"/>
      <c r="M110" s="984"/>
      <c r="N110" s="301"/>
      <c r="O110" s="301"/>
      <c r="P110" s="301"/>
      <c r="Q110" s="301"/>
      <c r="R110" s="301"/>
      <c r="S110" s="301"/>
      <c r="T110" s="301"/>
      <c r="U110" s="301"/>
      <c r="V110" s="301"/>
      <c r="W110" s="301"/>
      <c r="X110" s="301"/>
      <c r="Y110" s="301"/>
      <c r="Z110" s="301"/>
      <c r="AA110" s="301"/>
      <c r="AB110" s="301"/>
      <c r="AC110" s="301"/>
      <c r="AD110" s="301"/>
      <c r="AE110" s="301"/>
      <c r="AF110" s="301"/>
      <c r="AG110" s="301"/>
      <c r="AH110" s="301"/>
      <c r="AI110" s="301"/>
      <c r="AJ110" s="301"/>
      <c r="AK110" s="301"/>
      <c r="AL110" s="301"/>
      <c r="AM110" s="301"/>
      <c r="AN110" s="301"/>
      <c r="AO110" s="301"/>
      <c r="AP110" s="301"/>
      <c r="AQ110" s="301"/>
      <c r="AR110" s="301"/>
      <c r="AS110" s="301"/>
      <c r="AT110" s="301"/>
      <c r="AU110" s="301"/>
      <c r="AV110" s="301"/>
      <c r="AW110" s="301"/>
      <c r="AX110" s="301"/>
      <c r="AY110" s="301"/>
      <c r="AZ110" s="301"/>
      <c r="BA110" s="301"/>
      <c r="BB110" s="301"/>
      <c r="BC110" s="301"/>
      <c r="BD110" s="301"/>
      <c r="BE110" s="301"/>
      <c r="BF110" s="301"/>
      <c r="BG110" s="301"/>
      <c r="BH110" s="301"/>
      <c r="BI110" s="301"/>
      <c r="BJ110" s="301"/>
      <c r="BK110" s="301"/>
      <c r="BL110" s="301"/>
      <c r="BM110" s="301"/>
      <c r="BN110" s="301"/>
      <c r="BO110" s="301"/>
      <c r="BP110" s="301"/>
      <c r="BQ110" s="301"/>
      <c r="BR110" s="301"/>
      <c r="BS110" s="301"/>
      <c r="BT110" s="301"/>
      <c r="BU110" s="301"/>
      <c r="BV110" s="301"/>
      <c r="BW110" s="301"/>
      <c r="BX110" s="301"/>
      <c r="BY110" s="301"/>
      <c r="BZ110" s="301"/>
      <c r="CA110" s="301"/>
      <c r="CB110" s="301"/>
      <c r="CC110" s="301"/>
      <c r="CD110" s="301"/>
      <c r="CE110" s="301"/>
      <c r="CF110" s="301"/>
      <c r="CG110" s="301"/>
      <c r="CH110" s="301"/>
      <c r="CI110" s="301"/>
      <c r="CJ110" s="301"/>
      <c r="CK110" s="301"/>
      <c r="CL110" s="301"/>
      <c r="CM110" s="301"/>
      <c r="CN110" s="301"/>
      <c r="CO110" s="301"/>
      <c r="CP110" s="301"/>
      <c r="CQ110" s="301"/>
      <c r="CR110" s="301"/>
      <c r="CS110" s="301"/>
      <c r="CT110" s="301"/>
      <c r="CU110" s="301"/>
      <c r="CV110" s="301"/>
    </row>
    <row r="111" spans="1:100" s="271" customFormat="1" ht="16.5" hidden="1" customHeight="1">
      <c r="A111" s="290"/>
      <c r="B111" s="290"/>
      <c r="C111" s="290"/>
      <c r="D111" s="290"/>
      <c r="E111" s="290"/>
      <c r="F111" s="290"/>
      <c r="G111" s="290"/>
      <c r="H111" s="290"/>
      <c r="I111" s="282"/>
      <c r="J111" s="984"/>
      <c r="K111" s="984"/>
      <c r="L111" s="984"/>
      <c r="M111" s="984"/>
      <c r="N111" s="301"/>
      <c r="O111" s="301"/>
      <c r="P111" s="301"/>
      <c r="Q111" s="301"/>
      <c r="R111" s="301"/>
      <c r="S111" s="301"/>
      <c r="T111" s="301"/>
      <c r="U111" s="301"/>
      <c r="V111" s="301"/>
      <c r="W111" s="301"/>
      <c r="X111" s="301"/>
      <c r="Y111" s="301"/>
      <c r="Z111" s="301"/>
      <c r="AA111" s="301"/>
      <c r="AB111" s="301"/>
      <c r="AC111" s="301"/>
      <c r="AD111" s="301"/>
      <c r="AE111" s="301"/>
      <c r="AF111" s="301"/>
      <c r="AG111" s="301"/>
      <c r="AH111" s="301"/>
      <c r="AI111" s="301"/>
      <c r="AJ111" s="301"/>
      <c r="AK111" s="301"/>
      <c r="AL111" s="301"/>
      <c r="AM111" s="301"/>
      <c r="AN111" s="301"/>
      <c r="AO111" s="301"/>
      <c r="AP111" s="301"/>
      <c r="AQ111" s="301"/>
      <c r="AR111" s="301"/>
      <c r="AS111" s="301"/>
      <c r="AT111" s="301"/>
      <c r="AU111" s="301"/>
      <c r="AV111" s="301"/>
      <c r="AW111" s="301"/>
      <c r="AX111" s="301"/>
      <c r="AY111" s="301"/>
      <c r="AZ111" s="301"/>
      <c r="BA111" s="301"/>
      <c r="BB111" s="301"/>
      <c r="BC111" s="301"/>
      <c r="BD111" s="301"/>
      <c r="BE111" s="301"/>
      <c r="BF111" s="301"/>
      <c r="BG111" s="301"/>
      <c r="BH111" s="301"/>
      <c r="BI111" s="301"/>
      <c r="BJ111" s="301"/>
      <c r="BK111" s="301"/>
      <c r="BL111" s="301"/>
      <c r="BM111" s="301"/>
      <c r="BN111" s="301"/>
      <c r="BO111" s="301"/>
      <c r="BP111" s="301"/>
      <c r="BQ111" s="301"/>
      <c r="BR111" s="301"/>
      <c r="BS111" s="301"/>
      <c r="BT111" s="301"/>
      <c r="BU111" s="301"/>
      <c r="BV111" s="301"/>
      <c r="BW111" s="301"/>
      <c r="BX111" s="301"/>
      <c r="BY111" s="301"/>
      <c r="BZ111" s="301"/>
      <c r="CA111" s="301"/>
      <c r="CB111" s="301"/>
      <c r="CC111" s="301"/>
      <c r="CD111" s="301"/>
      <c r="CE111" s="301"/>
      <c r="CF111" s="301"/>
      <c r="CG111" s="301"/>
      <c r="CH111" s="301"/>
      <c r="CI111" s="301"/>
      <c r="CJ111" s="301"/>
      <c r="CK111" s="301"/>
      <c r="CL111" s="301"/>
      <c r="CM111" s="301"/>
      <c r="CN111" s="301"/>
      <c r="CO111" s="301"/>
      <c r="CP111" s="301"/>
      <c r="CQ111" s="301"/>
      <c r="CR111" s="301"/>
      <c r="CS111" s="301"/>
      <c r="CT111" s="301"/>
      <c r="CU111" s="301"/>
      <c r="CV111" s="301"/>
    </row>
    <row r="112" spans="1:100" s="271" customFormat="1" ht="20.100000000000001" hidden="1" customHeight="1">
      <c r="A112" s="286" t="e">
        <f>#REF!</f>
        <v>#REF!</v>
      </c>
      <c r="B112" s="286"/>
      <c r="C112" s="286"/>
      <c r="D112" s="286"/>
      <c r="E112" s="286"/>
      <c r="F112" s="286"/>
      <c r="G112" s="286"/>
      <c r="H112" s="286"/>
      <c r="I112" s="282" t="e">
        <f>#REF!</f>
        <v>#REF!</v>
      </c>
      <c r="J112" s="984"/>
      <c r="K112" s="984"/>
      <c r="L112" s="984"/>
      <c r="M112" s="984"/>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1"/>
      <c r="AX112" s="301"/>
      <c r="AY112" s="301"/>
      <c r="AZ112" s="301"/>
      <c r="BA112" s="301"/>
      <c r="BB112" s="301"/>
      <c r="BC112" s="301"/>
      <c r="BD112" s="301"/>
      <c r="BE112" s="301"/>
      <c r="BF112" s="301"/>
      <c r="BG112" s="301"/>
      <c r="BH112" s="301"/>
      <c r="BI112" s="301"/>
      <c r="BJ112" s="301"/>
      <c r="BK112" s="301"/>
      <c r="BL112" s="301"/>
      <c r="BM112" s="301"/>
      <c r="BN112" s="301"/>
      <c r="BO112" s="301"/>
      <c r="BP112" s="301"/>
      <c r="BQ112" s="301"/>
      <c r="BR112" s="301"/>
      <c r="BS112" s="301"/>
      <c r="BT112" s="301"/>
      <c r="BU112" s="301"/>
      <c r="BV112" s="301"/>
      <c r="BW112" s="301"/>
      <c r="BX112" s="301"/>
      <c r="BY112" s="301"/>
      <c r="BZ112" s="301"/>
      <c r="CA112" s="301"/>
      <c r="CB112" s="301"/>
      <c r="CC112" s="301"/>
      <c r="CD112" s="301"/>
      <c r="CE112" s="301"/>
      <c r="CF112" s="301"/>
      <c r="CG112" s="301"/>
      <c r="CH112" s="301"/>
      <c r="CI112" s="301"/>
      <c r="CJ112" s="301"/>
      <c r="CK112" s="301"/>
      <c r="CL112" s="301"/>
      <c r="CM112" s="301"/>
      <c r="CN112" s="301"/>
      <c r="CO112" s="301"/>
      <c r="CP112" s="301"/>
      <c r="CQ112" s="301"/>
      <c r="CR112" s="301"/>
      <c r="CS112" s="301"/>
      <c r="CT112" s="301"/>
      <c r="CU112" s="301"/>
      <c r="CV112" s="301"/>
    </row>
    <row r="113" spans="1:100" s="271" customFormat="1" ht="30" hidden="1" customHeight="1">
      <c r="A113" s="287" t="e">
        <f>#REF!</f>
        <v>#REF!</v>
      </c>
      <c r="B113" s="287"/>
      <c r="C113" s="287"/>
      <c r="D113" s="287"/>
      <c r="E113" s="287"/>
      <c r="F113" s="287"/>
      <c r="G113" s="287"/>
      <c r="H113" s="287"/>
      <c r="I113" s="282" t="e">
        <f>#REF!</f>
        <v>#REF!</v>
      </c>
      <c r="J113" s="984"/>
      <c r="K113" s="984"/>
      <c r="L113" s="984"/>
      <c r="M113" s="984"/>
      <c r="N113" s="301"/>
      <c r="O113" s="301"/>
      <c r="P113" s="301"/>
      <c r="Q113" s="301"/>
      <c r="R113" s="301"/>
      <c r="S113" s="301"/>
      <c r="T113" s="301"/>
      <c r="U113" s="301"/>
      <c r="V113" s="301"/>
      <c r="W113" s="301"/>
      <c r="X113" s="301"/>
      <c r="Y113" s="301"/>
      <c r="Z113" s="301"/>
      <c r="AA113" s="301"/>
      <c r="AB113" s="301"/>
      <c r="AC113" s="301"/>
      <c r="AD113" s="301"/>
      <c r="AE113" s="301"/>
      <c r="AF113" s="301"/>
      <c r="AG113" s="301"/>
      <c r="AH113" s="301"/>
      <c r="AI113" s="301"/>
      <c r="AJ113" s="301"/>
      <c r="AK113" s="301"/>
      <c r="AL113" s="301"/>
      <c r="AM113" s="301"/>
      <c r="AN113" s="301"/>
      <c r="AO113" s="301"/>
      <c r="AP113" s="301"/>
      <c r="AQ113" s="301"/>
      <c r="AR113" s="301"/>
      <c r="AS113" s="301"/>
      <c r="AT113" s="301"/>
      <c r="AU113" s="301"/>
      <c r="AV113" s="301"/>
      <c r="AW113" s="301"/>
      <c r="AX113" s="301"/>
      <c r="AY113" s="301"/>
      <c r="AZ113" s="301"/>
      <c r="BA113" s="301"/>
      <c r="BB113" s="301"/>
      <c r="BC113" s="301"/>
      <c r="BD113" s="301"/>
      <c r="BE113" s="301"/>
      <c r="BF113" s="301"/>
      <c r="BG113" s="301"/>
      <c r="BH113" s="301"/>
      <c r="BI113" s="301"/>
      <c r="BJ113" s="301"/>
      <c r="BK113" s="301"/>
      <c r="BL113" s="301"/>
      <c r="BM113" s="301"/>
      <c r="BN113" s="301"/>
      <c r="BO113" s="301"/>
      <c r="BP113" s="301"/>
      <c r="BQ113" s="301"/>
      <c r="BR113" s="301"/>
      <c r="BS113" s="301"/>
      <c r="BT113" s="301"/>
      <c r="BU113" s="301"/>
      <c r="BV113" s="301"/>
      <c r="BW113" s="301"/>
      <c r="BX113" s="301"/>
      <c r="BY113" s="301"/>
      <c r="BZ113" s="301"/>
      <c r="CA113" s="301"/>
      <c r="CB113" s="301"/>
      <c r="CC113" s="301"/>
      <c r="CD113" s="301"/>
      <c r="CE113" s="301"/>
      <c r="CF113" s="301"/>
      <c r="CG113" s="301"/>
      <c r="CH113" s="301"/>
      <c r="CI113" s="301"/>
      <c r="CJ113" s="301"/>
      <c r="CK113" s="301"/>
      <c r="CL113" s="301"/>
      <c r="CM113" s="301"/>
      <c r="CN113" s="301"/>
      <c r="CO113" s="301"/>
      <c r="CP113" s="301"/>
      <c r="CQ113" s="301"/>
      <c r="CR113" s="301"/>
      <c r="CS113" s="301"/>
      <c r="CT113" s="301"/>
      <c r="CU113" s="301"/>
      <c r="CV113" s="301"/>
    </row>
    <row r="114" spans="1:100" s="271" customFormat="1" ht="16.5" hidden="1" customHeight="1">
      <c r="A114" s="283" t="e">
        <f>#REF!</f>
        <v>#REF!</v>
      </c>
      <c r="B114" s="283"/>
      <c r="C114" s="283"/>
      <c r="D114" s="283"/>
      <c r="E114" s="283"/>
      <c r="F114" s="283"/>
      <c r="G114" s="283"/>
      <c r="H114" s="283"/>
      <c r="I114" s="284" t="e">
        <f>#REF!</f>
        <v>#REF!</v>
      </c>
      <c r="J114" s="984" t="e">
        <f>#REF!</f>
        <v>#REF!</v>
      </c>
      <c r="K114" s="984"/>
      <c r="L114" s="984"/>
      <c r="M114" s="984"/>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1"/>
      <c r="AP114" s="301"/>
      <c r="AQ114" s="301"/>
      <c r="AR114" s="301"/>
      <c r="AS114" s="301"/>
      <c r="AT114" s="301"/>
      <c r="AU114" s="301"/>
      <c r="AV114" s="301"/>
      <c r="AW114" s="301"/>
      <c r="AX114" s="301"/>
      <c r="AY114" s="301"/>
      <c r="AZ114" s="301"/>
      <c r="BA114" s="301"/>
      <c r="BB114" s="301"/>
      <c r="BC114" s="301"/>
      <c r="BD114" s="301"/>
      <c r="BE114" s="301"/>
      <c r="BF114" s="301"/>
      <c r="BG114" s="301"/>
      <c r="BH114" s="301"/>
      <c r="BI114" s="301"/>
      <c r="BJ114" s="301"/>
      <c r="BK114" s="301"/>
      <c r="BL114" s="301"/>
      <c r="BM114" s="301"/>
      <c r="BN114" s="301"/>
      <c r="BO114" s="301"/>
      <c r="BP114" s="301"/>
      <c r="BQ114" s="301"/>
      <c r="BR114" s="301"/>
      <c r="BS114" s="301"/>
      <c r="BT114" s="301"/>
      <c r="BU114" s="301"/>
      <c r="BV114" s="301"/>
      <c r="BW114" s="301"/>
      <c r="BX114" s="301"/>
      <c r="BY114" s="301"/>
      <c r="BZ114" s="301"/>
      <c r="CA114" s="301"/>
      <c r="CB114" s="301"/>
      <c r="CC114" s="301"/>
      <c r="CD114" s="301"/>
      <c r="CE114" s="301"/>
      <c r="CF114" s="301"/>
      <c r="CG114" s="301"/>
      <c r="CH114" s="301"/>
      <c r="CI114" s="301"/>
      <c r="CJ114" s="301"/>
      <c r="CK114" s="301"/>
      <c r="CL114" s="301"/>
      <c r="CM114" s="301"/>
      <c r="CN114" s="301"/>
      <c r="CO114" s="301"/>
      <c r="CP114" s="301"/>
      <c r="CQ114" s="301"/>
      <c r="CR114" s="301"/>
      <c r="CS114" s="301"/>
      <c r="CT114" s="301"/>
      <c r="CU114" s="301"/>
      <c r="CV114" s="301"/>
    </row>
    <row r="115" spans="1:100" s="271" customFormat="1" ht="16.5" hidden="1" customHeight="1">
      <c r="A115" s="283" t="e">
        <f>#REF!</f>
        <v>#REF!</v>
      </c>
      <c r="B115" s="283"/>
      <c r="C115" s="283"/>
      <c r="D115" s="283"/>
      <c r="E115" s="283"/>
      <c r="F115" s="283"/>
      <c r="G115" s="283"/>
      <c r="H115" s="283"/>
      <c r="I115" s="284" t="e">
        <f>#REF!</f>
        <v>#REF!</v>
      </c>
      <c r="J115" s="984" t="e">
        <f>#REF!</f>
        <v>#REF!</v>
      </c>
      <c r="K115" s="984"/>
      <c r="L115" s="984"/>
      <c r="M115" s="984"/>
      <c r="N115" s="301"/>
      <c r="O115" s="301"/>
      <c r="P115" s="301"/>
      <c r="Q115" s="301"/>
      <c r="R115" s="301"/>
      <c r="S115" s="301"/>
      <c r="T115" s="301"/>
      <c r="U115" s="301"/>
      <c r="V115" s="301"/>
      <c r="W115" s="301"/>
      <c r="X115" s="301"/>
      <c r="Y115" s="301"/>
      <c r="Z115" s="301"/>
      <c r="AA115" s="301"/>
      <c r="AB115" s="301"/>
      <c r="AC115" s="301"/>
      <c r="AD115" s="301"/>
      <c r="AE115" s="301"/>
      <c r="AF115" s="301"/>
      <c r="AG115" s="301"/>
      <c r="AH115" s="301"/>
      <c r="AI115" s="301"/>
      <c r="AJ115" s="301"/>
      <c r="AK115" s="301"/>
      <c r="AL115" s="301"/>
      <c r="AM115" s="301"/>
      <c r="AN115" s="301"/>
      <c r="AO115" s="301"/>
      <c r="AP115" s="301"/>
      <c r="AQ115" s="301"/>
      <c r="AR115" s="301"/>
      <c r="AS115" s="301"/>
      <c r="AT115" s="301"/>
      <c r="AU115" s="301"/>
      <c r="AV115" s="301"/>
      <c r="AW115" s="301"/>
      <c r="AX115" s="301"/>
      <c r="AY115" s="301"/>
      <c r="AZ115" s="301"/>
      <c r="BA115" s="301"/>
      <c r="BB115" s="301"/>
      <c r="BC115" s="301"/>
      <c r="BD115" s="301"/>
      <c r="BE115" s="301"/>
      <c r="BF115" s="301"/>
      <c r="BG115" s="301"/>
      <c r="BH115" s="301"/>
      <c r="BI115" s="301"/>
      <c r="BJ115" s="301"/>
      <c r="BK115" s="301"/>
      <c r="BL115" s="301"/>
      <c r="BM115" s="301"/>
      <c r="BN115" s="301"/>
      <c r="BO115" s="301"/>
      <c r="BP115" s="301"/>
      <c r="BQ115" s="301"/>
      <c r="BR115" s="301"/>
      <c r="BS115" s="301"/>
      <c r="BT115" s="301"/>
      <c r="BU115" s="301"/>
      <c r="BV115" s="301"/>
      <c r="BW115" s="301"/>
      <c r="BX115" s="301"/>
      <c r="BY115" s="301"/>
      <c r="BZ115" s="301"/>
      <c r="CA115" s="301"/>
      <c r="CB115" s="301"/>
      <c r="CC115" s="301"/>
      <c r="CD115" s="301"/>
      <c r="CE115" s="301"/>
      <c r="CF115" s="301"/>
      <c r="CG115" s="301"/>
      <c r="CH115" s="301"/>
      <c r="CI115" s="301"/>
      <c r="CJ115" s="301"/>
      <c r="CK115" s="301"/>
      <c r="CL115" s="301"/>
      <c r="CM115" s="301"/>
      <c r="CN115" s="301"/>
      <c r="CO115" s="301"/>
      <c r="CP115" s="301"/>
      <c r="CQ115" s="301"/>
      <c r="CR115" s="301"/>
      <c r="CS115" s="301"/>
      <c r="CT115" s="301"/>
      <c r="CU115" s="301"/>
      <c r="CV115" s="301"/>
    </row>
    <row r="116" spans="1:100" s="271" customFormat="1" ht="16.5" hidden="1" customHeight="1">
      <c r="A116" s="283" t="e">
        <f>#REF!</f>
        <v>#REF!</v>
      </c>
      <c r="B116" s="283"/>
      <c r="C116" s="283"/>
      <c r="D116" s="283"/>
      <c r="E116" s="283"/>
      <c r="F116" s="283"/>
      <c r="G116" s="283"/>
      <c r="H116" s="283"/>
      <c r="I116" s="284" t="e">
        <f>#REF!</f>
        <v>#REF!</v>
      </c>
      <c r="J116" s="984" t="e">
        <f>#REF!</f>
        <v>#REF!</v>
      </c>
      <c r="K116" s="984"/>
      <c r="L116" s="984"/>
      <c r="M116" s="984"/>
      <c r="N116" s="301"/>
      <c r="O116" s="301"/>
      <c r="P116" s="301"/>
      <c r="Q116" s="301"/>
      <c r="R116" s="301"/>
      <c r="S116" s="301"/>
      <c r="T116" s="301"/>
      <c r="U116" s="301"/>
      <c r="V116" s="301"/>
      <c r="W116" s="301"/>
      <c r="X116" s="301"/>
      <c r="Y116" s="301"/>
      <c r="Z116" s="301"/>
      <c r="AA116" s="301"/>
      <c r="AB116" s="301"/>
      <c r="AC116" s="301"/>
      <c r="AD116" s="301"/>
      <c r="AE116" s="301"/>
      <c r="AF116" s="301"/>
      <c r="AG116" s="301"/>
      <c r="AH116" s="301"/>
      <c r="AI116" s="301"/>
      <c r="AJ116" s="301"/>
      <c r="AK116" s="301"/>
      <c r="AL116" s="301"/>
      <c r="AM116" s="301"/>
      <c r="AN116" s="301"/>
      <c r="AO116" s="301"/>
      <c r="AP116" s="301"/>
      <c r="AQ116" s="301"/>
      <c r="AR116" s="301"/>
      <c r="AS116" s="301"/>
      <c r="AT116" s="301"/>
      <c r="AU116" s="301"/>
      <c r="AV116" s="301"/>
      <c r="AW116" s="301"/>
      <c r="AX116" s="301"/>
      <c r="AY116" s="301"/>
      <c r="AZ116" s="301"/>
      <c r="BA116" s="301"/>
      <c r="BB116" s="301"/>
      <c r="BC116" s="301"/>
      <c r="BD116" s="301"/>
      <c r="BE116" s="301"/>
      <c r="BF116" s="301"/>
      <c r="BG116" s="301"/>
      <c r="BH116" s="301"/>
      <c r="BI116" s="301"/>
      <c r="BJ116" s="301"/>
      <c r="BK116" s="301"/>
      <c r="BL116" s="301"/>
      <c r="BM116" s="301"/>
      <c r="BN116" s="301"/>
      <c r="BO116" s="301"/>
      <c r="BP116" s="301"/>
      <c r="BQ116" s="301"/>
      <c r="BR116" s="301"/>
      <c r="BS116" s="301"/>
      <c r="BT116" s="301"/>
      <c r="BU116" s="301"/>
      <c r="BV116" s="301"/>
      <c r="BW116" s="301"/>
      <c r="BX116" s="301"/>
      <c r="BY116" s="301"/>
      <c r="BZ116" s="301"/>
      <c r="CA116" s="301"/>
      <c r="CB116" s="301"/>
      <c r="CC116" s="301"/>
      <c r="CD116" s="301"/>
      <c r="CE116" s="301"/>
      <c r="CF116" s="301"/>
      <c r="CG116" s="301"/>
      <c r="CH116" s="301"/>
      <c r="CI116" s="301"/>
      <c r="CJ116" s="301"/>
      <c r="CK116" s="301"/>
      <c r="CL116" s="301"/>
      <c r="CM116" s="301"/>
      <c r="CN116" s="301"/>
      <c r="CO116" s="301"/>
      <c r="CP116" s="301"/>
      <c r="CQ116" s="301"/>
      <c r="CR116" s="301"/>
      <c r="CS116" s="301"/>
      <c r="CT116" s="301"/>
      <c r="CU116" s="301"/>
      <c r="CV116" s="301"/>
    </row>
    <row r="117" spans="1:100" s="271" customFormat="1" ht="20.100000000000001" hidden="1" customHeight="1">
      <c r="A117" s="291"/>
      <c r="B117" s="291"/>
      <c r="C117" s="291"/>
      <c r="D117" s="291"/>
      <c r="E117" s="291"/>
      <c r="F117" s="291"/>
      <c r="G117" s="291"/>
      <c r="H117" s="291"/>
      <c r="I117" s="282" t="e">
        <f>#REF!</f>
        <v>#REF!</v>
      </c>
      <c r="J117" s="984" t="e">
        <f>#REF!</f>
        <v>#REF!</v>
      </c>
      <c r="K117" s="984"/>
      <c r="L117" s="984"/>
      <c r="M117" s="984"/>
      <c r="N117" s="301"/>
      <c r="O117" s="301"/>
      <c r="P117" s="301"/>
      <c r="Q117" s="301"/>
      <c r="R117" s="301"/>
      <c r="S117" s="301"/>
      <c r="T117" s="301"/>
      <c r="U117" s="301"/>
      <c r="V117" s="301"/>
      <c r="W117" s="301"/>
      <c r="X117" s="301"/>
      <c r="Y117" s="301"/>
      <c r="Z117" s="301"/>
      <c r="AA117" s="301"/>
      <c r="AB117" s="301"/>
      <c r="AC117" s="301"/>
      <c r="AD117" s="301"/>
      <c r="AE117" s="301"/>
      <c r="AF117" s="301"/>
      <c r="AG117" s="301"/>
      <c r="AH117" s="301"/>
      <c r="AI117" s="301"/>
      <c r="AJ117" s="301"/>
      <c r="AK117" s="301"/>
      <c r="AL117" s="301"/>
      <c r="AM117" s="301"/>
      <c r="AN117" s="301"/>
      <c r="AO117" s="301"/>
      <c r="AP117" s="301"/>
      <c r="AQ117" s="301"/>
      <c r="AR117" s="301"/>
      <c r="AS117" s="301"/>
      <c r="AT117" s="301"/>
      <c r="AU117" s="301"/>
      <c r="AV117" s="301"/>
      <c r="AW117" s="301"/>
      <c r="AX117" s="301"/>
      <c r="AY117" s="301"/>
      <c r="AZ117" s="301"/>
      <c r="BA117" s="301"/>
      <c r="BB117" s="301"/>
      <c r="BC117" s="301"/>
      <c r="BD117" s="301"/>
      <c r="BE117" s="301"/>
      <c r="BF117" s="301"/>
      <c r="BG117" s="301"/>
      <c r="BH117" s="301"/>
      <c r="BI117" s="301"/>
      <c r="BJ117" s="301"/>
      <c r="BK117" s="301"/>
      <c r="BL117" s="301"/>
      <c r="BM117" s="301"/>
      <c r="BN117" s="301"/>
      <c r="BO117" s="301"/>
      <c r="BP117" s="301"/>
      <c r="BQ117" s="301"/>
      <c r="BR117" s="301"/>
      <c r="BS117" s="301"/>
      <c r="BT117" s="301"/>
      <c r="BU117" s="301"/>
      <c r="BV117" s="301"/>
      <c r="BW117" s="301"/>
      <c r="BX117" s="301"/>
      <c r="BY117" s="301"/>
      <c r="BZ117" s="301"/>
      <c r="CA117" s="301"/>
      <c r="CB117" s="301"/>
      <c r="CC117" s="301"/>
      <c r="CD117" s="301"/>
      <c r="CE117" s="301"/>
      <c r="CF117" s="301"/>
      <c r="CG117" s="301"/>
      <c r="CH117" s="301"/>
      <c r="CI117" s="301"/>
      <c r="CJ117" s="301"/>
      <c r="CK117" s="301"/>
      <c r="CL117" s="301"/>
      <c r="CM117" s="301"/>
      <c r="CN117" s="301"/>
      <c r="CO117" s="301"/>
      <c r="CP117" s="301"/>
      <c r="CQ117" s="301"/>
      <c r="CR117" s="301"/>
      <c r="CS117" s="301"/>
      <c r="CT117" s="301"/>
      <c r="CU117" s="301"/>
      <c r="CV117" s="301"/>
    </row>
    <row r="118" spans="1:100" s="271" customFormat="1" ht="20.100000000000001" hidden="1" customHeight="1">
      <c r="A118" s="290"/>
      <c r="B118" s="290"/>
      <c r="C118" s="290"/>
      <c r="D118" s="290"/>
      <c r="E118" s="290"/>
      <c r="F118" s="290"/>
      <c r="G118" s="290"/>
      <c r="H118" s="290"/>
      <c r="I118" s="282" t="e">
        <f>#REF!</f>
        <v>#REF!</v>
      </c>
      <c r="J118" s="984" t="e">
        <f>#REF!</f>
        <v>#REF!</v>
      </c>
      <c r="K118" s="984"/>
      <c r="L118" s="984"/>
      <c r="M118" s="984"/>
      <c r="N118" s="301"/>
      <c r="O118" s="301"/>
      <c r="P118" s="301"/>
      <c r="Q118" s="301"/>
      <c r="R118" s="301"/>
      <c r="S118" s="301"/>
      <c r="T118" s="301"/>
      <c r="U118" s="301"/>
      <c r="V118" s="301"/>
      <c r="W118" s="301"/>
      <c r="X118" s="301"/>
      <c r="Y118" s="301"/>
      <c r="Z118" s="301"/>
      <c r="AA118" s="301"/>
      <c r="AB118" s="301"/>
      <c r="AC118" s="301"/>
      <c r="AD118" s="301"/>
      <c r="AE118" s="301"/>
      <c r="AF118" s="301"/>
      <c r="AG118" s="301"/>
      <c r="AH118" s="301"/>
      <c r="AI118" s="301"/>
      <c r="AJ118" s="301"/>
      <c r="AK118" s="301"/>
      <c r="AL118" s="301"/>
      <c r="AM118" s="301"/>
      <c r="AN118" s="301"/>
      <c r="AO118" s="301"/>
      <c r="AP118" s="301"/>
      <c r="AQ118" s="301"/>
      <c r="AR118" s="301"/>
      <c r="AS118" s="301"/>
      <c r="AT118" s="301"/>
      <c r="AU118" s="301"/>
      <c r="AV118" s="301"/>
      <c r="AW118" s="301"/>
      <c r="AX118" s="301"/>
      <c r="AY118" s="301"/>
      <c r="AZ118" s="301"/>
      <c r="BA118" s="301"/>
      <c r="BB118" s="301"/>
      <c r="BC118" s="301"/>
      <c r="BD118" s="301"/>
      <c r="BE118" s="301"/>
      <c r="BF118" s="301"/>
      <c r="BG118" s="301"/>
      <c r="BH118" s="301"/>
      <c r="BI118" s="301"/>
      <c r="BJ118" s="301"/>
      <c r="BK118" s="301"/>
      <c r="BL118" s="301"/>
      <c r="BM118" s="301"/>
      <c r="BN118" s="301"/>
      <c r="BO118" s="301"/>
      <c r="BP118" s="301"/>
      <c r="BQ118" s="301"/>
      <c r="BR118" s="301"/>
      <c r="BS118" s="301"/>
      <c r="BT118" s="301"/>
      <c r="BU118" s="301"/>
      <c r="BV118" s="301"/>
      <c r="BW118" s="301"/>
      <c r="BX118" s="301"/>
      <c r="BY118" s="301"/>
      <c r="BZ118" s="301"/>
      <c r="CA118" s="301"/>
      <c r="CB118" s="301"/>
      <c r="CC118" s="301"/>
      <c r="CD118" s="301"/>
      <c r="CE118" s="301"/>
      <c r="CF118" s="301"/>
      <c r="CG118" s="301"/>
      <c r="CH118" s="301"/>
      <c r="CI118" s="301"/>
      <c r="CJ118" s="301"/>
      <c r="CK118" s="301"/>
      <c r="CL118" s="301"/>
      <c r="CM118" s="301"/>
      <c r="CN118" s="301"/>
      <c r="CO118" s="301"/>
      <c r="CP118" s="301"/>
      <c r="CQ118" s="301"/>
      <c r="CR118" s="301"/>
      <c r="CS118" s="301"/>
      <c r="CT118" s="301"/>
      <c r="CU118" s="301"/>
      <c r="CV118" s="301"/>
    </row>
    <row r="119" spans="1:100" s="271" customFormat="1" ht="20.100000000000001" hidden="1" customHeight="1">
      <c r="A119" s="281" t="e">
        <f>#REF!</f>
        <v>#REF!</v>
      </c>
      <c r="B119" s="281"/>
      <c r="C119" s="281"/>
      <c r="D119" s="281"/>
      <c r="E119" s="281"/>
      <c r="F119" s="281"/>
      <c r="G119" s="281"/>
      <c r="H119" s="281"/>
      <c r="I119" s="282" t="e">
        <f>#REF!</f>
        <v>#REF!</v>
      </c>
      <c r="J119" s="984"/>
      <c r="K119" s="984"/>
      <c r="L119" s="984"/>
      <c r="M119" s="984"/>
      <c r="N119" s="301"/>
      <c r="O119" s="301"/>
      <c r="P119" s="301"/>
      <c r="Q119" s="301"/>
      <c r="R119" s="301"/>
      <c r="S119" s="301"/>
      <c r="T119" s="301"/>
      <c r="U119" s="301"/>
      <c r="V119" s="301"/>
      <c r="W119" s="301"/>
      <c r="X119" s="301"/>
      <c r="Y119" s="301"/>
      <c r="Z119" s="301"/>
      <c r="AA119" s="301"/>
      <c r="AB119" s="301"/>
      <c r="AC119" s="301"/>
      <c r="AD119" s="301"/>
      <c r="AE119" s="301"/>
      <c r="AF119" s="301"/>
      <c r="AG119" s="301"/>
      <c r="AH119" s="301"/>
      <c r="AI119" s="301"/>
      <c r="AJ119" s="301"/>
      <c r="AK119" s="301"/>
      <c r="AL119" s="301"/>
      <c r="AM119" s="301"/>
      <c r="AN119" s="301"/>
      <c r="AO119" s="301"/>
      <c r="AP119" s="301"/>
      <c r="AQ119" s="301"/>
      <c r="AR119" s="301"/>
      <c r="AS119" s="301"/>
      <c r="AT119" s="301"/>
      <c r="AU119" s="301"/>
      <c r="AV119" s="301"/>
      <c r="AW119" s="301"/>
      <c r="AX119" s="301"/>
      <c r="AY119" s="301"/>
      <c r="AZ119" s="301"/>
      <c r="BA119" s="301"/>
      <c r="BB119" s="301"/>
      <c r="BC119" s="301"/>
      <c r="BD119" s="301"/>
      <c r="BE119" s="301"/>
      <c r="BF119" s="301"/>
      <c r="BG119" s="301"/>
      <c r="BH119" s="301"/>
      <c r="BI119" s="301"/>
      <c r="BJ119" s="301"/>
      <c r="BK119" s="301"/>
      <c r="BL119" s="301"/>
      <c r="BM119" s="301"/>
      <c r="BN119" s="301"/>
      <c r="BO119" s="301"/>
      <c r="BP119" s="301"/>
      <c r="BQ119" s="301"/>
      <c r="BR119" s="301"/>
      <c r="BS119" s="301"/>
      <c r="BT119" s="301"/>
      <c r="BU119" s="301"/>
      <c r="BV119" s="301"/>
      <c r="BW119" s="301"/>
      <c r="BX119" s="301"/>
      <c r="BY119" s="301"/>
      <c r="BZ119" s="301"/>
      <c r="CA119" s="301"/>
      <c r="CB119" s="301"/>
      <c r="CC119" s="301"/>
      <c r="CD119" s="301"/>
      <c r="CE119" s="301"/>
      <c r="CF119" s="301"/>
      <c r="CG119" s="301"/>
      <c r="CH119" s="301"/>
      <c r="CI119" s="301"/>
      <c r="CJ119" s="301"/>
      <c r="CK119" s="301"/>
      <c r="CL119" s="301"/>
      <c r="CM119" s="301"/>
      <c r="CN119" s="301"/>
      <c r="CO119" s="301"/>
      <c r="CP119" s="301"/>
      <c r="CQ119" s="301"/>
      <c r="CR119" s="301"/>
      <c r="CS119" s="301"/>
      <c r="CT119" s="301"/>
      <c r="CU119" s="301"/>
      <c r="CV119" s="301"/>
    </row>
    <row r="120" spans="1:100" s="271" customFormat="1" ht="30" hidden="1" customHeight="1">
      <c r="A120" s="286" t="e">
        <f>#REF!</f>
        <v>#REF!</v>
      </c>
      <c r="B120" s="286"/>
      <c r="C120" s="286"/>
      <c r="D120" s="286"/>
      <c r="E120" s="286"/>
      <c r="F120" s="286"/>
      <c r="G120" s="286"/>
      <c r="H120" s="286"/>
      <c r="I120" s="282" t="e">
        <f>#REF!</f>
        <v>#REF!</v>
      </c>
      <c r="J120" s="984"/>
      <c r="K120" s="984"/>
      <c r="L120" s="984"/>
      <c r="M120" s="984"/>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1"/>
      <c r="AJ120" s="301"/>
      <c r="AK120" s="301"/>
      <c r="AL120" s="301"/>
      <c r="AM120" s="301"/>
      <c r="AN120" s="301"/>
      <c r="AO120" s="301"/>
      <c r="AP120" s="301"/>
      <c r="AQ120" s="301"/>
      <c r="AR120" s="301"/>
      <c r="AS120" s="301"/>
      <c r="AT120" s="301"/>
      <c r="AU120" s="301"/>
      <c r="AV120" s="301"/>
      <c r="AW120" s="301"/>
      <c r="AX120" s="301"/>
      <c r="AY120" s="301"/>
      <c r="AZ120" s="301"/>
      <c r="BA120" s="301"/>
      <c r="BB120" s="301"/>
      <c r="BC120" s="301"/>
      <c r="BD120" s="301"/>
      <c r="BE120" s="301"/>
      <c r="BF120" s="301"/>
      <c r="BG120" s="301"/>
      <c r="BH120" s="301"/>
      <c r="BI120" s="301"/>
      <c r="BJ120" s="301"/>
      <c r="BK120" s="301"/>
      <c r="BL120" s="301"/>
      <c r="BM120" s="301"/>
      <c r="BN120" s="301"/>
      <c r="BO120" s="301"/>
      <c r="BP120" s="301"/>
      <c r="BQ120" s="301"/>
      <c r="BR120" s="301"/>
      <c r="BS120" s="301"/>
      <c r="BT120" s="301"/>
      <c r="BU120" s="301"/>
      <c r="BV120" s="301"/>
      <c r="BW120" s="301"/>
      <c r="BX120" s="301"/>
      <c r="BY120" s="301"/>
      <c r="BZ120" s="301"/>
      <c r="CA120" s="301"/>
      <c r="CB120" s="301"/>
      <c r="CC120" s="301"/>
      <c r="CD120" s="301"/>
      <c r="CE120" s="301"/>
      <c r="CF120" s="301"/>
      <c r="CG120" s="301"/>
      <c r="CH120" s="301"/>
      <c r="CI120" s="301"/>
      <c r="CJ120" s="301"/>
      <c r="CK120" s="301"/>
      <c r="CL120" s="301"/>
      <c r="CM120" s="301"/>
      <c r="CN120" s="301"/>
      <c r="CO120" s="301"/>
      <c r="CP120" s="301"/>
      <c r="CQ120" s="301"/>
      <c r="CR120" s="301"/>
      <c r="CS120" s="301"/>
      <c r="CT120" s="301"/>
      <c r="CU120" s="301"/>
      <c r="CV120" s="301"/>
    </row>
    <row r="121" spans="1:100" s="271" customFormat="1" ht="20.100000000000001" hidden="1" customHeight="1">
      <c r="A121" s="283" t="e">
        <f>#REF!</f>
        <v>#REF!</v>
      </c>
      <c r="B121" s="283"/>
      <c r="C121" s="283"/>
      <c r="D121" s="283"/>
      <c r="E121" s="283"/>
      <c r="F121" s="283"/>
      <c r="G121" s="283"/>
      <c r="H121" s="283"/>
      <c r="I121" s="284" t="e">
        <f>#REF!</f>
        <v>#REF!</v>
      </c>
      <c r="J121" s="984" t="e">
        <f>#REF!</f>
        <v>#REF!</v>
      </c>
      <c r="K121" s="984"/>
      <c r="L121" s="984"/>
      <c r="M121" s="984"/>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1"/>
      <c r="AP121" s="301"/>
      <c r="AQ121" s="301"/>
      <c r="AR121" s="301"/>
      <c r="AS121" s="301"/>
      <c r="AT121" s="301"/>
      <c r="AU121" s="301"/>
      <c r="AV121" s="301"/>
      <c r="AW121" s="301"/>
      <c r="AX121" s="301"/>
      <c r="AY121" s="301"/>
      <c r="AZ121" s="301"/>
      <c r="BA121" s="301"/>
      <c r="BB121" s="301"/>
      <c r="BC121" s="301"/>
      <c r="BD121" s="301"/>
      <c r="BE121" s="301"/>
      <c r="BF121" s="301"/>
      <c r="BG121" s="301"/>
      <c r="BH121" s="301"/>
      <c r="BI121" s="301"/>
      <c r="BJ121" s="301"/>
      <c r="BK121" s="301"/>
      <c r="BL121" s="301"/>
      <c r="BM121" s="301"/>
      <c r="BN121" s="301"/>
      <c r="BO121" s="301"/>
      <c r="BP121" s="301"/>
      <c r="BQ121" s="301"/>
      <c r="BR121" s="301"/>
      <c r="BS121" s="301"/>
      <c r="BT121" s="301"/>
      <c r="BU121" s="301"/>
      <c r="BV121" s="301"/>
      <c r="BW121" s="301"/>
      <c r="BX121" s="301"/>
      <c r="BY121" s="301"/>
      <c r="BZ121" s="301"/>
      <c r="CA121" s="301"/>
      <c r="CB121" s="301"/>
      <c r="CC121" s="301"/>
      <c r="CD121" s="301"/>
      <c r="CE121" s="301"/>
      <c r="CF121" s="301"/>
      <c r="CG121" s="301"/>
      <c r="CH121" s="301"/>
      <c r="CI121" s="301"/>
      <c r="CJ121" s="301"/>
      <c r="CK121" s="301"/>
      <c r="CL121" s="301"/>
      <c r="CM121" s="301"/>
      <c r="CN121" s="301"/>
      <c r="CO121" s="301"/>
      <c r="CP121" s="301"/>
      <c r="CQ121" s="301"/>
      <c r="CR121" s="301"/>
      <c r="CS121" s="301"/>
      <c r="CT121" s="301"/>
      <c r="CU121" s="301"/>
      <c r="CV121" s="301"/>
    </row>
    <row r="122" spans="1:100" s="271" customFormat="1" ht="20.100000000000001" hidden="1" customHeight="1">
      <c r="A122" s="283" t="e">
        <f>#REF!</f>
        <v>#REF!</v>
      </c>
      <c r="B122" s="283"/>
      <c r="C122" s="283"/>
      <c r="D122" s="283"/>
      <c r="E122" s="283"/>
      <c r="F122" s="283"/>
      <c r="G122" s="283"/>
      <c r="H122" s="283"/>
      <c r="I122" s="284" t="e">
        <f>#REF!</f>
        <v>#REF!</v>
      </c>
      <c r="J122" s="984" t="e">
        <f>#REF!</f>
        <v>#REF!</v>
      </c>
      <c r="K122" s="984"/>
      <c r="L122" s="984"/>
      <c r="M122" s="984"/>
      <c r="N122" s="301"/>
      <c r="O122" s="301"/>
      <c r="P122" s="301"/>
      <c r="Q122" s="301"/>
      <c r="R122" s="301"/>
      <c r="S122" s="301"/>
      <c r="T122" s="301"/>
      <c r="U122" s="301"/>
      <c r="V122" s="301"/>
      <c r="W122" s="301"/>
      <c r="X122" s="301"/>
      <c r="Y122" s="301"/>
      <c r="Z122" s="301"/>
      <c r="AA122" s="301"/>
      <c r="AB122" s="301"/>
      <c r="AC122" s="301"/>
      <c r="AD122" s="301"/>
      <c r="AE122" s="301"/>
      <c r="AF122" s="301"/>
      <c r="AG122" s="301"/>
      <c r="AH122" s="301"/>
      <c r="AI122" s="301"/>
      <c r="AJ122" s="301"/>
      <c r="AK122" s="301"/>
      <c r="AL122" s="301"/>
      <c r="AM122" s="301"/>
      <c r="AN122" s="301"/>
      <c r="AO122" s="301"/>
      <c r="AP122" s="301"/>
      <c r="AQ122" s="301"/>
      <c r="AR122" s="301"/>
      <c r="AS122" s="301"/>
      <c r="AT122" s="301"/>
      <c r="AU122" s="301"/>
      <c r="AV122" s="301"/>
      <c r="AW122" s="301"/>
      <c r="AX122" s="301"/>
      <c r="AY122" s="301"/>
      <c r="AZ122" s="301"/>
      <c r="BA122" s="301"/>
      <c r="BB122" s="301"/>
      <c r="BC122" s="301"/>
      <c r="BD122" s="301"/>
      <c r="BE122" s="301"/>
      <c r="BF122" s="301"/>
      <c r="BG122" s="301"/>
      <c r="BH122" s="301"/>
      <c r="BI122" s="301"/>
      <c r="BJ122" s="301"/>
      <c r="BK122" s="301"/>
      <c r="BL122" s="301"/>
      <c r="BM122" s="301"/>
      <c r="BN122" s="301"/>
      <c r="BO122" s="301"/>
      <c r="BP122" s="301"/>
      <c r="BQ122" s="301"/>
      <c r="BR122" s="301"/>
      <c r="BS122" s="301"/>
      <c r="BT122" s="301"/>
      <c r="BU122" s="301"/>
      <c r="BV122" s="301"/>
      <c r="BW122" s="301"/>
      <c r="BX122" s="301"/>
      <c r="BY122" s="301"/>
      <c r="BZ122" s="301"/>
      <c r="CA122" s="301"/>
      <c r="CB122" s="301"/>
      <c r="CC122" s="301"/>
      <c r="CD122" s="301"/>
      <c r="CE122" s="301"/>
      <c r="CF122" s="301"/>
      <c r="CG122" s="301"/>
      <c r="CH122" s="301"/>
      <c r="CI122" s="301"/>
      <c r="CJ122" s="301"/>
      <c r="CK122" s="301"/>
      <c r="CL122" s="301"/>
      <c r="CM122" s="301"/>
      <c r="CN122" s="301"/>
      <c r="CO122" s="301"/>
      <c r="CP122" s="301"/>
      <c r="CQ122" s="301"/>
      <c r="CR122" s="301"/>
      <c r="CS122" s="301"/>
      <c r="CT122" s="301"/>
      <c r="CU122" s="301"/>
      <c r="CV122" s="301"/>
    </row>
    <row r="123" spans="1:100" s="271" customFormat="1" ht="20.100000000000001" hidden="1" customHeight="1">
      <c r="A123" s="283" t="e">
        <f>#REF!</f>
        <v>#REF!</v>
      </c>
      <c r="B123" s="283"/>
      <c r="C123" s="283"/>
      <c r="D123" s="283"/>
      <c r="E123" s="283"/>
      <c r="F123" s="283"/>
      <c r="G123" s="283"/>
      <c r="H123" s="283"/>
      <c r="I123" s="284" t="e">
        <f>#REF!</f>
        <v>#REF!</v>
      </c>
      <c r="J123" s="984" t="e">
        <f>#REF!</f>
        <v>#REF!</v>
      </c>
      <c r="K123" s="984"/>
      <c r="L123" s="984"/>
      <c r="M123" s="984"/>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1"/>
      <c r="AP123" s="301"/>
      <c r="AQ123" s="301"/>
      <c r="AR123" s="301"/>
      <c r="AS123" s="301"/>
      <c r="AT123" s="301"/>
      <c r="AU123" s="301"/>
      <c r="AV123" s="301"/>
      <c r="AW123" s="301"/>
      <c r="AX123" s="301"/>
      <c r="AY123" s="301"/>
      <c r="AZ123" s="301"/>
      <c r="BA123" s="301"/>
      <c r="BB123" s="301"/>
      <c r="BC123" s="301"/>
      <c r="BD123" s="301"/>
      <c r="BE123" s="301"/>
      <c r="BF123" s="301"/>
      <c r="BG123" s="301"/>
      <c r="BH123" s="301"/>
      <c r="BI123" s="301"/>
      <c r="BJ123" s="301"/>
      <c r="BK123" s="301"/>
      <c r="BL123" s="301"/>
      <c r="BM123" s="301"/>
      <c r="BN123" s="301"/>
      <c r="BO123" s="301"/>
      <c r="BP123" s="301"/>
      <c r="BQ123" s="301"/>
      <c r="BR123" s="301"/>
      <c r="BS123" s="301"/>
      <c r="BT123" s="301"/>
      <c r="BU123" s="301"/>
      <c r="BV123" s="301"/>
      <c r="BW123" s="301"/>
      <c r="BX123" s="301"/>
      <c r="BY123" s="301"/>
      <c r="BZ123" s="301"/>
      <c r="CA123" s="301"/>
      <c r="CB123" s="301"/>
      <c r="CC123" s="301"/>
      <c r="CD123" s="301"/>
      <c r="CE123" s="301"/>
      <c r="CF123" s="301"/>
      <c r="CG123" s="301"/>
      <c r="CH123" s="301"/>
      <c r="CI123" s="301"/>
      <c r="CJ123" s="301"/>
      <c r="CK123" s="301"/>
      <c r="CL123" s="301"/>
      <c r="CM123" s="301"/>
      <c r="CN123" s="301"/>
      <c r="CO123" s="301"/>
      <c r="CP123" s="301"/>
      <c r="CQ123" s="301"/>
      <c r="CR123" s="301"/>
      <c r="CS123" s="301"/>
      <c r="CT123" s="301"/>
      <c r="CU123" s="301"/>
      <c r="CV123" s="301"/>
    </row>
    <row r="124" spans="1:100" s="271" customFormat="1" ht="20.100000000000001" hidden="1" customHeight="1">
      <c r="A124" s="283" t="e">
        <f>#REF!</f>
        <v>#REF!</v>
      </c>
      <c r="B124" s="283"/>
      <c r="C124" s="283"/>
      <c r="D124" s="283"/>
      <c r="E124" s="283"/>
      <c r="F124" s="283"/>
      <c r="G124" s="283"/>
      <c r="H124" s="283"/>
      <c r="I124" s="284" t="e">
        <f>#REF!</f>
        <v>#REF!</v>
      </c>
      <c r="J124" s="984" t="e">
        <f>#REF!</f>
        <v>#REF!</v>
      </c>
      <c r="K124" s="984"/>
      <c r="L124" s="984"/>
      <c r="M124" s="984"/>
      <c r="N124" s="301"/>
      <c r="O124" s="301"/>
      <c r="P124" s="301"/>
      <c r="Q124" s="301"/>
      <c r="R124" s="301"/>
      <c r="S124" s="301"/>
      <c r="T124" s="301"/>
      <c r="U124" s="301"/>
      <c r="V124" s="301"/>
      <c r="W124" s="301"/>
      <c r="X124" s="301"/>
      <c r="Y124" s="301"/>
      <c r="Z124" s="301"/>
      <c r="AA124" s="301"/>
      <c r="AB124" s="301"/>
      <c r="AC124" s="301"/>
      <c r="AD124" s="301"/>
      <c r="AE124" s="301"/>
      <c r="AF124" s="301"/>
      <c r="AG124" s="301"/>
      <c r="AH124" s="301"/>
      <c r="AI124" s="301"/>
      <c r="AJ124" s="301"/>
      <c r="AK124" s="301"/>
      <c r="AL124" s="301"/>
      <c r="AM124" s="301"/>
      <c r="AN124" s="301"/>
      <c r="AO124" s="301"/>
      <c r="AP124" s="301"/>
      <c r="AQ124" s="301"/>
      <c r="AR124" s="301"/>
      <c r="AS124" s="301"/>
      <c r="AT124" s="301"/>
      <c r="AU124" s="301"/>
      <c r="AV124" s="301"/>
      <c r="AW124" s="301"/>
      <c r="AX124" s="301"/>
      <c r="AY124" s="301"/>
      <c r="AZ124" s="301"/>
      <c r="BA124" s="301"/>
      <c r="BB124" s="301"/>
      <c r="BC124" s="301"/>
      <c r="BD124" s="301"/>
      <c r="BE124" s="301"/>
      <c r="BF124" s="301"/>
      <c r="BG124" s="301"/>
      <c r="BH124" s="301"/>
      <c r="BI124" s="301"/>
      <c r="BJ124" s="301"/>
      <c r="BK124" s="301"/>
      <c r="BL124" s="301"/>
      <c r="BM124" s="301"/>
      <c r="BN124" s="301"/>
      <c r="BO124" s="301"/>
      <c r="BP124" s="301"/>
      <c r="BQ124" s="301"/>
      <c r="BR124" s="301"/>
      <c r="BS124" s="301"/>
      <c r="BT124" s="301"/>
      <c r="BU124" s="301"/>
      <c r="BV124" s="301"/>
      <c r="BW124" s="301"/>
      <c r="BX124" s="301"/>
      <c r="BY124" s="301"/>
      <c r="BZ124" s="301"/>
      <c r="CA124" s="301"/>
      <c r="CB124" s="301"/>
      <c r="CC124" s="301"/>
      <c r="CD124" s="301"/>
      <c r="CE124" s="301"/>
      <c r="CF124" s="301"/>
      <c r="CG124" s="301"/>
      <c r="CH124" s="301"/>
      <c r="CI124" s="301"/>
      <c r="CJ124" s="301"/>
      <c r="CK124" s="301"/>
      <c r="CL124" s="301"/>
      <c r="CM124" s="301"/>
      <c r="CN124" s="301"/>
      <c r="CO124" s="301"/>
      <c r="CP124" s="301"/>
      <c r="CQ124" s="301"/>
      <c r="CR124" s="301"/>
      <c r="CS124" s="301"/>
      <c r="CT124" s="301"/>
      <c r="CU124" s="301"/>
      <c r="CV124" s="301"/>
    </row>
    <row r="125" spans="1:100" s="271" customFormat="1" ht="20.100000000000001" hidden="1" customHeight="1">
      <c r="A125" s="283" t="e">
        <f>#REF!</f>
        <v>#REF!</v>
      </c>
      <c r="B125" s="283"/>
      <c r="C125" s="283"/>
      <c r="D125" s="283"/>
      <c r="E125" s="283"/>
      <c r="F125" s="283"/>
      <c r="G125" s="283"/>
      <c r="H125" s="283"/>
      <c r="I125" s="284" t="e">
        <f>#REF!</f>
        <v>#REF!</v>
      </c>
      <c r="J125" s="984" t="e">
        <f>#REF!</f>
        <v>#REF!</v>
      </c>
      <c r="K125" s="984"/>
      <c r="L125" s="984"/>
      <c r="M125" s="984"/>
      <c r="N125" s="301"/>
      <c r="O125" s="301"/>
      <c r="P125" s="301"/>
      <c r="Q125" s="301"/>
      <c r="R125" s="301"/>
      <c r="S125" s="301"/>
      <c r="T125" s="301"/>
      <c r="U125" s="301"/>
      <c r="V125" s="301"/>
      <c r="W125" s="301"/>
      <c r="X125" s="301"/>
      <c r="Y125" s="301"/>
      <c r="Z125" s="301"/>
      <c r="AA125" s="301"/>
      <c r="AB125" s="301"/>
      <c r="AC125" s="301"/>
      <c r="AD125" s="301"/>
      <c r="AE125" s="301"/>
      <c r="AF125" s="301"/>
      <c r="AG125" s="301"/>
      <c r="AH125" s="301"/>
      <c r="AI125" s="301"/>
      <c r="AJ125" s="301"/>
      <c r="AK125" s="301"/>
      <c r="AL125" s="301"/>
      <c r="AM125" s="301"/>
      <c r="AN125" s="301"/>
      <c r="AO125" s="301"/>
      <c r="AP125" s="301"/>
      <c r="AQ125" s="301"/>
      <c r="AR125" s="301"/>
      <c r="AS125" s="301"/>
      <c r="AT125" s="301"/>
      <c r="AU125" s="301"/>
      <c r="AV125" s="301"/>
      <c r="AW125" s="301"/>
      <c r="AX125" s="301"/>
      <c r="AY125" s="301"/>
      <c r="AZ125" s="301"/>
      <c r="BA125" s="301"/>
      <c r="BB125" s="301"/>
      <c r="BC125" s="301"/>
      <c r="BD125" s="301"/>
      <c r="BE125" s="301"/>
      <c r="BF125" s="301"/>
      <c r="BG125" s="301"/>
      <c r="BH125" s="301"/>
      <c r="BI125" s="301"/>
      <c r="BJ125" s="301"/>
      <c r="BK125" s="301"/>
      <c r="BL125" s="301"/>
      <c r="BM125" s="301"/>
      <c r="BN125" s="301"/>
      <c r="BO125" s="301"/>
      <c r="BP125" s="301"/>
      <c r="BQ125" s="301"/>
      <c r="BR125" s="301"/>
      <c r="BS125" s="301"/>
      <c r="BT125" s="301"/>
      <c r="BU125" s="301"/>
      <c r="BV125" s="301"/>
      <c r="BW125" s="301"/>
      <c r="BX125" s="301"/>
      <c r="BY125" s="301"/>
      <c r="BZ125" s="301"/>
      <c r="CA125" s="301"/>
      <c r="CB125" s="301"/>
      <c r="CC125" s="301"/>
      <c r="CD125" s="301"/>
      <c r="CE125" s="301"/>
      <c r="CF125" s="301"/>
      <c r="CG125" s="301"/>
      <c r="CH125" s="301"/>
      <c r="CI125" s="301"/>
      <c r="CJ125" s="301"/>
      <c r="CK125" s="301"/>
      <c r="CL125" s="301"/>
      <c r="CM125" s="301"/>
      <c r="CN125" s="301"/>
      <c r="CO125" s="301"/>
      <c r="CP125" s="301"/>
      <c r="CQ125" s="301"/>
      <c r="CR125" s="301"/>
      <c r="CS125" s="301"/>
      <c r="CT125" s="301"/>
      <c r="CU125" s="301"/>
      <c r="CV125" s="301"/>
    </row>
    <row r="126" spans="1:100" s="271" customFormat="1" ht="20.100000000000001" hidden="1" customHeight="1">
      <c r="A126" s="285"/>
      <c r="B126" s="285"/>
      <c r="C126" s="285"/>
      <c r="D126" s="285"/>
      <c r="E126" s="285"/>
      <c r="F126" s="285"/>
      <c r="G126" s="285"/>
      <c r="H126" s="285"/>
      <c r="I126" s="282" t="e">
        <f>#REF!</f>
        <v>#REF!</v>
      </c>
      <c r="J126" s="984" t="e">
        <f>#REF!</f>
        <v>#REF!</v>
      </c>
      <c r="K126" s="984"/>
      <c r="L126" s="984"/>
      <c r="M126" s="984"/>
      <c r="N126" s="301"/>
      <c r="O126" s="301"/>
      <c r="P126" s="301"/>
      <c r="Q126" s="301"/>
      <c r="R126" s="301"/>
      <c r="S126" s="301"/>
      <c r="T126" s="301"/>
      <c r="U126" s="301"/>
      <c r="V126" s="301"/>
      <c r="W126" s="301"/>
      <c r="X126" s="301"/>
      <c r="Y126" s="301"/>
      <c r="Z126" s="301"/>
      <c r="AA126" s="301"/>
      <c r="AB126" s="301"/>
      <c r="AC126" s="301"/>
      <c r="AD126" s="301"/>
      <c r="AE126" s="301"/>
      <c r="AF126" s="301"/>
      <c r="AG126" s="301"/>
      <c r="AH126" s="301"/>
      <c r="AI126" s="301"/>
      <c r="AJ126" s="301"/>
      <c r="AK126" s="301"/>
      <c r="AL126" s="301"/>
      <c r="AM126" s="301"/>
      <c r="AN126" s="301"/>
      <c r="AO126" s="301"/>
      <c r="AP126" s="301"/>
      <c r="AQ126" s="301"/>
      <c r="AR126" s="301"/>
      <c r="AS126" s="301"/>
      <c r="AT126" s="301"/>
      <c r="AU126" s="301"/>
      <c r="AV126" s="301"/>
      <c r="AW126" s="301"/>
      <c r="AX126" s="301"/>
      <c r="AY126" s="301"/>
      <c r="AZ126" s="301"/>
      <c r="BA126" s="301"/>
      <c r="BB126" s="301"/>
      <c r="BC126" s="301"/>
      <c r="BD126" s="301"/>
      <c r="BE126" s="301"/>
      <c r="BF126" s="301"/>
      <c r="BG126" s="301"/>
      <c r="BH126" s="301"/>
      <c r="BI126" s="301"/>
      <c r="BJ126" s="301"/>
      <c r="BK126" s="301"/>
      <c r="BL126" s="301"/>
      <c r="BM126" s="301"/>
      <c r="BN126" s="301"/>
      <c r="BO126" s="301"/>
      <c r="BP126" s="301"/>
      <c r="BQ126" s="301"/>
      <c r="BR126" s="301"/>
      <c r="BS126" s="301"/>
      <c r="BT126" s="301"/>
      <c r="BU126" s="301"/>
      <c r="BV126" s="301"/>
      <c r="BW126" s="301"/>
      <c r="BX126" s="301"/>
      <c r="BY126" s="301"/>
      <c r="BZ126" s="301"/>
      <c r="CA126" s="301"/>
      <c r="CB126" s="301"/>
      <c r="CC126" s="301"/>
      <c r="CD126" s="301"/>
      <c r="CE126" s="301"/>
      <c r="CF126" s="301"/>
      <c r="CG126" s="301"/>
      <c r="CH126" s="301"/>
      <c r="CI126" s="301"/>
      <c r="CJ126" s="301"/>
      <c r="CK126" s="301"/>
      <c r="CL126" s="301"/>
      <c r="CM126" s="301"/>
      <c r="CN126" s="301"/>
      <c r="CO126" s="301"/>
      <c r="CP126" s="301"/>
      <c r="CQ126" s="301"/>
      <c r="CR126" s="301"/>
      <c r="CS126" s="301"/>
      <c r="CT126" s="301"/>
      <c r="CU126" s="301"/>
      <c r="CV126" s="301"/>
    </row>
    <row r="127" spans="1:100" s="271" customFormat="1" ht="20.100000000000001" hidden="1" customHeight="1">
      <c r="A127" s="286" t="e">
        <f>#REF!</f>
        <v>#REF!</v>
      </c>
      <c r="B127" s="286"/>
      <c r="C127" s="286"/>
      <c r="D127" s="286"/>
      <c r="E127" s="286"/>
      <c r="F127" s="286"/>
      <c r="G127" s="286"/>
      <c r="H127" s="286"/>
      <c r="I127" s="282" t="e">
        <f>#REF!</f>
        <v>#REF!</v>
      </c>
      <c r="J127" s="984"/>
      <c r="K127" s="984"/>
      <c r="L127" s="984"/>
      <c r="M127" s="984"/>
      <c r="N127" s="301"/>
      <c r="O127" s="301"/>
      <c r="P127" s="301"/>
      <c r="Q127" s="301"/>
      <c r="R127" s="301"/>
      <c r="S127" s="301"/>
      <c r="T127" s="301"/>
      <c r="U127" s="301"/>
      <c r="V127" s="301"/>
      <c r="W127" s="301"/>
      <c r="X127" s="301"/>
      <c r="Y127" s="301"/>
      <c r="Z127" s="301"/>
      <c r="AA127" s="301"/>
      <c r="AB127" s="301"/>
      <c r="AC127" s="301"/>
      <c r="AD127" s="301"/>
      <c r="AE127" s="301"/>
      <c r="AF127" s="301"/>
      <c r="AG127" s="301"/>
      <c r="AH127" s="301"/>
      <c r="AI127" s="301"/>
      <c r="AJ127" s="301"/>
      <c r="AK127" s="301"/>
      <c r="AL127" s="301"/>
      <c r="AM127" s="301"/>
      <c r="AN127" s="301"/>
      <c r="AO127" s="301"/>
      <c r="AP127" s="301"/>
      <c r="AQ127" s="301"/>
      <c r="AR127" s="301"/>
      <c r="AS127" s="301"/>
      <c r="AT127" s="301"/>
      <c r="AU127" s="301"/>
      <c r="AV127" s="301"/>
      <c r="AW127" s="301"/>
      <c r="AX127" s="301"/>
      <c r="AY127" s="301"/>
      <c r="AZ127" s="301"/>
      <c r="BA127" s="301"/>
      <c r="BB127" s="301"/>
      <c r="BC127" s="301"/>
      <c r="BD127" s="301"/>
      <c r="BE127" s="301"/>
      <c r="BF127" s="301"/>
      <c r="BG127" s="301"/>
      <c r="BH127" s="301"/>
      <c r="BI127" s="301"/>
      <c r="BJ127" s="301"/>
      <c r="BK127" s="301"/>
      <c r="BL127" s="301"/>
      <c r="BM127" s="301"/>
      <c r="BN127" s="301"/>
      <c r="BO127" s="301"/>
      <c r="BP127" s="301"/>
      <c r="BQ127" s="301"/>
      <c r="BR127" s="301"/>
      <c r="BS127" s="301"/>
      <c r="BT127" s="301"/>
      <c r="BU127" s="301"/>
      <c r="BV127" s="301"/>
      <c r="BW127" s="301"/>
      <c r="BX127" s="301"/>
      <c r="BY127" s="301"/>
      <c r="BZ127" s="301"/>
      <c r="CA127" s="301"/>
      <c r="CB127" s="301"/>
      <c r="CC127" s="301"/>
      <c r="CD127" s="301"/>
      <c r="CE127" s="301"/>
      <c r="CF127" s="301"/>
      <c r="CG127" s="301"/>
      <c r="CH127" s="301"/>
      <c r="CI127" s="301"/>
      <c r="CJ127" s="301"/>
      <c r="CK127" s="301"/>
      <c r="CL127" s="301"/>
      <c r="CM127" s="301"/>
      <c r="CN127" s="301"/>
      <c r="CO127" s="301"/>
      <c r="CP127" s="301"/>
      <c r="CQ127" s="301"/>
      <c r="CR127" s="301"/>
      <c r="CS127" s="301"/>
      <c r="CT127" s="301"/>
      <c r="CU127" s="301"/>
      <c r="CV127" s="301"/>
    </row>
    <row r="128" spans="1:100" s="271" customFormat="1" ht="20.100000000000001" hidden="1" customHeight="1">
      <c r="A128" s="283" t="e">
        <f>#REF!</f>
        <v>#REF!</v>
      </c>
      <c r="B128" s="283"/>
      <c r="C128" s="283"/>
      <c r="D128" s="283"/>
      <c r="E128" s="283"/>
      <c r="F128" s="283"/>
      <c r="G128" s="283"/>
      <c r="H128" s="283"/>
      <c r="I128" s="292" t="e">
        <f>#REF!</f>
        <v>#REF!</v>
      </c>
      <c r="J128" s="984" t="e">
        <f>#REF!</f>
        <v>#REF!</v>
      </c>
      <c r="K128" s="984"/>
      <c r="L128" s="984"/>
      <c r="M128" s="984"/>
      <c r="N128" s="301"/>
      <c r="O128" s="301"/>
      <c r="P128" s="301"/>
      <c r="Q128" s="301"/>
      <c r="R128" s="301"/>
      <c r="S128" s="301"/>
      <c r="T128" s="301"/>
      <c r="U128" s="301"/>
      <c r="V128" s="301"/>
      <c r="W128" s="301"/>
      <c r="X128" s="301"/>
      <c r="Y128" s="301"/>
      <c r="Z128" s="301"/>
      <c r="AA128" s="301"/>
      <c r="AB128" s="301"/>
      <c r="AC128" s="301"/>
      <c r="AD128" s="301"/>
      <c r="AE128" s="301"/>
      <c r="AF128" s="301"/>
      <c r="AG128" s="301"/>
      <c r="AH128" s="301"/>
      <c r="AI128" s="301"/>
      <c r="AJ128" s="301"/>
      <c r="AK128" s="301"/>
      <c r="AL128" s="301"/>
      <c r="AM128" s="301"/>
      <c r="AN128" s="301"/>
      <c r="AO128" s="301"/>
      <c r="AP128" s="301"/>
      <c r="AQ128" s="301"/>
      <c r="AR128" s="301"/>
      <c r="AS128" s="301"/>
      <c r="AT128" s="301"/>
      <c r="AU128" s="301"/>
      <c r="AV128" s="301"/>
      <c r="AW128" s="301"/>
      <c r="AX128" s="301"/>
      <c r="AY128" s="301"/>
      <c r="AZ128" s="301"/>
      <c r="BA128" s="301"/>
      <c r="BB128" s="301"/>
      <c r="BC128" s="301"/>
      <c r="BD128" s="301"/>
      <c r="BE128" s="301"/>
      <c r="BF128" s="301"/>
      <c r="BG128" s="301"/>
      <c r="BH128" s="301"/>
      <c r="BI128" s="301"/>
      <c r="BJ128" s="301"/>
      <c r="BK128" s="301"/>
      <c r="BL128" s="301"/>
      <c r="BM128" s="301"/>
      <c r="BN128" s="301"/>
      <c r="BO128" s="301"/>
      <c r="BP128" s="301"/>
      <c r="BQ128" s="301"/>
      <c r="BR128" s="301"/>
      <c r="BS128" s="301"/>
      <c r="BT128" s="301"/>
      <c r="BU128" s="301"/>
      <c r="BV128" s="301"/>
      <c r="BW128" s="301"/>
      <c r="BX128" s="301"/>
      <c r="BY128" s="301"/>
      <c r="BZ128" s="301"/>
      <c r="CA128" s="301"/>
      <c r="CB128" s="301"/>
      <c r="CC128" s="301"/>
      <c r="CD128" s="301"/>
      <c r="CE128" s="301"/>
      <c r="CF128" s="301"/>
      <c r="CG128" s="301"/>
      <c r="CH128" s="301"/>
      <c r="CI128" s="301"/>
      <c r="CJ128" s="301"/>
      <c r="CK128" s="301"/>
      <c r="CL128" s="301"/>
      <c r="CM128" s="301"/>
      <c r="CN128" s="301"/>
      <c r="CO128" s="301"/>
      <c r="CP128" s="301"/>
      <c r="CQ128" s="301"/>
      <c r="CR128" s="301"/>
      <c r="CS128" s="301"/>
      <c r="CT128" s="301"/>
      <c r="CU128" s="301"/>
      <c r="CV128" s="301"/>
    </row>
    <row r="129" spans="1:100" s="271" customFormat="1" ht="20.100000000000001" hidden="1" customHeight="1">
      <c r="A129" s="283" t="e">
        <f>#REF!</f>
        <v>#REF!</v>
      </c>
      <c r="B129" s="283"/>
      <c r="C129" s="283"/>
      <c r="D129" s="283"/>
      <c r="E129" s="283"/>
      <c r="F129" s="283"/>
      <c r="G129" s="283"/>
      <c r="H129" s="283"/>
      <c r="I129" s="292" t="e">
        <f>#REF!</f>
        <v>#REF!</v>
      </c>
      <c r="J129" s="984" t="e">
        <f>#REF!</f>
        <v>#REF!</v>
      </c>
      <c r="K129" s="984"/>
      <c r="L129" s="984"/>
      <c r="M129" s="984"/>
      <c r="N129" s="301"/>
      <c r="O129" s="301"/>
      <c r="P129" s="301"/>
      <c r="Q129" s="301"/>
      <c r="R129" s="301"/>
      <c r="S129" s="301"/>
      <c r="T129" s="301"/>
      <c r="U129" s="301"/>
      <c r="V129" s="301"/>
      <c r="W129" s="301"/>
      <c r="X129" s="301"/>
      <c r="Y129" s="301"/>
      <c r="Z129" s="301"/>
      <c r="AA129" s="301"/>
      <c r="AB129" s="301"/>
      <c r="AC129" s="301"/>
      <c r="AD129" s="301"/>
      <c r="AE129" s="301"/>
      <c r="AF129" s="301"/>
      <c r="AG129" s="301"/>
      <c r="AH129" s="301"/>
      <c r="AI129" s="301"/>
      <c r="AJ129" s="301"/>
      <c r="AK129" s="301"/>
      <c r="AL129" s="301"/>
      <c r="AM129" s="301"/>
      <c r="AN129" s="301"/>
      <c r="AO129" s="301"/>
      <c r="AP129" s="301"/>
      <c r="AQ129" s="301"/>
      <c r="AR129" s="301"/>
      <c r="AS129" s="301"/>
      <c r="AT129" s="301"/>
      <c r="AU129" s="301"/>
      <c r="AV129" s="301"/>
      <c r="AW129" s="301"/>
      <c r="AX129" s="301"/>
      <c r="AY129" s="301"/>
      <c r="AZ129" s="301"/>
      <c r="BA129" s="301"/>
      <c r="BB129" s="301"/>
      <c r="BC129" s="301"/>
      <c r="BD129" s="301"/>
      <c r="BE129" s="301"/>
      <c r="BF129" s="301"/>
      <c r="BG129" s="301"/>
      <c r="BH129" s="301"/>
      <c r="BI129" s="301"/>
      <c r="BJ129" s="301"/>
      <c r="BK129" s="301"/>
      <c r="BL129" s="301"/>
      <c r="BM129" s="301"/>
      <c r="BN129" s="301"/>
      <c r="BO129" s="301"/>
      <c r="BP129" s="301"/>
      <c r="BQ129" s="301"/>
      <c r="BR129" s="301"/>
      <c r="BS129" s="301"/>
      <c r="BT129" s="301"/>
      <c r="BU129" s="301"/>
      <c r="BV129" s="301"/>
      <c r="BW129" s="301"/>
      <c r="BX129" s="301"/>
      <c r="BY129" s="301"/>
      <c r="BZ129" s="301"/>
      <c r="CA129" s="301"/>
      <c r="CB129" s="301"/>
      <c r="CC129" s="301"/>
      <c r="CD129" s="301"/>
      <c r="CE129" s="301"/>
      <c r="CF129" s="301"/>
      <c r="CG129" s="301"/>
      <c r="CH129" s="301"/>
      <c r="CI129" s="301"/>
      <c r="CJ129" s="301"/>
      <c r="CK129" s="301"/>
      <c r="CL129" s="301"/>
      <c r="CM129" s="301"/>
      <c r="CN129" s="301"/>
      <c r="CO129" s="301"/>
      <c r="CP129" s="301"/>
      <c r="CQ129" s="301"/>
      <c r="CR129" s="301"/>
      <c r="CS129" s="301"/>
      <c r="CT129" s="301"/>
      <c r="CU129" s="301"/>
      <c r="CV129" s="301"/>
    </row>
    <row r="130" spans="1:100" s="271" customFormat="1" ht="20.100000000000001" hidden="1" customHeight="1">
      <c r="A130" s="283" t="e">
        <f>#REF!</f>
        <v>#REF!</v>
      </c>
      <c r="B130" s="283"/>
      <c r="C130" s="283"/>
      <c r="D130" s="283"/>
      <c r="E130" s="283"/>
      <c r="F130" s="283"/>
      <c r="G130" s="283"/>
      <c r="H130" s="283"/>
      <c r="I130" s="292" t="e">
        <f>#REF!</f>
        <v>#REF!</v>
      </c>
      <c r="J130" s="984" t="e">
        <f>#REF!</f>
        <v>#REF!</v>
      </c>
      <c r="K130" s="984"/>
      <c r="L130" s="984"/>
      <c r="M130" s="984"/>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1"/>
      <c r="AP130" s="301"/>
      <c r="AQ130" s="301"/>
      <c r="AR130" s="301"/>
      <c r="AS130" s="301"/>
      <c r="AT130" s="301"/>
      <c r="AU130" s="301"/>
      <c r="AV130" s="301"/>
      <c r="AW130" s="301"/>
      <c r="AX130" s="301"/>
      <c r="AY130" s="301"/>
      <c r="AZ130" s="301"/>
      <c r="BA130" s="301"/>
      <c r="BB130" s="301"/>
      <c r="BC130" s="301"/>
      <c r="BD130" s="301"/>
      <c r="BE130" s="301"/>
      <c r="BF130" s="301"/>
      <c r="BG130" s="301"/>
      <c r="BH130" s="301"/>
      <c r="BI130" s="301"/>
      <c r="BJ130" s="301"/>
      <c r="BK130" s="301"/>
      <c r="BL130" s="301"/>
      <c r="BM130" s="301"/>
      <c r="BN130" s="301"/>
      <c r="BO130" s="301"/>
      <c r="BP130" s="301"/>
      <c r="BQ130" s="301"/>
      <c r="BR130" s="301"/>
      <c r="BS130" s="301"/>
      <c r="BT130" s="301"/>
      <c r="BU130" s="301"/>
      <c r="BV130" s="301"/>
      <c r="BW130" s="301"/>
      <c r="BX130" s="301"/>
      <c r="BY130" s="301"/>
      <c r="BZ130" s="301"/>
      <c r="CA130" s="301"/>
      <c r="CB130" s="301"/>
      <c r="CC130" s="301"/>
      <c r="CD130" s="301"/>
      <c r="CE130" s="301"/>
      <c r="CF130" s="301"/>
      <c r="CG130" s="301"/>
      <c r="CH130" s="301"/>
      <c r="CI130" s="301"/>
      <c r="CJ130" s="301"/>
      <c r="CK130" s="301"/>
      <c r="CL130" s="301"/>
      <c r="CM130" s="301"/>
      <c r="CN130" s="301"/>
      <c r="CO130" s="301"/>
      <c r="CP130" s="301"/>
      <c r="CQ130" s="301"/>
      <c r="CR130" s="301"/>
      <c r="CS130" s="301"/>
      <c r="CT130" s="301"/>
      <c r="CU130" s="301"/>
      <c r="CV130" s="301"/>
    </row>
    <row r="131" spans="1:100" s="271" customFormat="1" ht="20.100000000000001" hidden="1" customHeight="1">
      <c r="A131" s="283" t="e">
        <f>#REF!</f>
        <v>#REF!</v>
      </c>
      <c r="B131" s="283"/>
      <c r="C131" s="283"/>
      <c r="D131" s="283"/>
      <c r="E131" s="283"/>
      <c r="F131" s="283"/>
      <c r="G131" s="283"/>
      <c r="H131" s="283"/>
      <c r="I131" s="292" t="e">
        <f>#REF!</f>
        <v>#REF!</v>
      </c>
      <c r="J131" s="984" t="e">
        <f>#REF!</f>
        <v>#REF!</v>
      </c>
      <c r="K131" s="984"/>
      <c r="L131" s="984"/>
      <c r="M131" s="984"/>
      <c r="N131" s="301"/>
      <c r="O131" s="301"/>
      <c r="P131" s="301"/>
      <c r="Q131" s="301"/>
      <c r="R131" s="301"/>
      <c r="S131" s="301"/>
      <c r="T131" s="301"/>
      <c r="U131" s="301"/>
      <c r="V131" s="301"/>
      <c r="W131" s="301"/>
      <c r="X131" s="301"/>
      <c r="Y131" s="301"/>
      <c r="Z131" s="301"/>
      <c r="AA131" s="301"/>
      <c r="AB131" s="301"/>
      <c r="AC131" s="301"/>
      <c r="AD131" s="301"/>
      <c r="AE131" s="301"/>
      <c r="AF131" s="301"/>
      <c r="AG131" s="301"/>
      <c r="AH131" s="301"/>
      <c r="AI131" s="301"/>
      <c r="AJ131" s="301"/>
      <c r="AK131" s="301"/>
      <c r="AL131" s="301"/>
      <c r="AM131" s="301"/>
      <c r="AN131" s="301"/>
      <c r="AO131" s="301"/>
      <c r="AP131" s="301"/>
      <c r="AQ131" s="301"/>
      <c r="AR131" s="301"/>
      <c r="AS131" s="301"/>
      <c r="AT131" s="301"/>
      <c r="AU131" s="301"/>
      <c r="AV131" s="301"/>
      <c r="AW131" s="301"/>
      <c r="AX131" s="301"/>
      <c r="AY131" s="301"/>
      <c r="AZ131" s="301"/>
      <c r="BA131" s="301"/>
      <c r="BB131" s="301"/>
      <c r="BC131" s="301"/>
      <c r="BD131" s="301"/>
      <c r="BE131" s="301"/>
      <c r="BF131" s="301"/>
      <c r="BG131" s="301"/>
      <c r="BH131" s="301"/>
      <c r="BI131" s="301"/>
      <c r="BJ131" s="301"/>
      <c r="BK131" s="301"/>
      <c r="BL131" s="301"/>
      <c r="BM131" s="301"/>
      <c r="BN131" s="301"/>
      <c r="BO131" s="301"/>
      <c r="BP131" s="301"/>
      <c r="BQ131" s="301"/>
      <c r="BR131" s="301"/>
      <c r="BS131" s="301"/>
      <c r="BT131" s="301"/>
      <c r="BU131" s="301"/>
      <c r="BV131" s="301"/>
      <c r="BW131" s="301"/>
      <c r="BX131" s="301"/>
      <c r="BY131" s="301"/>
      <c r="BZ131" s="301"/>
      <c r="CA131" s="301"/>
      <c r="CB131" s="301"/>
      <c r="CC131" s="301"/>
      <c r="CD131" s="301"/>
      <c r="CE131" s="301"/>
      <c r="CF131" s="301"/>
      <c r="CG131" s="301"/>
      <c r="CH131" s="301"/>
      <c r="CI131" s="301"/>
      <c r="CJ131" s="301"/>
      <c r="CK131" s="301"/>
      <c r="CL131" s="301"/>
      <c r="CM131" s="301"/>
      <c r="CN131" s="301"/>
      <c r="CO131" s="301"/>
      <c r="CP131" s="301"/>
      <c r="CQ131" s="301"/>
      <c r="CR131" s="301"/>
      <c r="CS131" s="301"/>
      <c r="CT131" s="301"/>
      <c r="CU131" s="301"/>
      <c r="CV131" s="301"/>
    </row>
    <row r="132" spans="1:100" s="271" customFormat="1" ht="20.100000000000001" hidden="1" customHeight="1">
      <c r="A132" s="283" t="e">
        <f>#REF!</f>
        <v>#REF!</v>
      </c>
      <c r="B132" s="283"/>
      <c r="C132" s="283"/>
      <c r="D132" s="283"/>
      <c r="E132" s="283"/>
      <c r="F132" s="283"/>
      <c r="G132" s="283"/>
      <c r="H132" s="283"/>
      <c r="I132" s="292" t="e">
        <f>#REF!</f>
        <v>#REF!</v>
      </c>
      <c r="J132" s="984" t="e">
        <f>#REF!</f>
        <v>#REF!</v>
      </c>
      <c r="K132" s="984"/>
      <c r="L132" s="984"/>
      <c r="M132" s="984"/>
      <c r="N132" s="301"/>
      <c r="O132" s="301"/>
      <c r="P132" s="301"/>
      <c r="Q132" s="301"/>
      <c r="R132" s="301"/>
      <c r="S132" s="301"/>
      <c r="T132" s="301"/>
      <c r="U132" s="301"/>
      <c r="V132" s="301"/>
      <c r="W132" s="301"/>
      <c r="X132" s="301"/>
      <c r="Y132" s="301"/>
      <c r="Z132" s="301"/>
      <c r="AA132" s="301"/>
      <c r="AB132" s="301"/>
      <c r="AC132" s="301"/>
      <c r="AD132" s="301"/>
      <c r="AE132" s="301"/>
      <c r="AF132" s="301"/>
      <c r="AG132" s="301"/>
      <c r="AH132" s="301"/>
      <c r="AI132" s="301"/>
      <c r="AJ132" s="301"/>
      <c r="AK132" s="301"/>
      <c r="AL132" s="301"/>
      <c r="AM132" s="301"/>
      <c r="AN132" s="301"/>
      <c r="AO132" s="301"/>
      <c r="AP132" s="301"/>
      <c r="AQ132" s="301"/>
      <c r="AR132" s="301"/>
      <c r="AS132" s="301"/>
      <c r="AT132" s="301"/>
      <c r="AU132" s="301"/>
      <c r="AV132" s="301"/>
      <c r="AW132" s="301"/>
      <c r="AX132" s="301"/>
      <c r="AY132" s="301"/>
      <c r="AZ132" s="301"/>
      <c r="BA132" s="301"/>
      <c r="BB132" s="301"/>
      <c r="BC132" s="301"/>
      <c r="BD132" s="301"/>
      <c r="BE132" s="301"/>
      <c r="BF132" s="301"/>
      <c r="BG132" s="301"/>
      <c r="BH132" s="301"/>
      <c r="BI132" s="301"/>
      <c r="BJ132" s="301"/>
      <c r="BK132" s="301"/>
      <c r="BL132" s="301"/>
      <c r="BM132" s="301"/>
      <c r="BN132" s="301"/>
      <c r="BO132" s="301"/>
      <c r="BP132" s="301"/>
      <c r="BQ132" s="301"/>
      <c r="BR132" s="301"/>
      <c r="BS132" s="301"/>
      <c r="BT132" s="301"/>
      <c r="BU132" s="301"/>
      <c r="BV132" s="301"/>
      <c r="BW132" s="301"/>
      <c r="BX132" s="301"/>
      <c r="BY132" s="301"/>
      <c r="BZ132" s="301"/>
      <c r="CA132" s="301"/>
      <c r="CB132" s="301"/>
      <c r="CC132" s="301"/>
      <c r="CD132" s="301"/>
      <c r="CE132" s="301"/>
      <c r="CF132" s="301"/>
      <c r="CG132" s="301"/>
      <c r="CH132" s="301"/>
      <c r="CI132" s="301"/>
      <c r="CJ132" s="301"/>
      <c r="CK132" s="301"/>
      <c r="CL132" s="301"/>
      <c r="CM132" s="301"/>
      <c r="CN132" s="301"/>
      <c r="CO132" s="301"/>
      <c r="CP132" s="301"/>
      <c r="CQ132" s="301"/>
      <c r="CR132" s="301"/>
      <c r="CS132" s="301"/>
      <c r="CT132" s="301"/>
      <c r="CU132" s="301"/>
      <c r="CV132" s="301"/>
    </row>
    <row r="133" spans="1:100" s="271" customFormat="1" ht="20.100000000000001" hidden="1" customHeight="1">
      <c r="A133" s="283" t="e">
        <f>#REF!</f>
        <v>#REF!</v>
      </c>
      <c r="B133" s="283"/>
      <c r="C133" s="283"/>
      <c r="D133" s="283"/>
      <c r="E133" s="283"/>
      <c r="F133" s="283"/>
      <c r="G133" s="283"/>
      <c r="H133" s="283"/>
      <c r="I133" s="292" t="e">
        <f>#REF!</f>
        <v>#REF!</v>
      </c>
      <c r="J133" s="984" t="e">
        <f>#REF!</f>
        <v>#REF!</v>
      </c>
      <c r="K133" s="984"/>
      <c r="L133" s="984"/>
      <c r="M133" s="984"/>
      <c r="N133" s="301"/>
      <c r="O133" s="301"/>
      <c r="P133" s="301"/>
      <c r="Q133" s="301"/>
      <c r="R133" s="301"/>
      <c r="S133" s="301"/>
      <c r="T133" s="301"/>
      <c r="U133" s="301"/>
      <c r="V133" s="301"/>
      <c r="W133" s="301"/>
      <c r="X133" s="301"/>
      <c r="Y133" s="301"/>
      <c r="Z133" s="301"/>
      <c r="AA133" s="301"/>
      <c r="AB133" s="301"/>
      <c r="AC133" s="301"/>
      <c r="AD133" s="301"/>
      <c r="AE133" s="301"/>
      <c r="AF133" s="301"/>
      <c r="AG133" s="301"/>
      <c r="AH133" s="301"/>
      <c r="AI133" s="301"/>
      <c r="AJ133" s="301"/>
      <c r="AK133" s="301"/>
      <c r="AL133" s="301"/>
      <c r="AM133" s="301"/>
      <c r="AN133" s="301"/>
      <c r="AO133" s="301"/>
      <c r="AP133" s="301"/>
      <c r="AQ133" s="301"/>
      <c r="AR133" s="301"/>
      <c r="AS133" s="301"/>
      <c r="AT133" s="301"/>
      <c r="AU133" s="301"/>
      <c r="AV133" s="301"/>
      <c r="AW133" s="301"/>
      <c r="AX133" s="301"/>
      <c r="AY133" s="301"/>
      <c r="AZ133" s="301"/>
      <c r="BA133" s="301"/>
      <c r="BB133" s="301"/>
      <c r="BC133" s="301"/>
      <c r="BD133" s="301"/>
      <c r="BE133" s="301"/>
      <c r="BF133" s="301"/>
      <c r="BG133" s="301"/>
      <c r="BH133" s="301"/>
      <c r="BI133" s="301"/>
      <c r="BJ133" s="301"/>
      <c r="BK133" s="301"/>
      <c r="BL133" s="301"/>
      <c r="BM133" s="301"/>
      <c r="BN133" s="301"/>
      <c r="BO133" s="301"/>
      <c r="BP133" s="301"/>
      <c r="BQ133" s="301"/>
      <c r="BR133" s="301"/>
      <c r="BS133" s="301"/>
      <c r="BT133" s="301"/>
      <c r="BU133" s="301"/>
      <c r="BV133" s="301"/>
      <c r="BW133" s="301"/>
      <c r="BX133" s="301"/>
      <c r="BY133" s="301"/>
      <c r="BZ133" s="301"/>
      <c r="CA133" s="301"/>
      <c r="CB133" s="301"/>
      <c r="CC133" s="301"/>
      <c r="CD133" s="301"/>
      <c r="CE133" s="301"/>
      <c r="CF133" s="301"/>
      <c r="CG133" s="301"/>
      <c r="CH133" s="301"/>
      <c r="CI133" s="301"/>
      <c r="CJ133" s="301"/>
      <c r="CK133" s="301"/>
      <c r="CL133" s="301"/>
      <c r="CM133" s="301"/>
      <c r="CN133" s="301"/>
      <c r="CO133" s="301"/>
      <c r="CP133" s="301"/>
      <c r="CQ133" s="301"/>
      <c r="CR133" s="301"/>
      <c r="CS133" s="301"/>
      <c r="CT133" s="301"/>
      <c r="CU133" s="301"/>
      <c r="CV133" s="301"/>
    </row>
    <row r="134" spans="1:100" s="271" customFormat="1" ht="20.100000000000001" hidden="1" customHeight="1">
      <c r="A134" s="293"/>
      <c r="B134" s="293"/>
      <c r="C134" s="293"/>
      <c r="D134" s="293"/>
      <c r="E134" s="293"/>
      <c r="F134" s="293"/>
      <c r="G134" s="293"/>
      <c r="H134" s="293"/>
      <c r="I134" s="282" t="e">
        <f>#REF!</f>
        <v>#REF!</v>
      </c>
      <c r="J134" s="984" t="e">
        <f>#REF!</f>
        <v>#REF!</v>
      </c>
      <c r="K134" s="984"/>
      <c r="L134" s="984"/>
      <c r="M134" s="984"/>
      <c r="N134" s="301"/>
      <c r="O134" s="301"/>
      <c r="P134" s="301"/>
      <c r="Q134" s="301"/>
      <c r="R134" s="301"/>
      <c r="S134" s="301"/>
      <c r="T134" s="301"/>
      <c r="U134" s="301"/>
      <c r="V134" s="301"/>
      <c r="W134" s="301"/>
      <c r="X134" s="301"/>
      <c r="Y134" s="301"/>
      <c r="Z134" s="301"/>
      <c r="AA134" s="301"/>
      <c r="AB134" s="301"/>
      <c r="AC134" s="301"/>
      <c r="AD134" s="301"/>
      <c r="AE134" s="301"/>
      <c r="AF134" s="301"/>
      <c r="AG134" s="301"/>
      <c r="AH134" s="301"/>
      <c r="AI134" s="301"/>
      <c r="AJ134" s="301"/>
      <c r="AK134" s="301"/>
      <c r="AL134" s="301"/>
      <c r="AM134" s="301"/>
      <c r="AN134" s="301"/>
      <c r="AO134" s="301"/>
      <c r="AP134" s="301"/>
      <c r="AQ134" s="301"/>
      <c r="AR134" s="301"/>
      <c r="AS134" s="301"/>
      <c r="AT134" s="301"/>
      <c r="AU134" s="301"/>
      <c r="AV134" s="301"/>
      <c r="AW134" s="301"/>
      <c r="AX134" s="301"/>
      <c r="AY134" s="301"/>
      <c r="AZ134" s="301"/>
      <c r="BA134" s="301"/>
      <c r="BB134" s="301"/>
      <c r="BC134" s="301"/>
      <c r="BD134" s="301"/>
      <c r="BE134" s="301"/>
      <c r="BF134" s="301"/>
      <c r="BG134" s="301"/>
      <c r="BH134" s="301"/>
      <c r="BI134" s="301"/>
      <c r="BJ134" s="301"/>
      <c r="BK134" s="301"/>
      <c r="BL134" s="301"/>
      <c r="BM134" s="301"/>
      <c r="BN134" s="301"/>
      <c r="BO134" s="301"/>
      <c r="BP134" s="301"/>
      <c r="BQ134" s="301"/>
      <c r="BR134" s="301"/>
      <c r="BS134" s="301"/>
      <c r="BT134" s="301"/>
      <c r="BU134" s="301"/>
      <c r="BV134" s="301"/>
      <c r="BW134" s="301"/>
      <c r="BX134" s="301"/>
      <c r="BY134" s="301"/>
      <c r="BZ134" s="301"/>
      <c r="CA134" s="301"/>
      <c r="CB134" s="301"/>
      <c r="CC134" s="301"/>
      <c r="CD134" s="301"/>
      <c r="CE134" s="301"/>
      <c r="CF134" s="301"/>
      <c r="CG134" s="301"/>
      <c r="CH134" s="301"/>
      <c r="CI134" s="301"/>
      <c r="CJ134" s="301"/>
      <c r="CK134" s="301"/>
      <c r="CL134" s="301"/>
      <c r="CM134" s="301"/>
      <c r="CN134" s="301"/>
      <c r="CO134" s="301"/>
      <c r="CP134" s="301"/>
      <c r="CQ134" s="301"/>
      <c r="CR134" s="301"/>
      <c r="CS134" s="301"/>
      <c r="CT134" s="301"/>
      <c r="CU134" s="301"/>
      <c r="CV134" s="301"/>
    </row>
    <row r="135" spans="1:100" s="271" customFormat="1" ht="35.25" hidden="1" customHeight="1">
      <c r="A135" s="286" t="e">
        <f>#REF!</f>
        <v>#REF!</v>
      </c>
      <c r="B135" s="286"/>
      <c r="C135" s="286"/>
      <c r="D135" s="286"/>
      <c r="E135" s="286"/>
      <c r="F135" s="286"/>
      <c r="G135" s="286"/>
      <c r="H135" s="286"/>
      <c r="I135" s="282" t="e">
        <f>#REF!</f>
        <v>#REF!</v>
      </c>
      <c r="J135" s="984"/>
      <c r="K135" s="984"/>
      <c r="L135" s="984"/>
      <c r="M135" s="984"/>
      <c r="N135" s="301"/>
      <c r="O135" s="301"/>
      <c r="P135" s="301"/>
      <c r="Q135" s="301"/>
      <c r="R135" s="301"/>
      <c r="S135" s="301"/>
      <c r="T135" s="301"/>
      <c r="U135" s="301"/>
      <c r="V135" s="301"/>
      <c r="W135" s="301"/>
      <c r="X135" s="301"/>
      <c r="Y135" s="301"/>
      <c r="Z135" s="301"/>
      <c r="AA135" s="301"/>
      <c r="AB135" s="301"/>
      <c r="AC135" s="301"/>
      <c r="AD135" s="301"/>
      <c r="AE135" s="301"/>
      <c r="AF135" s="301"/>
      <c r="AG135" s="301"/>
      <c r="AH135" s="301"/>
      <c r="AI135" s="301"/>
      <c r="AJ135" s="301"/>
      <c r="AK135" s="301"/>
      <c r="AL135" s="301"/>
      <c r="AM135" s="301"/>
      <c r="AN135" s="301"/>
      <c r="AO135" s="301"/>
      <c r="AP135" s="301"/>
      <c r="AQ135" s="301"/>
      <c r="AR135" s="301"/>
      <c r="AS135" s="301"/>
      <c r="AT135" s="301"/>
      <c r="AU135" s="301"/>
      <c r="AV135" s="301"/>
      <c r="AW135" s="301"/>
      <c r="AX135" s="301"/>
      <c r="AY135" s="301"/>
      <c r="AZ135" s="301"/>
      <c r="BA135" s="301"/>
      <c r="BB135" s="301"/>
      <c r="BC135" s="301"/>
      <c r="BD135" s="301"/>
      <c r="BE135" s="301"/>
      <c r="BF135" s="301"/>
      <c r="BG135" s="301"/>
      <c r="BH135" s="301"/>
      <c r="BI135" s="301"/>
      <c r="BJ135" s="301"/>
      <c r="BK135" s="301"/>
      <c r="BL135" s="301"/>
      <c r="BM135" s="301"/>
      <c r="BN135" s="301"/>
      <c r="BO135" s="301"/>
      <c r="BP135" s="301"/>
      <c r="BQ135" s="301"/>
      <c r="BR135" s="301"/>
      <c r="BS135" s="301"/>
      <c r="BT135" s="301"/>
      <c r="BU135" s="301"/>
      <c r="BV135" s="301"/>
      <c r="BW135" s="301"/>
      <c r="BX135" s="301"/>
      <c r="BY135" s="301"/>
      <c r="BZ135" s="301"/>
      <c r="CA135" s="301"/>
      <c r="CB135" s="301"/>
      <c r="CC135" s="301"/>
      <c r="CD135" s="301"/>
      <c r="CE135" s="301"/>
      <c r="CF135" s="301"/>
      <c r="CG135" s="301"/>
      <c r="CH135" s="301"/>
      <c r="CI135" s="301"/>
      <c r="CJ135" s="301"/>
      <c r="CK135" s="301"/>
      <c r="CL135" s="301"/>
      <c r="CM135" s="301"/>
      <c r="CN135" s="301"/>
      <c r="CO135" s="301"/>
      <c r="CP135" s="301"/>
      <c r="CQ135" s="301"/>
      <c r="CR135" s="301"/>
      <c r="CS135" s="301"/>
      <c r="CT135" s="301"/>
      <c r="CU135" s="301"/>
      <c r="CV135" s="301"/>
    </row>
    <row r="136" spans="1:100" s="271" customFormat="1" ht="19.5" hidden="1" customHeight="1">
      <c r="A136" s="283" t="e">
        <f>#REF!</f>
        <v>#REF!</v>
      </c>
      <c r="B136" s="283"/>
      <c r="C136" s="283"/>
      <c r="D136" s="283"/>
      <c r="E136" s="283"/>
      <c r="F136" s="283"/>
      <c r="G136" s="283"/>
      <c r="H136" s="283"/>
      <c r="I136" s="292" t="e">
        <f>#REF!</f>
        <v>#REF!</v>
      </c>
      <c r="J136" s="984" t="e">
        <f>#REF!</f>
        <v>#REF!</v>
      </c>
      <c r="K136" s="984"/>
      <c r="L136" s="984"/>
      <c r="M136" s="984"/>
      <c r="N136" s="301"/>
      <c r="O136" s="301"/>
      <c r="P136" s="301"/>
      <c r="Q136" s="301"/>
      <c r="R136" s="301"/>
      <c r="S136" s="301"/>
      <c r="T136" s="301"/>
      <c r="U136" s="301"/>
      <c r="V136" s="301"/>
      <c r="W136" s="301"/>
      <c r="X136" s="301"/>
      <c r="Y136" s="301"/>
      <c r="Z136" s="301"/>
      <c r="AA136" s="301"/>
      <c r="AB136" s="301"/>
      <c r="AC136" s="301"/>
      <c r="AD136" s="301"/>
      <c r="AE136" s="301"/>
      <c r="AF136" s="301"/>
      <c r="AG136" s="301"/>
      <c r="AH136" s="301"/>
      <c r="AI136" s="301"/>
      <c r="AJ136" s="301"/>
      <c r="AK136" s="301"/>
      <c r="AL136" s="301"/>
      <c r="AM136" s="301"/>
      <c r="AN136" s="301"/>
      <c r="AO136" s="301"/>
      <c r="AP136" s="301"/>
      <c r="AQ136" s="301"/>
      <c r="AR136" s="301"/>
      <c r="AS136" s="301"/>
      <c r="AT136" s="301"/>
      <c r="AU136" s="301"/>
      <c r="AV136" s="301"/>
      <c r="AW136" s="301"/>
      <c r="AX136" s="301"/>
      <c r="AY136" s="301"/>
      <c r="AZ136" s="301"/>
      <c r="BA136" s="301"/>
      <c r="BB136" s="301"/>
      <c r="BC136" s="301"/>
      <c r="BD136" s="301"/>
      <c r="BE136" s="301"/>
      <c r="BF136" s="301"/>
      <c r="BG136" s="301"/>
      <c r="BH136" s="301"/>
      <c r="BI136" s="301"/>
      <c r="BJ136" s="301"/>
      <c r="BK136" s="301"/>
      <c r="BL136" s="301"/>
      <c r="BM136" s="301"/>
      <c r="BN136" s="301"/>
      <c r="BO136" s="301"/>
      <c r="BP136" s="301"/>
      <c r="BQ136" s="301"/>
      <c r="BR136" s="301"/>
      <c r="BS136" s="301"/>
      <c r="BT136" s="301"/>
      <c r="BU136" s="301"/>
      <c r="BV136" s="301"/>
      <c r="BW136" s="301"/>
      <c r="BX136" s="301"/>
      <c r="BY136" s="301"/>
      <c r="BZ136" s="301"/>
      <c r="CA136" s="301"/>
      <c r="CB136" s="301"/>
      <c r="CC136" s="301"/>
      <c r="CD136" s="301"/>
      <c r="CE136" s="301"/>
      <c r="CF136" s="301"/>
      <c r="CG136" s="301"/>
      <c r="CH136" s="301"/>
      <c r="CI136" s="301"/>
      <c r="CJ136" s="301"/>
      <c r="CK136" s="301"/>
      <c r="CL136" s="301"/>
      <c r="CM136" s="301"/>
      <c r="CN136" s="301"/>
      <c r="CO136" s="301"/>
      <c r="CP136" s="301"/>
      <c r="CQ136" s="301"/>
      <c r="CR136" s="301"/>
      <c r="CS136" s="301"/>
      <c r="CT136" s="301"/>
      <c r="CU136" s="301"/>
      <c r="CV136" s="301"/>
    </row>
    <row r="137" spans="1:100" s="271" customFormat="1" ht="19.5" hidden="1" customHeight="1">
      <c r="A137" s="283" t="e">
        <f>#REF!</f>
        <v>#REF!</v>
      </c>
      <c r="B137" s="283"/>
      <c r="C137" s="283"/>
      <c r="D137" s="283"/>
      <c r="E137" s="283"/>
      <c r="F137" s="283"/>
      <c r="G137" s="283"/>
      <c r="H137" s="283"/>
      <c r="I137" s="292" t="e">
        <f>#REF!</f>
        <v>#REF!</v>
      </c>
      <c r="J137" s="984" t="e">
        <f>#REF!</f>
        <v>#REF!</v>
      </c>
      <c r="K137" s="984"/>
      <c r="L137" s="984"/>
      <c r="M137" s="984"/>
      <c r="N137" s="301"/>
      <c r="O137" s="301"/>
      <c r="P137" s="301"/>
      <c r="Q137" s="301"/>
      <c r="R137" s="301"/>
      <c r="S137" s="301"/>
      <c r="T137" s="301"/>
      <c r="U137" s="301"/>
      <c r="V137" s="301"/>
      <c r="W137" s="301"/>
      <c r="X137" s="301"/>
      <c r="Y137" s="301"/>
      <c r="Z137" s="301"/>
      <c r="AA137" s="301"/>
      <c r="AB137" s="301"/>
      <c r="AC137" s="301"/>
      <c r="AD137" s="301"/>
      <c r="AE137" s="301"/>
      <c r="AF137" s="301"/>
      <c r="AG137" s="301"/>
      <c r="AH137" s="301"/>
      <c r="AI137" s="301"/>
      <c r="AJ137" s="301"/>
      <c r="AK137" s="301"/>
      <c r="AL137" s="301"/>
      <c r="AM137" s="301"/>
      <c r="AN137" s="301"/>
      <c r="AO137" s="301"/>
      <c r="AP137" s="301"/>
      <c r="AQ137" s="301"/>
      <c r="AR137" s="301"/>
      <c r="AS137" s="301"/>
      <c r="AT137" s="301"/>
      <c r="AU137" s="301"/>
      <c r="AV137" s="301"/>
      <c r="AW137" s="301"/>
      <c r="AX137" s="301"/>
      <c r="AY137" s="301"/>
      <c r="AZ137" s="301"/>
      <c r="BA137" s="301"/>
      <c r="BB137" s="301"/>
      <c r="BC137" s="301"/>
      <c r="BD137" s="301"/>
      <c r="BE137" s="301"/>
      <c r="BF137" s="301"/>
      <c r="BG137" s="301"/>
      <c r="BH137" s="301"/>
      <c r="BI137" s="301"/>
      <c r="BJ137" s="301"/>
      <c r="BK137" s="301"/>
      <c r="BL137" s="301"/>
      <c r="BM137" s="301"/>
      <c r="BN137" s="301"/>
      <c r="BO137" s="301"/>
      <c r="BP137" s="301"/>
      <c r="BQ137" s="301"/>
      <c r="BR137" s="301"/>
      <c r="BS137" s="301"/>
      <c r="BT137" s="301"/>
      <c r="BU137" s="301"/>
      <c r="BV137" s="301"/>
      <c r="BW137" s="301"/>
      <c r="BX137" s="301"/>
      <c r="BY137" s="301"/>
      <c r="BZ137" s="301"/>
      <c r="CA137" s="301"/>
      <c r="CB137" s="301"/>
      <c r="CC137" s="301"/>
      <c r="CD137" s="301"/>
      <c r="CE137" s="301"/>
      <c r="CF137" s="301"/>
      <c r="CG137" s="301"/>
      <c r="CH137" s="301"/>
      <c r="CI137" s="301"/>
      <c r="CJ137" s="301"/>
      <c r="CK137" s="301"/>
      <c r="CL137" s="301"/>
      <c r="CM137" s="301"/>
      <c r="CN137" s="301"/>
      <c r="CO137" s="301"/>
      <c r="CP137" s="301"/>
      <c r="CQ137" s="301"/>
      <c r="CR137" s="301"/>
      <c r="CS137" s="301"/>
      <c r="CT137" s="301"/>
      <c r="CU137" s="301"/>
      <c r="CV137" s="301"/>
    </row>
    <row r="138" spans="1:100" s="271" customFormat="1" ht="19.5" hidden="1" customHeight="1">
      <c r="A138" s="283" t="e">
        <f>#REF!</f>
        <v>#REF!</v>
      </c>
      <c r="B138" s="283"/>
      <c r="C138" s="283"/>
      <c r="D138" s="283"/>
      <c r="E138" s="283"/>
      <c r="F138" s="283"/>
      <c r="G138" s="283"/>
      <c r="H138" s="283"/>
      <c r="I138" s="292" t="e">
        <f>#REF!</f>
        <v>#REF!</v>
      </c>
      <c r="J138" s="984" t="e">
        <f>#REF!</f>
        <v>#REF!</v>
      </c>
      <c r="K138" s="984"/>
      <c r="L138" s="984"/>
      <c r="M138" s="984"/>
      <c r="N138" s="301"/>
      <c r="O138" s="301"/>
      <c r="P138" s="301"/>
      <c r="Q138" s="301"/>
      <c r="R138" s="301"/>
      <c r="S138" s="301"/>
      <c r="T138" s="301"/>
      <c r="U138" s="301"/>
      <c r="V138" s="301"/>
      <c r="W138" s="301"/>
      <c r="X138" s="301"/>
      <c r="Y138" s="301"/>
      <c r="Z138" s="301"/>
      <c r="AA138" s="301"/>
      <c r="AB138" s="301"/>
      <c r="AC138" s="301"/>
      <c r="AD138" s="301"/>
      <c r="AE138" s="301"/>
      <c r="AF138" s="301"/>
      <c r="AG138" s="301"/>
      <c r="AH138" s="301"/>
      <c r="AI138" s="301"/>
      <c r="AJ138" s="301"/>
      <c r="AK138" s="301"/>
      <c r="AL138" s="301"/>
      <c r="AM138" s="301"/>
      <c r="AN138" s="301"/>
      <c r="AO138" s="301"/>
      <c r="AP138" s="301"/>
      <c r="AQ138" s="301"/>
      <c r="AR138" s="301"/>
      <c r="AS138" s="301"/>
      <c r="AT138" s="301"/>
      <c r="AU138" s="301"/>
      <c r="AV138" s="301"/>
      <c r="AW138" s="301"/>
      <c r="AX138" s="301"/>
      <c r="AY138" s="301"/>
      <c r="AZ138" s="301"/>
      <c r="BA138" s="301"/>
      <c r="BB138" s="301"/>
      <c r="BC138" s="301"/>
      <c r="BD138" s="301"/>
      <c r="BE138" s="301"/>
      <c r="BF138" s="301"/>
      <c r="BG138" s="301"/>
      <c r="BH138" s="301"/>
      <c r="BI138" s="301"/>
      <c r="BJ138" s="301"/>
      <c r="BK138" s="301"/>
      <c r="BL138" s="301"/>
      <c r="BM138" s="301"/>
      <c r="BN138" s="301"/>
      <c r="BO138" s="301"/>
      <c r="BP138" s="301"/>
      <c r="BQ138" s="301"/>
      <c r="BR138" s="301"/>
      <c r="BS138" s="301"/>
      <c r="BT138" s="301"/>
      <c r="BU138" s="301"/>
      <c r="BV138" s="301"/>
      <c r="BW138" s="301"/>
      <c r="BX138" s="301"/>
      <c r="BY138" s="301"/>
      <c r="BZ138" s="301"/>
      <c r="CA138" s="301"/>
      <c r="CB138" s="301"/>
      <c r="CC138" s="301"/>
      <c r="CD138" s="301"/>
      <c r="CE138" s="301"/>
      <c r="CF138" s="301"/>
      <c r="CG138" s="301"/>
      <c r="CH138" s="301"/>
      <c r="CI138" s="301"/>
      <c r="CJ138" s="301"/>
      <c r="CK138" s="301"/>
      <c r="CL138" s="301"/>
      <c r="CM138" s="301"/>
      <c r="CN138" s="301"/>
      <c r="CO138" s="301"/>
      <c r="CP138" s="301"/>
      <c r="CQ138" s="301"/>
      <c r="CR138" s="301"/>
      <c r="CS138" s="301"/>
      <c r="CT138" s="301"/>
      <c r="CU138" s="301"/>
      <c r="CV138" s="301"/>
    </row>
    <row r="139" spans="1:100" s="271" customFormat="1" ht="19.5" hidden="1" customHeight="1">
      <c r="A139" s="283" t="e">
        <f>#REF!</f>
        <v>#REF!</v>
      </c>
      <c r="B139" s="283"/>
      <c r="C139" s="283"/>
      <c r="D139" s="283"/>
      <c r="E139" s="283"/>
      <c r="F139" s="283"/>
      <c r="G139" s="283"/>
      <c r="H139" s="283"/>
      <c r="I139" s="292" t="e">
        <f>#REF!</f>
        <v>#REF!</v>
      </c>
      <c r="J139" s="984" t="e">
        <f>#REF!</f>
        <v>#REF!</v>
      </c>
      <c r="K139" s="984"/>
      <c r="L139" s="984"/>
      <c r="M139" s="984"/>
      <c r="N139" s="301"/>
      <c r="O139" s="301"/>
      <c r="P139" s="301"/>
      <c r="Q139" s="301"/>
      <c r="R139" s="301"/>
      <c r="S139" s="301"/>
      <c r="T139" s="301"/>
      <c r="U139" s="301"/>
      <c r="V139" s="301"/>
      <c r="W139" s="301"/>
      <c r="X139" s="301"/>
      <c r="Y139" s="301"/>
      <c r="Z139" s="301"/>
      <c r="AA139" s="301"/>
      <c r="AB139" s="301"/>
      <c r="AC139" s="301"/>
      <c r="AD139" s="301"/>
      <c r="AE139" s="301"/>
      <c r="AF139" s="301"/>
      <c r="AG139" s="301"/>
      <c r="AH139" s="301"/>
      <c r="AI139" s="301"/>
      <c r="AJ139" s="301"/>
      <c r="AK139" s="301"/>
      <c r="AL139" s="301"/>
      <c r="AM139" s="301"/>
      <c r="AN139" s="301"/>
      <c r="AO139" s="301"/>
      <c r="AP139" s="301"/>
      <c r="AQ139" s="301"/>
      <c r="AR139" s="301"/>
      <c r="AS139" s="301"/>
      <c r="AT139" s="301"/>
      <c r="AU139" s="301"/>
      <c r="AV139" s="301"/>
      <c r="AW139" s="301"/>
      <c r="AX139" s="301"/>
      <c r="AY139" s="301"/>
      <c r="AZ139" s="301"/>
      <c r="BA139" s="301"/>
      <c r="BB139" s="301"/>
      <c r="BC139" s="301"/>
      <c r="BD139" s="301"/>
      <c r="BE139" s="301"/>
      <c r="BF139" s="301"/>
      <c r="BG139" s="301"/>
      <c r="BH139" s="301"/>
      <c r="BI139" s="301"/>
      <c r="BJ139" s="301"/>
      <c r="BK139" s="301"/>
      <c r="BL139" s="301"/>
      <c r="BM139" s="301"/>
      <c r="BN139" s="301"/>
      <c r="BO139" s="301"/>
      <c r="BP139" s="301"/>
      <c r="BQ139" s="301"/>
      <c r="BR139" s="301"/>
      <c r="BS139" s="301"/>
      <c r="BT139" s="301"/>
      <c r="BU139" s="301"/>
      <c r="BV139" s="301"/>
      <c r="BW139" s="301"/>
      <c r="BX139" s="301"/>
      <c r="BY139" s="301"/>
      <c r="BZ139" s="301"/>
      <c r="CA139" s="301"/>
      <c r="CB139" s="301"/>
      <c r="CC139" s="301"/>
      <c r="CD139" s="301"/>
      <c r="CE139" s="301"/>
      <c r="CF139" s="301"/>
      <c r="CG139" s="301"/>
      <c r="CH139" s="301"/>
      <c r="CI139" s="301"/>
      <c r="CJ139" s="301"/>
      <c r="CK139" s="301"/>
      <c r="CL139" s="301"/>
      <c r="CM139" s="301"/>
      <c r="CN139" s="301"/>
      <c r="CO139" s="301"/>
      <c r="CP139" s="301"/>
      <c r="CQ139" s="301"/>
      <c r="CR139" s="301"/>
      <c r="CS139" s="301"/>
      <c r="CT139" s="301"/>
      <c r="CU139" s="301"/>
      <c r="CV139" s="301"/>
    </row>
    <row r="140" spans="1:100" s="271" customFormat="1" ht="33" hidden="1" customHeight="1">
      <c r="A140" s="283" t="e">
        <f>#REF!</f>
        <v>#REF!</v>
      </c>
      <c r="B140" s="283"/>
      <c r="C140" s="283"/>
      <c r="D140" s="283"/>
      <c r="E140" s="283"/>
      <c r="F140" s="283"/>
      <c r="G140" s="283"/>
      <c r="H140" s="283"/>
      <c r="I140" s="292" t="e">
        <f>#REF!</f>
        <v>#REF!</v>
      </c>
      <c r="J140" s="984" t="e">
        <f>#REF!</f>
        <v>#REF!</v>
      </c>
      <c r="K140" s="984"/>
      <c r="L140" s="984"/>
      <c r="M140" s="984"/>
      <c r="N140" s="301"/>
      <c r="O140" s="301"/>
      <c r="P140" s="301"/>
      <c r="Q140" s="301"/>
      <c r="R140" s="301"/>
      <c r="S140" s="301"/>
      <c r="T140" s="301"/>
      <c r="U140" s="301"/>
      <c r="V140" s="301"/>
      <c r="W140" s="301"/>
      <c r="X140" s="301"/>
      <c r="Y140" s="301"/>
      <c r="Z140" s="301"/>
      <c r="AA140" s="301"/>
      <c r="AB140" s="301"/>
      <c r="AC140" s="301"/>
      <c r="AD140" s="301"/>
      <c r="AE140" s="301"/>
      <c r="AF140" s="301"/>
      <c r="AG140" s="301"/>
      <c r="AH140" s="301"/>
      <c r="AI140" s="301"/>
      <c r="AJ140" s="301"/>
      <c r="AK140" s="301"/>
      <c r="AL140" s="301"/>
      <c r="AM140" s="301"/>
      <c r="AN140" s="301"/>
      <c r="AO140" s="301"/>
      <c r="AP140" s="301"/>
      <c r="AQ140" s="301"/>
      <c r="AR140" s="301"/>
      <c r="AS140" s="301"/>
      <c r="AT140" s="301"/>
      <c r="AU140" s="301"/>
      <c r="AV140" s="301"/>
      <c r="AW140" s="301"/>
      <c r="AX140" s="301"/>
      <c r="AY140" s="301"/>
      <c r="AZ140" s="301"/>
      <c r="BA140" s="301"/>
      <c r="BB140" s="301"/>
      <c r="BC140" s="301"/>
      <c r="BD140" s="301"/>
      <c r="BE140" s="301"/>
      <c r="BF140" s="301"/>
      <c r="BG140" s="301"/>
      <c r="BH140" s="301"/>
      <c r="BI140" s="301"/>
      <c r="BJ140" s="301"/>
      <c r="BK140" s="301"/>
      <c r="BL140" s="301"/>
      <c r="BM140" s="301"/>
      <c r="BN140" s="301"/>
      <c r="BO140" s="301"/>
      <c r="BP140" s="301"/>
      <c r="BQ140" s="301"/>
      <c r="BR140" s="301"/>
      <c r="BS140" s="301"/>
      <c r="BT140" s="301"/>
      <c r="BU140" s="301"/>
      <c r="BV140" s="301"/>
      <c r="BW140" s="301"/>
      <c r="BX140" s="301"/>
      <c r="BY140" s="301"/>
      <c r="BZ140" s="301"/>
      <c r="CA140" s="301"/>
      <c r="CB140" s="301"/>
      <c r="CC140" s="301"/>
      <c r="CD140" s="301"/>
      <c r="CE140" s="301"/>
      <c r="CF140" s="301"/>
      <c r="CG140" s="301"/>
      <c r="CH140" s="301"/>
      <c r="CI140" s="301"/>
      <c r="CJ140" s="301"/>
      <c r="CK140" s="301"/>
      <c r="CL140" s="301"/>
      <c r="CM140" s="301"/>
      <c r="CN140" s="301"/>
      <c r="CO140" s="301"/>
      <c r="CP140" s="301"/>
      <c r="CQ140" s="301"/>
      <c r="CR140" s="301"/>
      <c r="CS140" s="301"/>
      <c r="CT140" s="301"/>
      <c r="CU140" s="301"/>
      <c r="CV140" s="301"/>
    </row>
    <row r="141" spans="1:100" s="271" customFormat="1" ht="19.5" hidden="1" customHeight="1">
      <c r="A141" s="283" t="e">
        <f>#REF!</f>
        <v>#REF!</v>
      </c>
      <c r="B141" s="283"/>
      <c r="C141" s="283"/>
      <c r="D141" s="283"/>
      <c r="E141" s="283"/>
      <c r="F141" s="283"/>
      <c r="G141" s="283"/>
      <c r="H141" s="283"/>
      <c r="I141" s="292" t="e">
        <f>#REF!</f>
        <v>#REF!</v>
      </c>
      <c r="J141" s="984" t="e">
        <f>#REF!</f>
        <v>#REF!</v>
      </c>
      <c r="K141" s="984"/>
      <c r="L141" s="984"/>
      <c r="M141" s="984"/>
      <c r="N141" s="301"/>
      <c r="O141" s="301"/>
      <c r="P141" s="301"/>
      <c r="Q141" s="301"/>
      <c r="R141" s="301"/>
      <c r="S141" s="301"/>
      <c r="T141" s="301"/>
      <c r="U141" s="301"/>
      <c r="V141" s="301"/>
      <c r="W141" s="301"/>
      <c r="X141" s="301"/>
      <c r="Y141" s="301"/>
      <c r="Z141" s="301"/>
      <c r="AA141" s="301"/>
      <c r="AB141" s="301"/>
      <c r="AC141" s="301"/>
      <c r="AD141" s="301"/>
      <c r="AE141" s="301"/>
      <c r="AF141" s="301"/>
      <c r="AG141" s="301"/>
      <c r="AH141" s="301"/>
      <c r="AI141" s="301"/>
      <c r="AJ141" s="301"/>
      <c r="AK141" s="301"/>
      <c r="AL141" s="301"/>
      <c r="AM141" s="301"/>
      <c r="AN141" s="301"/>
      <c r="AO141" s="301"/>
      <c r="AP141" s="301"/>
      <c r="AQ141" s="301"/>
      <c r="AR141" s="301"/>
      <c r="AS141" s="301"/>
      <c r="AT141" s="301"/>
      <c r="AU141" s="301"/>
      <c r="AV141" s="301"/>
      <c r="AW141" s="301"/>
      <c r="AX141" s="301"/>
      <c r="AY141" s="301"/>
      <c r="AZ141" s="301"/>
      <c r="BA141" s="301"/>
      <c r="BB141" s="301"/>
      <c r="BC141" s="301"/>
      <c r="BD141" s="301"/>
      <c r="BE141" s="301"/>
      <c r="BF141" s="301"/>
      <c r="BG141" s="301"/>
      <c r="BH141" s="301"/>
      <c r="BI141" s="301"/>
      <c r="BJ141" s="301"/>
      <c r="BK141" s="301"/>
      <c r="BL141" s="301"/>
      <c r="BM141" s="301"/>
      <c r="BN141" s="301"/>
      <c r="BO141" s="301"/>
      <c r="BP141" s="301"/>
      <c r="BQ141" s="301"/>
      <c r="BR141" s="301"/>
      <c r="BS141" s="301"/>
      <c r="BT141" s="301"/>
      <c r="BU141" s="301"/>
      <c r="BV141" s="301"/>
      <c r="BW141" s="301"/>
      <c r="BX141" s="301"/>
      <c r="BY141" s="301"/>
      <c r="BZ141" s="301"/>
      <c r="CA141" s="301"/>
      <c r="CB141" s="301"/>
      <c r="CC141" s="301"/>
      <c r="CD141" s="301"/>
      <c r="CE141" s="301"/>
      <c r="CF141" s="301"/>
      <c r="CG141" s="301"/>
      <c r="CH141" s="301"/>
      <c r="CI141" s="301"/>
      <c r="CJ141" s="301"/>
      <c r="CK141" s="301"/>
      <c r="CL141" s="301"/>
      <c r="CM141" s="301"/>
      <c r="CN141" s="301"/>
      <c r="CO141" s="301"/>
      <c r="CP141" s="301"/>
      <c r="CQ141" s="301"/>
      <c r="CR141" s="301"/>
      <c r="CS141" s="301"/>
      <c r="CT141" s="301"/>
      <c r="CU141" s="301"/>
      <c r="CV141" s="301"/>
    </row>
    <row r="142" spans="1:100" s="271" customFormat="1" ht="19.5" hidden="1" customHeight="1">
      <c r="A142" s="283" t="e">
        <f>#REF!</f>
        <v>#REF!</v>
      </c>
      <c r="B142" s="283"/>
      <c r="C142" s="283"/>
      <c r="D142" s="283"/>
      <c r="E142" s="283"/>
      <c r="F142" s="283"/>
      <c r="G142" s="283"/>
      <c r="H142" s="283"/>
      <c r="I142" s="292" t="e">
        <f>#REF!</f>
        <v>#REF!</v>
      </c>
      <c r="J142" s="984" t="e">
        <f>#REF!</f>
        <v>#REF!</v>
      </c>
      <c r="K142" s="984"/>
      <c r="L142" s="984"/>
      <c r="M142" s="984"/>
      <c r="N142" s="301"/>
      <c r="O142" s="301"/>
      <c r="P142" s="301"/>
      <c r="Q142" s="301"/>
      <c r="R142" s="301"/>
      <c r="S142" s="301"/>
      <c r="T142" s="301"/>
      <c r="U142" s="301"/>
      <c r="V142" s="301"/>
      <c r="W142" s="301"/>
      <c r="X142" s="301"/>
      <c r="Y142" s="301"/>
      <c r="Z142" s="301"/>
      <c r="AA142" s="301"/>
      <c r="AB142" s="301"/>
      <c r="AC142" s="301"/>
      <c r="AD142" s="301"/>
      <c r="AE142" s="301"/>
      <c r="AF142" s="301"/>
      <c r="AG142" s="301"/>
      <c r="AH142" s="301"/>
      <c r="AI142" s="301"/>
      <c r="AJ142" s="301"/>
      <c r="AK142" s="301"/>
      <c r="AL142" s="301"/>
      <c r="AM142" s="301"/>
      <c r="AN142" s="301"/>
      <c r="AO142" s="301"/>
      <c r="AP142" s="301"/>
      <c r="AQ142" s="301"/>
      <c r="AR142" s="301"/>
      <c r="AS142" s="301"/>
      <c r="AT142" s="301"/>
      <c r="AU142" s="301"/>
      <c r="AV142" s="301"/>
      <c r="AW142" s="301"/>
      <c r="AX142" s="301"/>
      <c r="AY142" s="301"/>
      <c r="AZ142" s="301"/>
      <c r="BA142" s="301"/>
      <c r="BB142" s="301"/>
      <c r="BC142" s="301"/>
      <c r="BD142" s="301"/>
      <c r="BE142" s="301"/>
      <c r="BF142" s="301"/>
      <c r="BG142" s="301"/>
      <c r="BH142" s="301"/>
      <c r="BI142" s="301"/>
      <c r="BJ142" s="301"/>
      <c r="BK142" s="301"/>
      <c r="BL142" s="301"/>
      <c r="BM142" s="301"/>
      <c r="BN142" s="301"/>
      <c r="BO142" s="301"/>
      <c r="BP142" s="301"/>
      <c r="BQ142" s="301"/>
      <c r="BR142" s="301"/>
      <c r="BS142" s="301"/>
      <c r="BT142" s="301"/>
      <c r="BU142" s="301"/>
      <c r="BV142" s="301"/>
      <c r="BW142" s="301"/>
      <c r="BX142" s="301"/>
      <c r="BY142" s="301"/>
      <c r="BZ142" s="301"/>
      <c r="CA142" s="301"/>
      <c r="CB142" s="301"/>
      <c r="CC142" s="301"/>
      <c r="CD142" s="301"/>
      <c r="CE142" s="301"/>
      <c r="CF142" s="301"/>
      <c r="CG142" s="301"/>
      <c r="CH142" s="301"/>
      <c r="CI142" s="301"/>
      <c r="CJ142" s="301"/>
      <c r="CK142" s="301"/>
      <c r="CL142" s="301"/>
      <c r="CM142" s="301"/>
      <c r="CN142" s="301"/>
      <c r="CO142" s="301"/>
      <c r="CP142" s="301"/>
      <c r="CQ142" s="301"/>
      <c r="CR142" s="301"/>
      <c r="CS142" s="301"/>
      <c r="CT142" s="301"/>
      <c r="CU142" s="301"/>
      <c r="CV142" s="301"/>
    </row>
    <row r="143" spans="1:100" s="271" customFormat="1" ht="19.5" hidden="1" customHeight="1">
      <c r="A143" s="283" t="e">
        <f>#REF!</f>
        <v>#REF!</v>
      </c>
      <c r="B143" s="283"/>
      <c r="C143" s="283"/>
      <c r="D143" s="283"/>
      <c r="E143" s="283"/>
      <c r="F143" s="283"/>
      <c r="G143" s="283"/>
      <c r="H143" s="283"/>
      <c r="I143" s="292" t="e">
        <f>#REF!</f>
        <v>#REF!</v>
      </c>
      <c r="J143" s="984" t="e">
        <f>#REF!</f>
        <v>#REF!</v>
      </c>
      <c r="K143" s="984"/>
      <c r="L143" s="984"/>
      <c r="M143" s="984"/>
      <c r="N143" s="301"/>
      <c r="O143" s="301"/>
      <c r="P143" s="301"/>
      <c r="Q143" s="301"/>
      <c r="R143" s="301"/>
      <c r="S143" s="301"/>
      <c r="T143" s="301"/>
      <c r="U143" s="301"/>
      <c r="V143" s="301"/>
      <c r="W143" s="301"/>
      <c r="X143" s="301"/>
      <c r="Y143" s="301"/>
      <c r="Z143" s="301"/>
      <c r="AA143" s="301"/>
      <c r="AB143" s="301"/>
      <c r="AC143" s="301"/>
      <c r="AD143" s="301"/>
      <c r="AE143" s="301"/>
      <c r="AF143" s="301"/>
      <c r="AG143" s="301"/>
      <c r="AH143" s="301"/>
      <c r="AI143" s="301"/>
      <c r="AJ143" s="301"/>
      <c r="AK143" s="301"/>
      <c r="AL143" s="301"/>
      <c r="AM143" s="301"/>
      <c r="AN143" s="301"/>
      <c r="AO143" s="301"/>
      <c r="AP143" s="301"/>
      <c r="AQ143" s="301"/>
      <c r="AR143" s="301"/>
      <c r="AS143" s="301"/>
      <c r="AT143" s="301"/>
      <c r="AU143" s="301"/>
      <c r="AV143" s="301"/>
      <c r="AW143" s="301"/>
      <c r="AX143" s="301"/>
      <c r="AY143" s="301"/>
      <c r="AZ143" s="301"/>
      <c r="BA143" s="301"/>
      <c r="BB143" s="301"/>
      <c r="BC143" s="301"/>
      <c r="BD143" s="301"/>
      <c r="BE143" s="301"/>
      <c r="BF143" s="301"/>
      <c r="BG143" s="301"/>
      <c r="BH143" s="301"/>
      <c r="BI143" s="301"/>
      <c r="BJ143" s="301"/>
      <c r="BK143" s="301"/>
      <c r="BL143" s="301"/>
      <c r="BM143" s="301"/>
      <c r="BN143" s="301"/>
      <c r="BO143" s="301"/>
      <c r="BP143" s="301"/>
      <c r="BQ143" s="301"/>
      <c r="BR143" s="301"/>
      <c r="BS143" s="301"/>
      <c r="BT143" s="301"/>
      <c r="BU143" s="301"/>
      <c r="BV143" s="301"/>
      <c r="BW143" s="301"/>
      <c r="BX143" s="301"/>
      <c r="BY143" s="301"/>
      <c r="BZ143" s="301"/>
      <c r="CA143" s="301"/>
      <c r="CB143" s="301"/>
      <c r="CC143" s="301"/>
      <c r="CD143" s="301"/>
      <c r="CE143" s="301"/>
      <c r="CF143" s="301"/>
      <c r="CG143" s="301"/>
      <c r="CH143" s="301"/>
      <c r="CI143" s="301"/>
      <c r="CJ143" s="301"/>
      <c r="CK143" s="301"/>
      <c r="CL143" s="301"/>
      <c r="CM143" s="301"/>
      <c r="CN143" s="301"/>
      <c r="CO143" s="301"/>
      <c r="CP143" s="301"/>
      <c r="CQ143" s="301"/>
      <c r="CR143" s="301"/>
      <c r="CS143" s="301"/>
      <c r="CT143" s="301"/>
      <c r="CU143" s="301"/>
      <c r="CV143" s="301"/>
    </row>
    <row r="144" spans="1:100" s="271" customFormat="1" ht="19.5" hidden="1" customHeight="1">
      <c r="A144" s="283" t="e">
        <f>#REF!</f>
        <v>#REF!</v>
      </c>
      <c r="B144" s="283"/>
      <c r="C144" s="283"/>
      <c r="D144" s="283"/>
      <c r="E144" s="283"/>
      <c r="F144" s="283"/>
      <c r="G144" s="283"/>
      <c r="H144" s="283"/>
      <c r="I144" s="292" t="e">
        <f>#REF!</f>
        <v>#REF!</v>
      </c>
      <c r="J144" s="984" t="e">
        <f>#REF!</f>
        <v>#REF!</v>
      </c>
      <c r="K144" s="984"/>
      <c r="L144" s="984"/>
      <c r="M144" s="984"/>
      <c r="N144" s="301"/>
      <c r="O144" s="301"/>
      <c r="P144" s="301"/>
      <c r="Q144" s="301"/>
      <c r="R144" s="301"/>
      <c r="S144" s="301"/>
      <c r="T144" s="301"/>
      <c r="U144" s="301"/>
      <c r="V144" s="301"/>
      <c r="W144" s="301"/>
      <c r="X144" s="301"/>
      <c r="Y144" s="301"/>
      <c r="Z144" s="301"/>
      <c r="AA144" s="301"/>
      <c r="AB144" s="301"/>
      <c r="AC144" s="301"/>
      <c r="AD144" s="301"/>
      <c r="AE144" s="301"/>
      <c r="AF144" s="301"/>
      <c r="AG144" s="301"/>
      <c r="AH144" s="301"/>
      <c r="AI144" s="301"/>
      <c r="AJ144" s="301"/>
      <c r="AK144" s="301"/>
      <c r="AL144" s="301"/>
      <c r="AM144" s="301"/>
      <c r="AN144" s="301"/>
      <c r="AO144" s="301"/>
      <c r="AP144" s="301"/>
      <c r="AQ144" s="301"/>
      <c r="AR144" s="301"/>
      <c r="AS144" s="301"/>
      <c r="AT144" s="301"/>
      <c r="AU144" s="301"/>
      <c r="AV144" s="301"/>
      <c r="AW144" s="301"/>
      <c r="AX144" s="301"/>
      <c r="AY144" s="301"/>
      <c r="AZ144" s="301"/>
      <c r="BA144" s="301"/>
      <c r="BB144" s="301"/>
      <c r="BC144" s="301"/>
      <c r="BD144" s="301"/>
      <c r="BE144" s="301"/>
      <c r="BF144" s="301"/>
      <c r="BG144" s="301"/>
      <c r="BH144" s="301"/>
      <c r="BI144" s="301"/>
      <c r="BJ144" s="301"/>
      <c r="BK144" s="301"/>
      <c r="BL144" s="301"/>
      <c r="BM144" s="301"/>
      <c r="BN144" s="301"/>
      <c r="BO144" s="301"/>
      <c r="BP144" s="301"/>
      <c r="BQ144" s="301"/>
      <c r="BR144" s="301"/>
      <c r="BS144" s="301"/>
      <c r="BT144" s="301"/>
      <c r="BU144" s="301"/>
      <c r="BV144" s="301"/>
      <c r="BW144" s="301"/>
      <c r="BX144" s="301"/>
      <c r="BY144" s="301"/>
      <c r="BZ144" s="301"/>
      <c r="CA144" s="301"/>
      <c r="CB144" s="301"/>
      <c r="CC144" s="301"/>
      <c r="CD144" s="301"/>
      <c r="CE144" s="301"/>
      <c r="CF144" s="301"/>
      <c r="CG144" s="301"/>
      <c r="CH144" s="301"/>
      <c r="CI144" s="301"/>
      <c r="CJ144" s="301"/>
      <c r="CK144" s="301"/>
      <c r="CL144" s="301"/>
      <c r="CM144" s="301"/>
      <c r="CN144" s="301"/>
      <c r="CO144" s="301"/>
      <c r="CP144" s="301"/>
      <c r="CQ144" s="301"/>
      <c r="CR144" s="301"/>
      <c r="CS144" s="301"/>
      <c r="CT144" s="301"/>
      <c r="CU144" s="301"/>
      <c r="CV144" s="301"/>
    </row>
    <row r="145" spans="1:100" s="271" customFormat="1" ht="19.5" hidden="1" customHeight="1">
      <c r="A145" s="293"/>
      <c r="B145" s="293"/>
      <c r="C145" s="293"/>
      <c r="D145" s="293"/>
      <c r="E145" s="293"/>
      <c r="F145" s="293"/>
      <c r="G145" s="293"/>
      <c r="H145" s="293"/>
      <c r="I145" s="282" t="e">
        <f>#REF!</f>
        <v>#REF!</v>
      </c>
      <c r="J145" s="984" t="e">
        <f>#REF!</f>
        <v>#REF!</v>
      </c>
      <c r="K145" s="984"/>
      <c r="L145" s="984"/>
      <c r="M145" s="984"/>
      <c r="N145" s="301"/>
      <c r="O145" s="301"/>
      <c r="P145" s="301"/>
      <c r="Q145" s="301"/>
      <c r="R145" s="301"/>
      <c r="S145" s="301"/>
      <c r="T145" s="301"/>
      <c r="U145" s="301"/>
      <c r="V145" s="301"/>
      <c r="W145" s="301"/>
      <c r="X145" s="301"/>
      <c r="Y145" s="301"/>
      <c r="Z145" s="301"/>
      <c r="AA145" s="301"/>
      <c r="AB145" s="301"/>
      <c r="AC145" s="301"/>
      <c r="AD145" s="301"/>
      <c r="AE145" s="301"/>
      <c r="AF145" s="301"/>
      <c r="AG145" s="301"/>
      <c r="AH145" s="301"/>
      <c r="AI145" s="301"/>
      <c r="AJ145" s="301"/>
      <c r="AK145" s="301"/>
      <c r="AL145" s="301"/>
      <c r="AM145" s="301"/>
      <c r="AN145" s="301"/>
      <c r="AO145" s="301"/>
      <c r="AP145" s="301"/>
      <c r="AQ145" s="301"/>
      <c r="AR145" s="301"/>
      <c r="AS145" s="301"/>
      <c r="AT145" s="301"/>
      <c r="AU145" s="301"/>
      <c r="AV145" s="301"/>
      <c r="AW145" s="301"/>
      <c r="AX145" s="301"/>
      <c r="AY145" s="301"/>
      <c r="AZ145" s="301"/>
      <c r="BA145" s="301"/>
      <c r="BB145" s="301"/>
      <c r="BC145" s="301"/>
      <c r="BD145" s="301"/>
      <c r="BE145" s="301"/>
      <c r="BF145" s="301"/>
      <c r="BG145" s="301"/>
      <c r="BH145" s="301"/>
      <c r="BI145" s="301"/>
      <c r="BJ145" s="301"/>
      <c r="BK145" s="301"/>
      <c r="BL145" s="301"/>
      <c r="BM145" s="301"/>
      <c r="BN145" s="301"/>
      <c r="BO145" s="301"/>
      <c r="BP145" s="301"/>
      <c r="BQ145" s="301"/>
      <c r="BR145" s="301"/>
      <c r="BS145" s="301"/>
      <c r="BT145" s="301"/>
      <c r="BU145" s="301"/>
      <c r="BV145" s="301"/>
      <c r="BW145" s="301"/>
      <c r="BX145" s="301"/>
      <c r="BY145" s="301"/>
      <c r="BZ145" s="301"/>
      <c r="CA145" s="301"/>
      <c r="CB145" s="301"/>
      <c r="CC145" s="301"/>
      <c r="CD145" s="301"/>
      <c r="CE145" s="301"/>
      <c r="CF145" s="301"/>
      <c r="CG145" s="301"/>
      <c r="CH145" s="301"/>
      <c r="CI145" s="301"/>
      <c r="CJ145" s="301"/>
      <c r="CK145" s="301"/>
      <c r="CL145" s="301"/>
      <c r="CM145" s="301"/>
      <c r="CN145" s="301"/>
      <c r="CO145" s="301"/>
      <c r="CP145" s="301"/>
      <c r="CQ145" s="301"/>
      <c r="CR145" s="301"/>
      <c r="CS145" s="301"/>
      <c r="CT145" s="301"/>
      <c r="CU145" s="301"/>
      <c r="CV145" s="301"/>
    </row>
    <row r="146" spans="1:100" s="271" customFormat="1" ht="19.5" hidden="1" customHeight="1">
      <c r="A146" s="286" t="e">
        <f>#REF!</f>
        <v>#REF!</v>
      </c>
      <c r="B146" s="286"/>
      <c r="C146" s="286"/>
      <c r="D146" s="286"/>
      <c r="E146" s="286"/>
      <c r="F146" s="286"/>
      <c r="G146" s="286"/>
      <c r="H146" s="286"/>
      <c r="I146" s="282" t="e">
        <f>#REF!</f>
        <v>#REF!</v>
      </c>
      <c r="J146" s="984"/>
      <c r="K146" s="984"/>
      <c r="L146" s="984"/>
      <c r="M146" s="984"/>
      <c r="N146" s="301"/>
      <c r="O146" s="301"/>
      <c r="P146" s="301"/>
      <c r="Q146" s="301"/>
      <c r="R146" s="301"/>
      <c r="S146" s="301"/>
      <c r="T146" s="301"/>
      <c r="U146" s="301"/>
      <c r="V146" s="301"/>
      <c r="W146" s="301"/>
      <c r="X146" s="301"/>
      <c r="Y146" s="301"/>
      <c r="Z146" s="301"/>
      <c r="AA146" s="301"/>
      <c r="AB146" s="301"/>
      <c r="AC146" s="301"/>
      <c r="AD146" s="301"/>
      <c r="AE146" s="301"/>
      <c r="AF146" s="301"/>
      <c r="AG146" s="301"/>
      <c r="AH146" s="301"/>
      <c r="AI146" s="301"/>
      <c r="AJ146" s="301"/>
      <c r="AK146" s="301"/>
      <c r="AL146" s="301"/>
      <c r="AM146" s="301"/>
      <c r="AN146" s="301"/>
      <c r="AO146" s="301"/>
      <c r="AP146" s="301"/>
      <c r="AQ146" s="301"/>
      <c r="AR146" s="301"/>
      <c r="AS146" s="301"/>
      <c r="AT146" s="301"/>
      <c r="AU146" s="301"/>
      <c r="AV146" s="301"/>
      <c r="AW146" s="301"/>
      <c r="AX146" s="301"/>
      <c r="AY146" s="301"/>
      <c r="AZ146" s="301"/>
      <c r="BA146" s="301"/>
      <c r="BB146" s="301"/>
      <c r="BC146" s="301"/>
      <c r="BD146" s="301"/>
      <c r="BE146" s="301"/>
      <c r="BF146" s="301"/>
      <c r="BG146" s="301"/>
      <c r="BH146" s="301"/>
      <c r="BI146" s="301"/>
      <c r="BJ146" s="301"/>
      <c r="BK146" s="301"/>
      <c r="BL146" s="301"/>
      <c r="BM146" s="301"/>
      <c r="BN146" s="301"/>
      <c r="BO146" s="301"/>
      <c r="BP146" s="301"/>
      <c r="BQ146" s="301"/>
      <c r="BR146" s="301"/>
      <c r="BS146" s="301"/>
      <c r="BT146" s="301"/>
      <c r="BU146" s="301"/>
      <c r="BV146" s="301"/>
      <c r="BW146" s="301"/>
      <c r="BX146" s="301"/>
      <c r="BY146" s="301"/>
      <c r="BZ146" s="301"/>
      <c r="CA146" s="301"/>
      <c r="CB146" s="301"/>
      <c r="CC146" s="301"/>
      <c r="CD146" s="301"/>
      <c r="CE146" s="301"/>
      <c r="CF146" s="301"/>
      <c r="CG146" s="301"/>
      <c r="CH146" s="301"/>
      <c r="CI146" s="301"/>
      <c r="CJ146" s="301"/>
      <c r="CK146" s="301"/>
      <c r="CL146" s="301"/>
      <c r="CM146" s="301"/>
      <c r="CN146" s="301"/>
      <c r="CO146" s="301"/>
      <c r="CP146" s="301"/>
      <c r="CQ146" s="301"/>
      <c r="CR146" s="301"/>
      <c r="CS146" s="301"/>
      <c r="CT146" s="301"/>
      <c r="CU146" s="301"/>
      <c r="CV146" s="301"/>
    </row>
    <row r="147" spans="1:100" s="271" customFormat="1" ht="19.5" hidden="1" customHeight="1">
      <c r="A147" s="283" t="e">
        <f>#REF!</f>
        <v>#REF!</v>
      </c>
      <c r="B147" s="283"/>
      <c r="C147" s="283"/>
      <c r="D147" s="283"/>
      <c r="E147" s="283"/>
      <c r="F147" s="283"/>
      <c r="G147" s="283"/>
      <c r="H147" s="283"/>
      <c r="I147" s="284" t="e">
        <f>#REF!</f>
        <v>#REF!</v>
      </c>
      <c r="J147" s="984" t="e">
        <f>#REF!</f>
        <v>#REF!</v>
      </c>
      <c r="K147" s="984"/>
      <c r="L147" s="984"/>
      <c r="M147" s="984"/>
      <c r="N147" s="301"/>
      <c r="O147" s="301"/>
      <c r="P147" s="301"/>
      <c r="Q147" s="301"/>
      <c r="R147" s="301"/>
      <c r="S147" s="301"/>
      <c r="T147" s="301"/>
      <c r="U147" s="301"/>
      <c r="V147" s="301"/>
      <c r="W147" s="301"/>
      <c r="X147" s="301"/>
      <c r="Y147" s="301"/>
      <c r="Z147" s="301"/>
      <c r="AA147" s="301"/>
      <c r="AB147" s="301"/>
      <c r="AC147" s="301"/>
      <c r="AD147" s="301"/>
      <c r="AE147" s="301"/>
      <c r="AF147" s="301"/>
      <c r="AG147" s="301"/>
      <c r="AH147" s="301"/>
      <c r="AI147" s="301"/>
      <c r="AJ147" s="301"/>
      <c r="AK147" s="301"/>
      <c r="AL147" s="301"/>
      <c r="AM147" s="301"/>
      <c r="AN147" s="301"/>
      <c r="AO147" s="301"/>
      <c r="AP147" s="301"/>
      <c r="AQ147" s="301"/>
      <c r="AR147" s="301"/>
      <c r="AS147" s="301"/>
      <c r="AT147" s="301"/>
      <c r="AU147" s="301"/>
      <c r="AV147" s="301"/>
      <c r="AW147" s="301"/>
      <c r="AX147" s="301"/>
      <c r="AY147" s="301"/>
      <c r="AZ147" s="301"/>
      <c r="BA147" s="301"/>
      <c r="BB147" s="301"/>
      <c r="BC147" s="301"/>
      <c r="BD147" s="301"/>
      <c r="BE147" s="301"/>
      <c r="BF147" s="301"/>
      <c r="BG147" s="301"/>
      <c r="BH147" s="301"/>
      <c r="BI147" s="301"/>
      <c r="BJ147" s="301"/>
      <c r="BK147" s="301"/>
      <c r="BL147" s="301"/>
      <c r="BM147" s="301"/>
      <c r="BN147" s="301"/>
      <c r="BO147" s="301"/>
      <c r="BP147" s="301"/>
      <c r="BQ147" s="301"/>
      <c r="BR147" s="301"/>
      <c r="BS147" s="301"/>
      <c r="BT147" s="301"/>
      <c r="BU147" s="301"/>
      <c r="BV147" s="301"/>
      <c r="BW147" s="301"/>
      <c r="BX147" s="301"/>
      <c r="BY147" s="301"/>
      <c r="BZ147" s="301"/>
      <c r="CA147" s="301"/>
      <c r="CB147" s="301"/>
      <c r="CC147" s="301"/>
      <c r="CD147" s="301"/>
      <c r="CE147" s="301"/>
      <c r="CF147" s="301"/>
      <c r="CG147" s="301"/>
      <c r="CH147" s="301"/>
      <c r="CI147" s="301"/>
      <c r="CJ147" s="301"/>
      <c r="CK147" s="301"/>
      <c r="CL147" s="301"/>
      <c r="CM147" s="301"/>
      <c r="CN147" s="301"/>
      <c r="CO147" s="301"/>
      <c r="CP147" s="301"/>
      <c r="CQ147" s="301"/>
      <c r="CR147" s="301"/>
      <c r="CS147" s="301"/>
      <c r="CT147" s="301"/>
      <c r="CU147" s="301"/>
      <c r="CV147" s="301"/>
    </row>
    <row r="148" spans="1:100" s="271" customFormat="1" ht="19.5" hidden="1" customHeight="1">
      <c r="A148" s="283" t="e">
        <f>#REF!</f>
        <v>#REF!</v>
      </c>
      <c r="B148" s="283"/>
      <c r="C148" s="283"/>
      <c r="D148" s="283"/>
      <c r="E148" s="283"/>
      <c r="F148" s="283"/>
      <c r="G148" s="283"/>
      <c r="H148" s="283"/>
      <c r="I148" s="284" t="e">
        <f>#REF!</f>
        <v>#REF!</v>
      </c>
      <c r="J148" s="984" t="e">
        <f>#REF!</f>
        <v>#REF!</v>
      </c>
      <c r="K148" s="984"/>
      <c r="L148" s="984"/>
      <c r="M148" s="984"/>
      <c r="N148" s="301"/>
      <c r="O148" s="301"/>
      <c r="P148" s="301"/>
      <c r="Q148" s="301"/>
      <c r="R148" s="301"/>
      <c r="S148" s="301"/>
      <c r="T148" s="301"/>
      <c r="U148" s="301"/>
      <c r="V148" s="301"/>
      <c r="W148" s="301"/>
      <c r="X148" s="301"/>
      <c r="Y148" s="301"/>
      <c r="Z148" s="301"/>
      <c r="AA148" s="301"/>
      <c r="AB148" s="301"/>
      <c r="AC148" s="301"/>
      <c r="AD148" s="301"/>
      <c r="AE148" s="301"/>
      <c r="AF148" s="301"/>
      <c r="AG148" s="301"/>
      <c r="AH148" s="301"/>
      <c r="AI148" s="301"/>
      <c r="AJ148" s="301"/>
      <c r="AK148" s="301"/>
      <c r="AL148" s="301"/>
      <c r="AM148" s="301"/>
      <c r="AN148" s="301"/>
      <c r="AO148" s="301"/>
      <c r="AP148" s="301"/>
      <c r="AQ148" s="301"/>
      <c r="AR148" s="301"/>
      <c r="AS148" s="301"/>
      <c r="AT148" s="301"/>
      <c r="AU148" s="301"/>
      <c r="AV148" s="301"/>
      <c r="AW148" s="301"/>
      <c r="AX148" s="301"/>
      <c r="AY148" s="301"/>
      <c r="AZ148" s="301"/>
      <c r="BA148" s="301"/>
      <c r="BB148" s="301"/>
      <c r="BC148" s="301"/>
      <c r="BD148" s="301"/>
      <c r="BE148" s="301"/>
      <c r="BF148" s="301"/>
      <c r="BG148" s="301"/>
      <c r="BH148" s="301"/>
      <c r="BI148" s="301"/>
      <c r="BJ148" s="301"/>
      <c r="BK148" s="301"/>
      <c r="BL148" s="301"/>
      <c r="BM148" s="301"/>
      <c r="BN148" s="301"/>
      <c r="BO148" s="301"/>
      <c r="BP148" s="301"/>
      <c r="BQ148" s="301"/>
      <c r="BR148" s="301"/>
      <c r="BS148" s="301"/>
      <c r="BT148" s="301"/>
      <c r="BU148" s="301"/>
      <c r="BV148" s="301"/>
      <c r="BW148" s="301"/>
      <c r="BX148" s="301"/>
      <c r="BY148" s="301"/>
      <c r="BZ148" s="301"/>
      <c r="CA148" s="301"/>
      <c r="CB148" s="301"/>
      <c r="CC148" s="301"/>
      <c r="CD148" s="301"/>
      <c r="CE148" s="301"/>
      <c r="CF148" s="301"/>
      <c r="CG148" s="301"/>
      <c r="CH148" s="301"/>
      <c r="CI148" s="301"/>
      <c r="CJ148" s="301"/>
      <c r="CK148" s="301"/>
      <c r="CL148" s="301"/>
      <c r="CM148" s="301"/>
      <c r="CN148" s="301"/>
      <c r="CO148" s="301"/>
      <c r="CP148" s="301"/>
      <c r="CQ148" s="301"/>
      <c r="CR148" s="301"/>
      <c r="CS148" s="301"/>
      <c r="CT148" s="301"/>
      <c r="CU148" s="301"/>
      <c r="CV148" s="301"/>
    </row>
    <row r="149" spans="1:100" s="271" customFormat="1" ht="19.5" hidden="1" customHeight="1">
      <c r="A149" s="283" t="e">
        <f>#REF!</f>
        <v>#REF!</v>
      </c>
      <c r="B149" s="283"/>
      <c r="C149" s="283"/>
      <c r="D149" s="283"/>
      <c r="E149" s="283"/>
      <c r="F149" s="283"/>
      <c r="G149" s="283"/>
      <c r="H149" s="283"/>
      <c r="I149" s="284" t="e">
        <f>#REF!</f>
        <v>#REF!</v>
      </c>
      <c r="J149" s="984" t="e">
        <f>#REF!</f>
        <v>#REF!</v>
      </c>
      <c r="K149" s="984"/>
      <c r="L149" s="984"/>
      <c r="M149" s="984"/>
      <c r="N149" s="301"/>
      <c r="O149" s="301"/>
      <c r="P149" s="301"/>
      <c r="Q149" s="301"/>
      <c r="R149" s="301"/>
      <c r="S149" s="301"/>
      <c r="T149" s="301"/>
      <c r="U149" s="301"/>
      <c r="V149" s="301"/>
      <c r="W149" s="301"/>
      <c r="X149" s="301"/>
      <c r="Y149" s="301"/>
      <c r="Z149" s="301"/>
      <c r="AA149" s="301"/>
      <c r="AB149" s="301"/>
      <c r="AC149" s="301"/>
      <c r="AD149" s="301"/>
      <c r="AE149" s="301"/>
      <c r="AF149" s="301"/>
      <c r="AG149" s="301"/>
      <c r="AH149" s="301"/>
      <c r="AI149" s="301"/>
      <c r="AJ149" s="301"/>
      <c r="AK149" s="301"/>
      <c r="AL149" s="301"/>
      <c r="AM149" s="301"/>
      <c r="AN149" s="301"/>
      <c r="AO149" s="301"/>
      <c r="AP149" s="301"/>
      <c r="AQ149" s="301"/>
      <c r="AR149" s="301"/>
      <c r="AS149" s="301"/>
      <c r="AT149" s="301"/>
      <c r="AU149" s="301"/>
      <c r="AV149" s="301"/>
      <c r="AW149" s="301"/>
      <c r="AX149" s="301"/>
      <c r="AY149" s="301"/>
      <c r="AZ149" s="301"/>
      <c r="BA149" s="301"/>
      <c r="BB149" s="301"/>
      <c r="BC149" s="301"/>
      <c r="BD149" s="301"/>
      <c r="BE149" s="301"/>
      <c r="BF149" s="301"/>
      <c r="BG149" s="301"/>
      <c r="BH149" s="301"/>
      <c r="BI149" s="301"/>
      <c r="BJ149" s="301"/>
      <c r="BK149" s="301"/>
      <c r="BL149" s="301"/>
      <c r="BM149" s="301"/>
      <c r="BN149" s="301"/>
      <c r="BO149" s="301"/>
      <c r="BP149" s="301"/>
      <c r="BQ149" s="301"/>
      <c r="BR149" s="301"/>
      <c r="BS149" s="301"/>
      <c r="BT149" s="301"/>
      <c r="BU149" s="301"/>
      <c r="BV149" s="301"/>
      <c r="BW149" s="301"/>
      <c r="BX149" s="301"/>
      <c r="BY149" s="301"/>
      <c r="BZ149" s="301"/>
      <c r="CA149" s="301"/>
      <c r="CB149" s="301"/>
      <c r="CC149" s="301"/>
      <c r="CD149" s="301"/>
      <c r="CE149" s="301"/>
      <c r="CF149" s="301"/>
      <c r="CG149" s="301"/>
      <c r="CH149" s="301"/>
      <c r="CI149" s="301"/>
      <c r="CJ149" s="301"/>
      <c r="CK149" s="301"/>
      <c r="CL149" s="301"/>
      <c r="CM149" s="301"/>
      <c r="CN149" s="301"/>
      <c r="CO149" s="301"/>
      <c r="CP149" s="301"/>
      <c r="CQ149" s="301"/>
      <c r="CR149" s="301"/>
      <c r="CS149" s="301"/>
      <c r="CT149" s="301"/>
      <c r="CU149" s="301"/>
      <c r="CV149" s="301"/>
    </row>
    <row r="150" spans="1:100" s="271" customFormat="1" ht="19.5" hidden="1" customHeight="1">
      <c r="A150" s="293"/>
      <c r="B150" s="293"/>
      <c r="C150" s="293"/>
      <c r="D150" s="293"/>
      <c r="E150" s="293"/>
      <c r="F150" s="293"/>
      <c r="G150" s="293"/>
      <c r="H150" s="293"/>
      <c r="I150" s="282" t="e">
        <f>#REF!</f>
        <v>#REF!</v>
      </c>
      <c r="J150" s="984" t="e">
        <f>#REF!</f>
        <v>#REF!</v>
      </c>
      <c r="K150" s="984"/>
      <c r="L150" s="984"/>
      <c r="M150" s="984"/>
      <c r="N150" s="301"/>
      <c r="O150" s="301"/>
      <c r="P150" s="301"/>
      <c r="Q150" s="301"/>
      <c r="R150" s="301"/>
      <c r="S150" s="301"/>
      <c r="T150" s="301"/>
      <c r="U150" s="301"/>
      <c r="V150" s="301"/>
      <c r="W150" s="301"/>
      <c r="X150" s="301"/>
      <c r="Y150" s="301"/>
      <c r="Z150" s="301"/>
      <c r="AA150" s="301"/>
      <c r="AB150" s="301"/>
      <c r="AC150" s="301"/>
      <c r="AD150" s="301"/>
      <c r="AE150" s="301"/>
      <c r="AF150" s="301"/>
      <c r="AG150" s="301"/>
      <c r="AH150" s="301"/>
      <c r="AI150" s="301"/>
      <c r="AJ150" s="301"/>
      <c r="AK150" s="301"/>
      <c r="AL150" s="301"/>
      <c r="AM150" s="301"/>
      <c r="AN150" s="301"/>
      <c r="AO150" s="301"/>
      <c r="AP150" s="301"/>
      <c r="AQ150" s="301"/>
      <c r="AR150" s="301"/>
      <c r="AS150" s="301"/>
      <c r="AT150" s="301"/>
      <c r="AU150" s="301"/>
      <c r="AV150" s="301"/>
      <c r="AW150" s="301"/>
      <c r="AX150" s="301"/>
      <c r="AY150" s="301"/>
      <c r="AZ150" s="301"/>
      <c r="BA150" s="301"/>
      <c r="BB150" s="301"/>
      <c r="BC150" s="301"/>
      <c r="BD150" s="301"/>
      <c r="BE150" s="301"/>
      <c r="BF150" s="301"/>
      <c r="BG150" s="301"/>
      <c r="BH150" s="301"/>
      <c r="BI150" s="301"/>
      <c r="BJ150" s="301"/>
      <c r="BK150" s="301"/>
      <c r="BL150" s="301"/>
      <c r="BM150" s="301"/>
      <c r="BN150" s="301"/>
      <c r="BO150" s="301"/>
      <c r="BP150" s="301"/>
      <c r="BQ150" s="301"/>
      <c r="BR150" s="301"/>
      <c r="BS150" s="301"/>
      <c r="BT150" s="301"/>
      <c r="BU150" s="301"/>
      <c r="BV150" s="301"/>
      <c r="BW150" s="301"/>
      <c r="BX150" s="301"/>
      <c r="BY150" s="301"/>
      <c r="BZ150" s="301"/>
      <c r="CA150" s="301"/>
      <c r="CB150" s="301"/>
      <c r="CC150" s="301"/>
      <c r="CD150" s="301"/>
      <c r="CE150" s="301"/>
      <c r="CF150" s="301"/>
      <c r="CG150" s="301"/>
      <c r="CH150" s="301"/>
      <c r="CI150" s="301"/>
      <c r="CJ150" s="301"/>
      <c r="CK150" s="301"/>
      <c r="CL150" s="301"/>
      <c r="CM150" s="301"/>
      <c r="CN150" s="301"/>
      <c r="CO150" s="301"/>
      <c r="CP150" s="301"/>
      <c r="CQ150" s="301"/>
      <c r="CR150" s="301"/>
      <c r="CS150" s="301"/>
      <c r="CT150" s="301"/>
      <c r="CU150" s="301"/>
      <c r="CV150" s="301"/>
    </row>
    <row r="151" spans="1:100" s="271" customFormat="1" ht="33" hidden="1" customHeight="1">
      <c r="A151" s="286" t="e">
        <f>#REF!</f>
        <v>#REF!</v>
      </c>
      <c r="B151" s="286"/>
      <c r="C151" s="286"/>
      <c r="D151" s="286"/>
      <c r="E151" s="286"/>
      <c r="F151" s="286"/>
      <c r="G151" s="286"/>
      <c r="H151" s="286"/>
      <c r="I151" s="282" t="e">
        <f>#REF!</f>
        <v>#REF!</v>
      </c>
      <c r="J151" s="984"/>
      <c r="K151" s="984"/>
      <c r="L151" s="984"/>
      <c r="M151" s="984"/>
      <c r="N151" s="301"/>
      <c r="O151" s="301"/>
      <c r="P151" s="301"/>
      <c r="Q151" s="301"/>
      <c r="R151" s="301"/>
      <c r="S151" s="301"/>
      <c r="T151" s="301"/>
      <c r="U151" s="301"/>
      <c r="V151" s="301"/>
      <c r="W151" s="301"/>
      <c r="X151" s="301"/>
      <c r="Y151" s="301"/>
      <c r="Z151" s="301"/>
      <c r="AA151" s="301"/>
      <c r="AB151" s="301"/>
      <c r="AC151" s="301"/>
      <c r="AD151" s="301"/>
      <c r="AE151" s="301"/>
      <c r="AF151" s="301"/>
      <c r="AG151" s="301"/>
      <c r="AH151" s="301"/>
      <c r="AI151" s="301"/>
      <c r="AJ151" s="301"/>
      <c r="AK151" s="301"/>
      <c r="AL151" s="301"/>
      <c r="AM151" s="301"/>
      <c r="AN151" s="301"/>
      <c r="AO151" s="301"/>
      <c r="AP151" s="301"/>
      <c r="AQ151" s="301"/>
      <c r="AR151" s="301"/>
      <c r="AS151" s="301"/>
      <c r="AT151" s="301"/>
      <c r="AU151" s="301"/>
      <c r="AV151" s="301"/>
      <c r="AW151" s="301"/>
      <c r="AX151" s="301"/>
      <c r="AY151" s="301"/>
      <c r="AZ151" s="301"/>
      <c r="BA151" s="301"/>
      <c r="BB151" s="301"/>
      <c r="BC151" s="301"/>
      <c r="BD151" s="301"/>
      <c r="BE151" s="301"/>
      <c r="BF151" s="301"/>
      <c r="BG151" s="301"/>
      <c r="BH151" s="301"/>
      <c r="BI151" s="301"/>
      <c r="BJ151" s="301"/>
      <c r="BK151" s="301"/>
      <c r="BL151" s="301"/>
      <c r="BM151" s="301"/>
      <c r="BN151" s="301"/>
      <c r="BO151" s="301"/>
      <c r="BP151" s="301"/>
      <c r="BQ151" s="301"/>
      <c r="BR151" s="301"/>
      <c r="BS151" s="301"/>
      <c r="BT151" s="301"/>
      <c r="BU151" s="301"/>
      <c r="BV151" s="301"/>
      <c r="BW151" s="301"/>
      <c r="BX151" s="301"/>
      <c r="BY151" s="301"/>
      <c r="BZ151" s="301"/>
      <c r="CA151" s="301"/>
      <c r="CB151" s="301"/>
      <c r="CC151" s="301"/>
      <c r="CD151" s="301"/>
      <c r="CE151" s="301"/>
      <c r="CF151" s="301"/>
      <c r="CG151" s="301"/>
      <c r="CH151" s="301"/>
      <c r="CI151" s="301"/>
      <c r="CJ151" s="301"/>
      <c r="CK151" s="301"/>
      <c r="CL151" s="301"/>
      <c r="CM151" s="301"/>
      <c r="CN151" s="301"/>
      <c r="CO151" s="301"/>
      <c r="CP151" s="301"/>
      <c r="CQ151" s="301"/>
      <c r="CR151" s="301"/>
      <c r="CS151" s="301"/>
      <c r="CT151" s="301"/>
      <c r="CU151" s="301"/>
      <c r="CV151" s="301"/>
    </row>
    <row r="152" spans="1:100" s="271" customFormat="1" ht="19.5" hidden="1" customHeight="1">
      <c r="A152" s="293" t="e">
        <f>#REF!</f>
        <v>#REF!</v>
      </c>
      <c r="B152" s="293"/>
      <c r="C152" s="293"/>
      <c r="D152" s="293"/>
      <c r="E152" s="293"/>
      <c r="F152" s="293"/>
      <c r="G152" s="293"/>
      <c r="H152" s="293"/>
      <c r="I152" s="284" t="e">
        <f>#REF!</f>
        <v>#REF!</v>
      </c>
      <c r="J152" s="984" t="e">
        <f>#REF!</f>
        <v>#REF!</v>
      </c>
      <c r="K152" s="984"/>
      <c r="L152" s="984"/>
      <c r="M152" s="984"/>
      <c r="N152" s="301"/>
      <c r="O152" s="301"/>
      <c r="P152" s="301"/>
      <c r="Q152" s="301"/>
      <c r="R152" s="301"/>
      <c r="S152" s="301"/>
      <c r="T152" s="301"/>
      <c r="U152" s="301"/>
      <c r="V152" s="301"/>
      <c r="W152" s="301"/>
      <c r="X152" s="301"/>
      <c r="Y152" s="301"/>
      <c r="Z152" s="301"/>
      <c r="AA152" s="301"/>
      <c r="AB152" s="301"/>
      <c r="AC152" s="301"/>
      <c r="AD152" s="301"/>
      <c r="AE152" s="301"/>
      <c r="AF152" s="301"/>
      <c r="AG152" s="301"/>
      <c r="AH152" s="301"/>
      <c r="AI152" s="301"/>
      <c r="AJ152" s="301"/>
      <c r="AK152" s="301"/>
      <c r="AL152" s="301"/>
      <c r="AM152" s="301"/>
      <c r="AN152" s="301"/>
      <c r="AO152" s="301"/>
      <c r="AP152" s="301"/>
      <c r="AQ152" s="301"/>
      <c r="AR152" s="301"/>
      <c r="AS152" s="301"/>
      <c r="AT152" s="301"/>
      <c r="AU152" s="301"/>
      <c r="AV152" s="301"/>
      <c r="AW152" s="301"/>
      <c r="AX152" s="301"/>
      <c r="AY152" s="301"/>
      <c r="AZ152" s="301"/>
      <c r="BA152" s="301"/>
      <c r="BB152" s="301"/>
      <c r="BC152" s="301"/>
      <c r="BD152" s="301"/>
      <c r="BE152" s="301"/>
      <c r="BF152" s="301"/>
      <c r="BG152" s="301"/>
      <c r="BH152" s="301"/>
      <c r="BI152" s="301"/>
      <c r="BJ152" s="301"/>
      <c r="BK152" s="301"/>
      <c r="BL152" s="301"/>
      <c r="BM152" s="301"/>
      <c r="BN152" s="301"/>
      <c r="BO152" s="301"/>
      <c r="BP152" s="301"/>
      <c r="BQ152" s="301"/>
      <c r="BR152" s="301"/>
      <c r="BS152" s="301"/>
      <c r="BT152" s="301"/>
      <c r="BU152" s="301"/>
      <c r="BV152" s="301"/>
      <c r="BW152" s="301"/>
      <c r="BX152" s="301"/>
      <c r="BY152" s="301"/>
      <c r="BZ152" s="301"/>
      <c r="CA152" s="301"/>
      <c r="CB152" s="301"/>
      <c r="CC152" s="301"/>
      <c r="CD152" s="301"/>
      <c r="CE152" s="301"/>
      <c r="CF152" s="301"/>
      <c r="CG152" s="301"/>
      <c r="CH152" s="301"/>
      <c r="CI152" s="301"/>
      <c r="CJ152" s="301"/>
      <c r="CK152" s="301"/>
      <c r="CL152" s="301"/>
      <c r="CM152" s="301"/>
      <c r="CN152" s="301"/>
      <c r="CO152" s="301"/>
      <c r="CP152" s="301"/>
      <c r="CQ152" s="301"/>
      <c r="CR152" s="301"/>
      <c r="CS152" s="301"/>
      <c r="CT152" s="301"/>
      <c r="CU152" s="301"/>
      <c r="CV152" s="301"/>
    </row>
    <row r="153" spans="1:100" s="271" customFormat="1" ht="19.5" hidden="1" customHeight="1">
      <c r="A153" s="293" t="e">
        <f>#REF!</f>
        <v>#REF!</v>
      </c>
      <c r="B153" s="293"/>
      <c r="C153" s="293"/>
      <c r="D153" s="293"/>
      <c r="E153" s="293"/>
      <c r="F153" s="293"/>
      <c r="G153" s="293"/>
      <c r="H153" s="293"/>
      <c r="I153" s="284" t="e">
        <f>#REF!</f>
        <v>#REF!</v>
      </c>
      <c r="J153" s="984" t="e">
        <f>#REF!</f>
        <v>#REF!</v>
      </c>
      <c r="K153" s="984"/>
      <c r="L153" s="984"/>
      <c r="M153" s="984"/>
      <c r="N153" s="301"/>
      <c r="O153" s="301"/>
      <c r="P153" s="301"/>
      <c r="Q153" s="301"/>
      <c r="R153" s="301"/>
      <c r="S153" s="301"/>
      <c r="T153" s="301"/>
      <c r="U153" s="301"/>
      <c r="V153" s="301"/>
      <c r="W153" s="301"/>
      <c r="X153" s="301"/>
      <c r="Y153" s="301"/>
      <c r="Z153" s="301"/>
      <c r="AA153" s="301"/>
      <c r="AB153" s="301"/>
      <c r="AC153" s="301"/>
      <c r="AD153" s="301"/>
      <c r="AE153" s="301"/>
      <c r="AF153" s="301"/>
      <c r="AG153" s="301"/>
      <c r="AH153" s="301"/>
      <c r="AI153" s="301"/>
      <c r="AJ153" s="301"/>
      <c r="AK153" s="301"/>
      <c r="AL153" s="301"/>
      <c r="AM153" s="301"/>
      <c r="AN153" s="301"/>
      <c r="AO153" s="301"/>
      <c r="AP153" s="301"/>
      <c r="AQ153" s="301"/>
      <c r="AR153" s="301"/>
      <c r="AS153" s="301"/>
      <c r="AT153" s="301"/>
      <c r="AU153" s="301"/>
      <c r="AV153" s="301"/>
      <c r="AW153" s="301"/>
      <c r="AX153" s="301"/>
      <c r="AY153" s="301"/>
      <c r="AZ153" s="301"/>
      <c r="BA153" s="301"/>
      <c r="BB153" s="301"/>
      <c r="BC153" s="301"/>
      <c r="BD153" s="301"/>
      <c r="BE153" s="301"/>
      <c r="BF153" s="301"/>
      <c r="BG153" s="301"/>
      <c r="BH153" s="301"/>
      <c r="BI153" s="301"/>
      <c r="BJ153" s="301"/>
      <c r="BK153" s="301"/>
      <c r="BL153" s="301"/>
      <c r="BM153" s="301"/>
      <c r="BN153" s="301"/>
      <c r="BO153" s="301"/>
      <c r="BP153" s="301"/>
      <c r="BQ153" s="301"/>
      <c r="BR153" s="301"/>
      <c r="BS153" s="301"/>
      <c r="BT153" s="301"/>
      <c r="BU153" s="301"/>
      <c r="BV153" s="301"/>
      <c r="BW153" s="301"/>
      <c r="BX153" s="301"/>
      <c r="BY153" s="301"/>
      <c r="BZ153" s="301"/>
      <c r="CA153" s="301"/>
      <c r="CB153" s="301"/>
      <c r="CC153" s="301"/>
      <c r="CD153" s="301"/>
      <c r="CE153" s="301"/>
      <c r="CF153" s="301"/>
      <c r="CG153" s="301"/>
      <c r="CH153" s="301"/>
      <c r="CI153" s="301"/>
      <c r="CJ153" s="301"/>
      <c r="CK153" s="301"/>
      <c r="CL153" s="301"/>
      <c r="CM153" s="301"/>
      <c r="CN153" s="301"/>
      <c r="CO153" s="301"/>
      <c r="CP153" s="301"/>
      <c r="CQ153" s="301"/>
      <c r="CR153" s="301"/>
      <c r="CS153" s="301"/>
      <c r="CT153" s="301"/>
      <c r="CU153" s="301"/>
      <c r="CV153" s="301"/>
    </row>
    <row r="154" spans="1:100" s="271" customFormat="1" ht="19.5" hidden="1" customHeight="1">
      <c r="A154" s="293" t="e">
        <f>#REF!</f>
        <v>#REF!</v>
      </c>
      <c r="B154" s="293"/>
      <c r="C154" s="293"/>
      <c r="D154" s="293"/>
      <c r="E154" s="293"/>
      <c r="F154" s="293"/>
      <c r="G154" s="293"/>
      <c r="H154" s="293"/>
      <c r="I154" s="284" t="e">
        <f>#REF!</f>
        <v>#REF!</v>
      </c>
      <c r="J154" s="984" t="e">
        <f>#REF!</f>
        <v>#REF!</v>
      </c>
      <c r="K154" s="984"/>
      <c r="L154" s="984"/>
      <c r="M154" s="984"/>
      <c r="N154" s="301"/>
      <c r="O154" s="301"/>
      <c r="P154" s="301"/>
      <c r="Q154" s="301"/>
      <c r="R154" s="301"/>
      <c r="S154" s="301"/>
      <c r="T154" s="301"/>
      <c r="U154" s="301"/>
      <c r="V154" s="301"/>
      <c r="W154" s="301"/>
      <c r="X154" s="301"/>
      <c r="Y154" s="301"/>
      <c r="Z154" s="301"/>
      <c r="AA154" s="301"/>
      <c r="AB154" s="301"/>
      <c r="AC154" s="301"/>
      <c r="AD154" s="301"/>
      <c r="AE154" s="301"/>
      <c r="AF154" s="301"/>
      <c r="AG154" s="301"/>
      <c r="AH154" s="301"/>
      <c r="AI154" s="301"/>
      <c r="AJ154" s="301"/>
      <c r="AK154" s="301"/>
      <c r="AL154" s="301"/>
      <c r="AM154" s="301"/>
      <c r="AN154" s="301"/>
      <c r="AO154" s="301"/>
      <c r="AP154" s="301"/>
      <c r="AQ154" s="301"/>
      <c r="AR154" s="301"/>
      <c r="AS154" s="301"/>
      <c r="AT154" s="301"/>
      <c r="AU154" s="301"/>
      <c r="AV154" s="301"/>
      <c r="AW154" s="301"/>
      <c r="AX154" s="301"/>
      <c r="AY154" s="301"/>
      <c r="AZ154" s="301"/>
      <c r="BA154" s="301"/>
      <c r="BB154" s="301"/>
      <c r="BC154" s="301"/>
      <c r="BD154" s="301"/>
      <c r="BE154" s="301"/>
      <c r="BF154" s="301"/>
      <c r="BG154" s="301"/>
      <c r="BH154" s="301"/>
      <c r="BI154" s="301"/>
      <c r="BJ154" s="301"/>
      <c r="BK154" s="301"/>
      <c r="BL154" s="301"/>
      <c r="BM154" s="301"/>
      <c r="BN154" s="301"/>
      <c r="BO154" s="301"/>
      <c r="BP154" s="301"/>
      <c r="BQ154" s="301"/>
      <c r="BR154" s="301"/>
      <c r="BS154" s="301"/>
      <c r="BT154" s="301"/>
      <c r="BU154" s="301"/>
      <c r="BV154" s="301"/>
      <c r="BW154" s="301"/>
      <c r="BX154" s="301"/>
      <c r="BY154" s="301"/>
      <c r="BZ154" s="301"/>
      <c r="CA154" s="301"/>
      <c r="CB154" s="301"/>
      <c r="CC154" s="301"/>
      <c r="CD154" s="301"/>
      <c r="CE154" s="301"/>
      <c r="CF154" s="301"/>
      <c r="CG154" s="301"/>
      <c r="CH154" s="301"/>
      <c r="CI154" s="301"/>
      <c r="CJ154" s="301"/>
      <c r="CK154" s="301"/>
      <c r="CL154" s="301"/>
      <c r="CM154" s="301"/>
      <c r="CN154" s="301"/>
      <c r="CO154" s="301"/>
      <c r="CP154" s="301"/>
      <c r="CQ154" s="301"/>
      <c r="CR154" s="301"/>
      <c r="CS154" s="301"/>
      <c r="CT154" s="301"/>
      <c r="CU154" s="301"/>
      <c r="CV154" s="301"/>
    </row>
    <row r="155" spans="1:100" s="271" customFormat="1" ht="19.5" hidden="1" customHeight="1">
      <c r="A155" s="293"/>
      <c r="B155" s="293"/>
      <c r="C155" s="293"/>
      <c r="D155" s="293"/>
      <c r="E155" s="293"/>
      <c r="F155" s="293"/>
      <c r="G155" s="293"/>
      <c r="H155" s="293"/>
      <c r="I155" s="282" t="e">
        <f>#REF!</f>
        <v>#REF!</v>
      </c>
      <c r="J155" s="984" t="e">
        <f>#REF!</f>
        <v>#REF!</v>
      </c>
      <c r="K155" s="984"/>
      <c r="L155" s="984"/>
      <c r="M155" s="984"/>
      <c r="N155" s="301"/>
      <c r="O155" s="301"/>
      <c r="P155" s="301"/>
      <c r="Q155" s="301"/>
      <c r="R155" s="301"/>
      <c r="S155" s="301"/>
      <c r="T155" s="301"/>
      <c r="U155" s="301"/>
      <c r="V155" s="301"/>
      <c r="W155" s="301"/>
      <c r="X155" s="301"/>
      <c r="Y155" s="301"/>
      <c r="Z155" s="301"/>
      <c r="AA155" s="301"/>
      <c r="AB155" s="301"/>
      <c r="AC155" s="301"/>
      <c r="AD155" s="301"/>
      <c r="AE155" s="301"/>
      <c r="AF155" s="301"/>
      <c r="AG155" s="301"/>
      <c r="AH155" s="301"/>
      <c r="AI155" s="301"/>
      <c r="AJ155" s="301"/>
      <c r="AK155" s="301"/>
      <c r="AL155" s="301"/>
      <c r="AM155" s="301"/>
      <c r="AN155" s="301"/>
      <c r="AO155" s="301"/>
      <c r="AP155" s="301"/>
      <c r="AQ155" s="301"/>
      <c r="AR155" s="301"/>
      <c r="AS155" s="301"/>
      <c r="AT155" s="301"/>
      <c r="AU155" s="301"/>
      <c r="AV155" s="301"/>
      <c r="AW155" s="301"/>
      <c r="AX155" s="301"/>
      <c r="AY155" s="301"/>
      <c r="AZ155" s="301"/>
      <c r="BA155" s="301"/>
      <c r="BB155" s="301"/>
      <c r="BC155" s="301"/>
      <c r="BD155" s="301"/>
      <c r="BE155" s="301"/>
      <c r="BF155" s="301"/>
      <c r="BG155" s="301"/>
      <c r="BH155" s="301"/>
      <c r="BI155" s="301"/>
      <c r="BJ155" s="301"/>
      <c r="BK155" s="301"/>
      <c r="BL155" s="301"/>
      <c r="BM155" s="301"/>
      <c r="BN155" s="301"/>
      <c r="BO155" s="301"/>
      <c r="BP155" s="301"/>
      <c r="BQ155" s="301"/>
      <c r="BR155" s="301"/>
      <c r="BS155" s="301"/>
      <c r="BT155" s="301"/>
      <c r="BU155" s="301"/>
      <c r="BV155" s="301"/>
      <c r="BW155" s="301"/>
      <c r="BX155" s="301"/>
      <c r="BY155" s="301"/>
      <c r="BZ155" s="301"/>
      <c r="CA155" s="301"/>
      <c r="CB155" s="301"/>
      <c r="CC155" s="301"/>
      <c r="CD155" s="301"/>
      <c r="CE155" s="301"/>
      <c r="CF155" s="301"/>
      <c r="CG155" s="301"/>
      <c r="CH155" s="301"/>
      <c r="CI155" s="301"/>
      <c r="CJ155" s="301"/>
      <c r="CK155" s="301"/>
      <c r="CL155" s="301"/>
      <c r="CM155" s="301"/>
      <c r="CN155" s="301"/>
      <c r="CO155" s="301"/>
      <c r="CP155" s="301"/>
      <c r="CQ155" s="301"/>
      <c r="CR155" s="301"/>
      <c r="CS155" s="301"/>
      <c r="CT155" s="301"/>
      <c r="CU155" s="301"/>
      <c r="CV155" s="301"/>
    </row>
    <row r="156" spans="1:100" s="271" customFormat="1" ht="19.5" hidden="1" customHeight="1">
      <c r="A156" s="286" t="e">
        <f>#REF!</f>
        <v>#REF!</v>
      </c>
      <c r="B156" s="286"/>
      <c r="C156" s="286"/>
      <c r="D156" s="286"/>
      <c r="E156" s="286"/>
      <c r="F156" s="286"/>
      <c r="G156" s="286"/>
      <c r="H156" s="286"/>
      <c r="I156" s="282" t="e">
        <f>#REF!</f>
        <v>#REF!</v>
      </c>
      <c r="J156" s="984"/>
      <c r="K156" s="984"/>
      <c r="L156" s="984"/>
      <c r="M156" s="984"/>
      <c r="N156" s="301"/>
      <c r="O156" s="301"/>
      <c r="P156" s="301"/>
      <c r="Q156" s="301"/>
      <c r="R156" s="301"/>
      <c r="S156" s="301"/>
      <c r="T156" s="301"/>
      <c r="U156" s="301"/>
      <c r="V156" s="301"/>
      <c r="W156" s="301"/>
      <c r="X156" s="301"/>
      <c r="Y156" s="301"/>
      <c r="Z156" s="301"/>
      <c r="AA156" s="301"/>
      <c r="AB156" s="301"/>
      <c r="AC156" s="301"/>
      <c r="AD156" s="301"/>
      <c r="AE156" s="301"/>
      <c r="AF156" s="301"/>
      <c r="AG156" s="301"/>
      <c r="AH156" s="301"/>
      <c r="AI156" s="301"/>
      <c r="AJ156" s="301"/>
      <c r="AK156" s="301"/>
      <c r="AL156" s="301"/>
      <c r="AM156" s="301"/>
      <c r="AN156" s="301"/>
      <c r="AO156" s="301"/>
      <c r="AP156" s="301"/>
      <c r="AQ156" s="301"/>
      <c r="AR156" s="301"/>
      <c r="AS156" s="301"/>
      <c r="AT156" s="301"/>
      <c r="AU156" s="301"/>
      <c r="AV156" s="301"/>
      <c r="AW156" s="301"/>
      <c r="AX156" s="301"/>
      <c r="AY156" s="301"/>
      <c r="AZ156" s="301"/>
      <c r="BA156" s="301"/>
      <c r="BB156" s="301"/>
      <c r="BC156" s="301"/>
      <c r="BD156" s="301"/>
      <c r="BE156" s="301"/>
      <c r="BF156" s="301"/>
      <c r="BG156" s="301"/>
      <c r="BH156" s="301"/>
      <c r="BI156" s="301"/>
      <c r="BJ156" s="301"/>
      <c r="BK156" s="301"/>
      <c r="BL156" s="301"/>
      <c r="BM156" s="301"/>
      <c r="BN156" s="301"/>
      <c r="BO156" s="301"/>
      <c r="BP156" s="301"/>
      <c r="BQ156" s="301"/>
      <c r="BR156" s="301"/>
      <c r="BS156" s="301"/>
      <c r="BT156" s="301"/>
      <c r="BU156" s="301"/>
      <c r="BV156" s="301"/>
      <c r="BW156" s="301"/>
      <c r="BX156" s="301"/>
      <c r="BY156" s="301"/>
      <c r="BZ156" s="301"/>
      <c r="CA156" s="301"/>
      <c r="CB156" s="301"/>
      <c r="CC156" s="301"/>
      <c r="CD156" s="301"/>
      <c r="CE156" s="301"/>
      <c r="CF156" s="301"/>
      <c r="CG156" s="301"/>
      <c r="CH156" s="301"/>
      <c r="CI156" s="301"/>
      <c r="CJ156" s="301"/>
      <c r="CK156" s="301"/>
      <c r="CL156" s="301"/>
      <c r="CM156" s="301"/>
      <c r="CN156" s="301"/>
      <c r="CO156" s="301"/>
      <c r="CP156" s="301"/>
      <c r="CQ156" s="301"/>
      <c r="CR156" s="301"/>
      <c r="CS156" s="301"/>
      <c r="CT156" s="301"/>
      <c r="CU156" s="301"/>
      <c r="CV156" s="301"/>
    </row>
    <row r="157" spans="1:100" s="271" customFormat="1" ht="19.5" hidden="1" customHeight="1">
      <c r="A157" s="283" t="e">
        <f>#REF!</f>
        <v>#REF!</v>
      </c>
      <c r="B157" s="283"/>
      <c r="C157" s="283"/>
      <c r="D157" s="283"/>
      <c r="E157" s="283"/>
      <c r="F157" s="283"/>
      <c r="G157" s="283"/>
      <c r="H157" s="283"/>
      <c r="I157" s="284" t="e">
        <f>#REF!</f>
        <v>#REF!</v>
      </c>
      <c r="J157" s="984" t="e">
        <f>#REF!</f>
        <v>#REF!</v>
      </c>
      <c r="K157" s="984"/>
      <c r="L157" s="984"/>
      <c r="M157" s="984"/>
      <c r="N157" s="301"/>
      <c r="O157" s="301"/>
      <c r="P157" s="301"/>
      <c r="Q157" s="301"/>
      <c r="R157" s="301"/>
      <c r="S157" s="301"/>
      <c r="T157" s="301"/>
      <c r="U157" s="301"/>
      <c r="V157" s="301"/>
      <c r="W157" s="301"/>
      <c r="X157" s="301"/>
      <c r="Y157" s="301"/>
      <c r="Z157" s="301"/>
      <c r="AA157" s="301"/>
      <c r="AB157" s="301"/>
      <c r="AC157" s="301"/>
      <c r="AD157" s="301"/>
      <c r="AE157" s="301"/>
      <c r="AF157" s="301"/>
      <c r="AG157" s="301"/>
      <c r="AH157" s="301"/>
      <c r="AI157" s="301"/>
      <c r="AJ157" s="301"/>
      <c r="AK157" s="301"/>
      <c r="AL157" s="301"/>
      <c r="AM157" s="301"/>
      <c r="AN157" s="301"/>
      <c r="AO157" s="301"/>
      <c r="AP157" s="301"/>
      <c r="AQ157" s="301"/>
      <c r="AR157" s="301"/>
      <c r="AS157" s="301"/>
      <c r="AT157" s="301"/>
      <c r="AU157" s="301"/>
      <c r="AV157" s="301"/>
      <c r="AW157" s="301"/>
      <c r="AX157" s="301"/>
      <c r="AY157" s="301"/>
      <c r="AZ157" s="301"/>
      <c r="BA157" s="301"/>
      <c r="BB157" s="301"/>
      <c r="BC157" s="301"/>
      <c r="BD157" s="301"/>
      <c r="BE157" s="301"/>
      <c r="BF157" s="301"/>
      <c r="BG157" s="301"/>
      <c r="BH157" s="301"/>
      <c r="BI157" s="301"/>
      <c r="BJ157" s="301"/>
      <c r="BK157" s="301"/>
      <c r="BL157" s="301"/>
      <c r="BM157" s="301"/>
      <c r="BN157" s="301"/>
      <c r="BO157" s="301"/>
      <c r="BP157" s="301"/>
      <c r="BQ157" s="301"/>
      <c r="BR157" s="301"/>
      <c r="BS157" s="301"/>
      <c r="BT157" s="301"/>
      <c r="BU157" s="301"/>
      <c r="BV157" s="301"/>
      <c r="BW157" s="301"/>
      <c r="BX157" s="301"/>
      <c r="BY157" s="301"/>
      <c r="BZ157" s="301"/>
      <c r="CA157" s="301"/>
      <c r="CB157" s="301"/>
      <c r="CC157" s="301"/>
      <c r="CD157" s="301"/>
      <c r="CE157" s="301"/>
      <c r="CF157" s="301"/>
      <c r="CG157" s="301"/>
      <c r="CH157" s="301"/>
      <c r="CI157" s="301"/>
      <c r="CJ157" s="301"/>
      <c r="CK157" s="301"/>
      <c r="CL157" s="301"/>
      <c r="CM157" s="301"/>
      <c r="CN157" s="301"/>
      <c r="CO157" s="301"/>
      <c r="CP157" s="301"/>
      <c r="CQ157" s="301"/>
      <c r="CR157" s="301"/>
      <c r="CS157" s="301"/>
      <c r="CT157" s="301"/>
      <c r="CU157" s="301"/>
      <c r="CV157" s="301"/>
    </row>
    <row r="158" spans="1:100" s="271" customFormat="1" ht="19.5" hidden="1" customHeight="1">
      <c r="A158" s="283" t="e">
        <f>#REF!</f>
        <v>#REF!</v>
      </c>
      <c r="B158" s="283"/>
      <c r="C158" s="283"/>
      <c r="D158" s="283"/>
      <c r="E158" s="283"/>
      <c r="F158" s="283"/>
      <c r="G158" s="283"/>
      <c r="H158" s="283"/>
      <c r="I158" s="284" t="e">
        <f>#REF!</f>
        <v>#REF!</v>
      </c>
      <c r="J158" s="984" t="e">
        <f>#REF!</f>
        <v>#REF!</v>
      </c>
      <c r="K158" s="984"/>
      <c r="L158" s="984"/>
      <c r="M158" s="984"/>
      <c r="N158" s="301"/>
      <c r="O158" s="301"/>
      <c r="P158" s="301"/>
      <c r="Q158" s="301"/>
      <c r="R158" s="301"/>
      <c r="S158" s="301"/>
      <c r="T158" s="301"/>
      <c r="U158" s="301"/>
      <c r="V158" s="301"/>
      <c r="W158" s="301"/>
      <c r="X158" s="301"/>
      <c r="Y158" s="301"/>
      <c r="Z158" s="301"/>
      <c r="AA158" s="301"/>
      <c r="AB158" s="301"/>
      <c r="AC158" s="301"/>
      <c r="AD158" s="301"/>
      <c r="AE158" s="301"/>
      <c r="AF158" s="301"/>
      <c r="AG158" s="301"/>
      <c r="AH158" s="301"/>
      <c r="AI158" s="301"/>
      <c r="AJ158" s="301"/>
      <c r="AK158" s="301"/>
      <c r="AL158" s="301"/>
      <c r="AM158" s="301"/>
      <c r="AN158" s="301"/>
      <c r="AO158" s="301"/>
      <c r="AP158" s="301"/>
      <c r="AQ158" s="301"/>
      <c r="AR158" s="301"/>
      <c r="AS158" s="301"/>
      <c r="AT158" s="301"/>
      <c r="AU158" s="301"/>
      <c r="AV158" s="301"/>
      <c r="AW158" s="301"/>
      <c r="AX158" s="301"/>
      <c r="AY158" s="301"/>
      <c r="AZ158" s="301"/>
      <c r="BA158" s="301"/>
      <c r="BB158" s="301"/>
      <c r="BC158" s="301"/>
      <c r="BD158" s="301"/>
      <c r="BE158" s="301"/>
      <c r="BF158" s="301"/>
      <c r="BG158" s="301"/>
      <c r="BH158" s="301"/>
      <c r="BI158" s="301"/>
      <c r="BJ158" s="301"/>
      <c r="BK158" s="301"/>
      <c r="BL158" s="301"/>
      <c r="BM158" s="301"/>
      <c r="BN158" s="301"/>
      <c r="BO158" s="301"/>
      <c r="BP158" s="301"/>
      <c r="BQ158" s="301"/>
      <c r="BR158" s="301"/>
      <c r="BS158" s="301"/>
      <c r="BT158" s="301"/>
      <c r="BU158" s="301"/>
      <c r="BV158" s="301"/>
      <c r="BW158" s="301"/>
      <c r="BX158" s="301"/>
      <c r="BY158" s="301"/>
      <c r="BZ158" s="301"/>
      <c r="CA158" s="301"/>
      <c r="CB158" s="301"/>
      <c r="CC158" s="301"/>
      <c r="CD158" s="301"/>
      <c r="CE158" s="301"/>
      <c r="CF158" s="301"/>
      <c r="CG158" s="301"/>
      <c r="CH158" s="301"/>
      <c r="CI158" s="301"/>
      <c r="CJ158" s="301"/>
      <c r="CK158" s="301"/>
      <c r="CL158" s="301"/>
      <c r="CM158" s="301"/>
      <c r="CN158" s="301"/>
      <c r="CO158" s="301"/>
      <c r="CP158" s="301"/>
      <c r="CQ158" s="301"/>
      <c r="CR158" s="301"/>
      <c r="CS158" s="301"/>
      <c r="CT158" s="301"/>
      <c r="CU158" s="301"/>
      <c r="CV158" s="301"/>
    </row>
    <row r="159" spans="1:100" s="271" customFormat="1" ht="19.5" hidden="1" customHeight="1">
      <c r="A159" s="293"/>
      <c r="B159" s="293"/>
      <c r="C159" s="293"/>
      <c r="D159" s="293"/>
      <c r="E159" s="293"/>
      <c r="F159" s="293"/>
      <c r="G159" s="293"/>
      <c r="H159" s="293"/>
      <c r="I159" s="282" t="e">
        <f>#REF!</f>
        <v>#REF!</v>
      </c>
      <c r="J159" s="984" t="e">
        <f>#REF!</f>
        <v>#REF!</v>
      </c>
      <c r="K159" s="984"/>
      <c r="L159" s="984"/>
      <c r="M159" s="984"/>
      <c r="N159" s="301"/>
      <c r="O159" s="301"/>
      <c r="P159" s="301"/>
      <c r="Q159" s="301"/>
      <c r="R159" s="301"/>
      <c r="S159" s="301"/>
      <c r="T159" s="301"/>
      <c r="U159" s="301"/>
      <c r="V159" s="301"/>
      <c r="W159" s="301"/>
      <c r="X159" s="301"/>
      <c r="Y159" s="301"/>
      <c r="Z159" s="301"/>
      <c r="AA159" s="301"/>
      <c r="AB159" s="301"/>
      <c r="AC159" s="301"/>
      <c r="AD159" s="301"/>
      <c r="AE159" s="301"/>
      <c r="AF159" s="301"/>
      <c r="AG159" s="301"/>
      <c r="AH159" s="301"/>
      <c r="AI159" s="301"/>
      <c r="AJ159" s="301"/>
      <c r="AK159" s="301"/>
      <c r="AL159" s="301"/>
      <c r="AM159" s="301"/>
      <c r="AN159" s="301"/>
      <c r="AO159" s="301"/>
      <c r="AP159" s="301"/>
      <c r="AQ159" s="301"/>
      <c r="AR159" s="301"/>
      <c r="AS159" s="301"/>
      <c r="AT159" s="301"/>
      <c r="AU159" s="301"/>
      <c r="AV159" s="301"/>
      <c r="AW159" s="301"/>
      <c r="AX159" s="301"/>
      <c r="AY159" s="301"/>
      <c r="AZ159" s="301"/>
      <c r="BA159" s="301"/>
      <c r="BB159" s="301"/>
      <c r="BC159" s="301"/>
      <c r="BD159" s="301"/>
      <c r="BE159" s="301"/>
      <c r="BF159" s="301"/>
      <c r="BG159" s="301"/>
      <c r="BH159" s="301"/>
      <c r="BI159" s="301"/>
      <c r="BJ159" s="301"/>
      <c r="BK159" s="301"/>
      <c r="BL159" s="301"/>
      <c r="BM159" s="301"/>
      <c r="BN159" s="301"/>
      <c r="BO159" s="301"/>
      <c r="BP159" s="301"/>
      <c r="BQ159" s="301"/>
      <c r="BR159" s="301"/>
      <c r="BS159" s="301"/>
      <c r="BT159" s="301"/>
      <c r="BU159" s="301"/>
      <c r="BV159" s="301"/>
      <c r="BW159" s="301"/>
      <c r="BX159" s="301"/>
      <c r="BY159" s="301"/>
      <c r="BZ159" s="301"/>
      <c r="CA159" s="301"/>
      <c r="CB159" s="301"/>
      <c r="CC159" s="301"/>
      <c r="CD159" s="301"/>
      <c r="CE159" s="301"/>
      <c r="CF159" s="301"/>
      <c r="CG159" s="301"/>
      <c r="CH159" s="301"/>
      <c r="CI159" s="301"/>
      <c r="CJ159" s="301"/>
      <c r="CK159" s="301"/>
      <c r="CL159" s="301"/>
      <c r="CM159" s="301"/>
      <c r="CN159" s="301"/>
      <c r="CO159" s="301"/>
      <c r="CP159" s="301"/>
      <c r="CQ159" s="301"/>
      <c r="CR159" s="301"/>
      <c r="CS159" s="301"/>
      <c r="CT159" s="301"/>
      <c r="CU159" s="301"/>
      <c r="CV159" s="301"/>
    </row>
    <row r="160" spans="1:100" s="271" customFormat="1" ht="33" hidden="1" customHeight="1">
      <c r="A160" s="286" t="e">
        <f>#REF!</f>
        <v>#REF!</v>
      </c>
      <c r="B160" s="286"/>
      <c r="C160" s="286"/>
      <c r="D160" s="286"/>
      <c r="E160" s="286"/>
      <c r="F160" s="286"/>
      <c r="G160" s="286"/>
      <c r="H160" s="286"/>
      <c r="I160" s="282" t="e">
        <f>#REF!</f>
        <v>#REF!</v>
      </c>
      <c r="J160" s="984"/>
      <c r="K160" s="984"/>
      <c r="L160" s="984"/>
      <c r="M160" s="984"/>
      <c r="N160" s="301"/>
      <c r="O160" s="301"/>
      <c r="P160" s="301"/>
      <c r="Q160" s="301"/>
      <c r="R160" s="301"/>
      <c r="S160" s="301"/>
      <c r="T160" s="301"/>
      <c r="U160" s="301"/>
      <c r="V160" s="301"/>
      <c r="W160" s="301"/>
      <c r="X160" s="301"/>
      <c r="Y160" s="301"/>
      <c r="Z160" s="301"/>
      <c r="AA160" s="301"/>
      <c r="AB160" s="301"/>
      <c r="AC160" s="301"/>
      <c r="AD160" s="301"/>
      <c r="AE160" s="301"/>
      <c r="AF160" s="301"/>
      <c r="AG160" s="301"/>
      <c r="AH160" s="301"/>
      <c r="AI160" s="301"/>
      <c r="AJ160" s="301"/>
      <c r="AK160" s="301"/>
      <c r="AL160" s="301"/>
      <c r="AM160" s="301"/>
      <c r="AN160" s="301"/>
      <c r="AO160" s="301"/>
      <c r="AP160" s="301"/>
      <c r="AQ160" s="301"/>
      <c r="AR160" s="301"/>
      <c r="AS160" s="301"/>
      <c r="AT160" s="301"/>
      <c r="AU160" s="301"/>
      <c r="AV160" s="301"/>
      <c r="AW160" s="301"/>
      <c r="AX160" s="301"/>
      <c r="AY160" s="301"/>
      <c r="AZ160" s="301"/>
      <c r="BA160" s="301"/>
      <c r="BB160" s="301"/>
      <c r="BC160" s="301"/>
      <c r="BD160" s="301"/>
      <c r="BE160" s="301"/>
      <c r="BF160" s="301"/>
      <c r="BG160" s="301"/>
      <c r="BH160" s="301"/>
      <c r="BI160" s="301"/>
      <c r="BJ160" s="301"/>
      <c r="BK160" s="301"/>
      <c r="BL160" s="301"/>
      <c r="BM160" s="301"/>
      <c r="BN160" s="301"/>
      <c r="BO160" s="301"/>
      <c r="BP160" s="301"/>
      <c r="BQ160" s="301"/>
      <c r="BR160" s="301"/>
      <c r="BS160" s="301"/>
      <c r="BT160" s="301"/>
      <c r="BU160" s="301"/>
      <c r="BV160" s="301"/>
      <c r="BW160" s="301"/>
      <c r="BX160" s="301"/>
      <c r="BY160" s="301"/>
      <c r="BZ160" s="301"/>
      <c r="CA160" s="301"/>
      <c r="CB160" s="301"/>
      <c r="CC160" s="301"/>
      <c r="CD160" s="301"/>
      <c r="CE160" s="301"/>
      <c r="CF160" s="301"/>
      <c r="CG160" s="301"/>
      <c r="CH160" s="301"/>
      <c r="CI160" s="301"/>
      <c r="CJ160" s="301"/>
      <c r="CK160" s="301"/>
      <c r="CL160" s="301"/>
      <c r="CM160" s="301"/>
      <c r="CN160" s="301"/>
      <c r="CO160" s="301"/>
      <c r="CP160" s="301"/>
      <c r="CQ160" s="301"/>
      <c r="CR160" s="301"/>
      <c r="CS160" s="301"/>
      <c r="CT160" s="301"/>
      <c r="CU160" s="301"/>
      <c r="CV160" s="301"/>
    </row>
    <row r="161" spans="1:100" s="271" customFormat="1" ht="19.5" hidden="1" customHeight="1">
      <c r="A161" s="283" t="e">
        <f>#REF!</f>
        <v>#REF!</v>
      </c>
      <c r="B161" s="283"/>
      <c r="C161" s="283"/>
      <c r="D161" s="283"/>
      <c r="E161" s="283"/>
      <c r="F161" s="283"/>
      <c r="G161" s="283"/>
      <c r="H161" s="283"/>
      <c r="I161" s="284" t="e">
        <f>#REF!</f>
        <v>#REF!</v>
      </c>
      <c r="J161" s="984" t="e">
        <f>#REF!</f>
        <v>#REF!</v>
      </c>
      <c r="K161" s="984"/>
      <c r="L161" s="984"/>
      <c r="M161" s="984"/>
      <c r="N161" s="301"/>
      <c r="O161" s="301"/>
      <c r="P161" s="301"/>
      <c r="Q161" s="301"/>
      <c r="R161" s="301"/>
      <c r="S161" s="301"/>
      <c r="T161" s="301"/>
      <c r="U161" s="301"/>
      <c r="V161" s="301"/>
      <c r="W161" s="301"/>
      <c r="X161" s="301"/>
      <c r="Y161" s="301"/>
      <c r="Z161" s="301"/>
      <c r="AA161" s="301"/>
      <c r="AB161" s="301"/>
      <c r="AC161" s="301"/>
      <c r="AD161" s="301"/>
      <c r="AE161" s="301"/>
      <c r="AF161" s="301"/>
      <c r="AG161" s="301"/>
      <c r="AH161" s="301"/>
      <c r="AI161" s="301"/>
      <c r="AJ161" s="301"/>
      <c r="AK161" s="301"/>
      <c r="AL161" s="301"/>
      <c r="AM161" s="301"/>
      <c r="AN161" s="301"/>
      <c r="AO161" s="301"/>
      <c r="AP161" s="301"/>
      <c r="AQ161" s="301"/>
      <c r="AR161" s="301"/>
      <c r="AS161" s="301"/>
      <c r="AT161" s="301"/>
      <c r="AU161" s="301"/>
      <c r="AV161" s="301"/>
      <c r="AW161" s="301"/>
      <c r="AX161" s="301"/>
      <c r="AY161" s="301"/>
      <c r="AZ161" s="301"/>
      <c r="BA161" s="301"/>
      <c r="BB161" s="301"/>
      <c r="BC161" s="301"/>
      <c r="BD161" s="301"/>
      <c r="BE161" s="301"/>
      <c r="BF161" s="301"/>
      <c r="BG161" s="301"/>
      <c r="BH161" s="301"/>
      <c r="BI161" s="301"/>
      <c r="BJ161" s="301"/>
      <c r="BK161" s="301"/>
      <c r="BL161" s="301"/>
      <c r="BM161" s="301"/>
      <c r="BN161" s="301"/>
      <c r="BO161" s="301"/>
      <c r="BP161" s="301"/>
      <c r="BQ161" s="301"/>
      <c r="BR161" s="301"/>
      <c r="BS161" s="301"/>
      <c r="BT161" s="301"/>
      <c r="BU161" s="301"/>
      <c r="BV161" s="301"/>
      <c r="BW161" s="301"/>
      <c r="BX161" s="301"/>
      <c r="BY161" s="301"/>
      <c r="BZ161" s="301"/>
      <c r="CA161" s="301"/>
      <c r="CB161" s="301"/>
      <c r="CC161" s="301"/>
      <c r="CD161" s="301"/>
      <c r="CE161" s="301"/>
      <c r="CF161" s="301"/>
      <c r="CG161" s="301"/>
      <c r="CH161" s="301"/>
      <c r="CI161" s="301"/>
      <c r="CJ161" s="301"/>
      <c r="CK161" s="301"/>
      <c r="CL161" s="301"/>
      <c r="CM161" s="301"/>
      <c r="CN161" s="301"/>
      <c r="CO161" s="301"/>
      <c r="CP161" s="301"/>
      <c r="CQ161" s="301"/>
      <c r="CR161" s="301"/>
      <c r="CS161" s="301"/>
      <c r="CT161" s="301"/>
      <c r="CU161" s="301"/>
      <c r="CV161" s="301"/>
    </row>
    <row r="162" spans="1:100" s="271" customFormat="1" ht="19.5" hidden="1" customHeight="1">
      <c r="A162" s="283" t="e">
        <f>#REF!</f>
        <v>#REF!</v>
      </c>
      <c r="B162" s="283"/>
      <c r="C162" s="283"/>
      <c r="D162" s="283"/>
      <c r="E162" s="283"/>
      <c r="F162" s="283"/>
      <c r="G162" s="283"/>
      <c r="H162" s="283"/>
      <c r="I162" s="284" t="e">
        <f>#REF!</f>
        <v>#REF!</v>
      </c>
      <c r="J162" s="984" t="e">
        <f>#REF!</f>
        <v>#REF!</v>
      </c>
      <c r="K162" s="984"/>
      <c r="L162" s="984"/>
      <c r="M162" s="984"/>
      <c r="N162" s="301"/>
      <c r="O162" s="301"/>
      <c r="P162" s="301"/>
      <c r="Q162" s="301"/>
      <c r="R162" s="301"/>
      <c r="S162" s="301"/>
      <c r="T162" s="301"/>
      <c r="U162" s="301"/>
      <c r="V162" s="301"/>
      <c r="W162" s="301"/>
      <c r="X162" s="301"/>
      <c r="Y162" s="301"/>
      <c r="Z162" s="301"/>
      <c r="AA162" s="301"/>
      <c r="AB162" s="301"/>
      <c r="AC162" s="301"/>
      <c r="AD162" s="301"/>
      <c r="AE162" s="301"/>
      <c r="AF162" s="301"/>
      <c r="AG162" s="301"/>
      <c r="AH162" s="301"/>
      <c r="AI162" s="301"/>
      <c r="AJ162" s="301"/>
      <c r="AK162" s="301"/>
      <c r="AL162" s="301"/>
      <c r="AM162" s="301"/>
      <c r="AN162" s="301"/>
      <c r="AO162" s="301"/>
      <c r="AP162" s="301"/>
      <c r="AQ162" s="301"/>
      <c r="AR162" s="301"/>
      <c r="AS162" s="301"/>
      <c r="AT162" s="301"/>
      <c r="AU162" s="301"/>
      <c r="AV162" s="301"/>
      <c r="AW162" s="301"/>
      <c r="AX162" s="301"/>
      <c r="AY162" s="301"/>
      <c r="AZ162" s="301"/>
      <c r="BA162" s="301"/>
      <c r="BB162" s="301"/>
      <c r="BC162" s="301"/>
      <c r="BD162" s="301"/>
      <c r="BE162" s="301"/>
      <c r="BF162" s="301"/>
      <c r="BG162" s="301"/>
      <c r="BH162" s="301"/>
      <c r="BI162" s="301"/>
      <c r="BJ162" s="301"/>
      <c r="BK162" s="301"/>
      <c r="BL162" s="301"/>
      <c r="BM162" s="301"/>
      <c r="BN162" s="301"/>
      <c r="BO162" s="301"/>
      <c r="BP162" s="301"/>
      <c r="BQ162" s="301"/>
      <c r="BR162" s="301"/>
      <c r="BS162" s="301"/>
      <c r="BT162" s="301"/>
      <c r="BU162" s="301"/>
      <c r="BV162" s="301"/>
      <c r="BW162" s="301"/>
      <c r="BX162" s="301"/>
      <c r="BY162" s="301"/>
      <c r="BZ162" s="301"/>
      <c r="CA162" s="301"/>
      <c r="CB162" s="301"/>
      <c r="CC162" s="301"/>
      <c r="CD162" s="301"/>
      <c r="CE162" s="301"/>
      <c r="CF162" s="301"/>
      <c r="CG162" s="301"/>
      <c r="CH162" s="301"/>
      <c r="CI162" s="301"/>
      <c r="CJ162" s="301"/>
      <c r="CK162" s="301"/>
      <c r="CL162" s="301"/>
      <c r="CM162" s="301"/>
      <c r="CN162" s="301"/>
      <c r="CO162" s="301"/>
      <c r="CP162" s="301"/>
      <c r="CQ162" s="301"/>
      <c r="CR162" s="301"/>
      <c r="CS162" s="301"/>
      <c r="CT162" s="301"/>
      <c r="CU162" s="301"/>
      <c r="CV162" s="301"/>
    </row>
    <row r="163" spans="1:100" s="271" customFormat="1" ht="19.5" hidden="1" customHeight="1">
      <c r="A163" s="283" t="e">
        <f>#REF!</f>
        <v>#REF!</v>
      </c>
      <c r="B163" s="283"/>
      <c r="C163" s="283"/>
      <c r="D163" s="283"/>
      <c r="E163" s="283"/>
      <c r="F163" s="283"/>
      <c r="G163" s="283"/>
      <c r="H163" s="283"/>
      <c r="I163" s="284" t="e">
        <f>#REF!</f>
        <v>#REF!</v>
      </c>
      <c r="J163" s="984" t="e">
        <f>#REF!</f>
        <v>#REF!</v>
      </c>
      <c r="K163" s="984"/>
      <c r="L163" s="984"/>
      <c r="M163" s="984"/>
      <c r="N163" s="301"/>
      <c r="O163" s="301"/>
      <c r="P163" s="301"/>
      <c r="Q163" s="301"/>
      <c r="R163" s="301"/>
      <c r="S163" s="301"/>
      <c r="T163" s="301"/>
      <c r="U163" s="301"/>
      <c r="V163" s="301"/>
      <c r="W163" s="301"/>
      <c r="X163" s="301"/>
      <c r="Y163" s="301"/>
      <c r="Z163" s="301"/>
      <c r="AA163" s="301"/>
      <c r="AB163" s="301"/>
      <c r="AC163" s="301"/>
      <c r="AD163" s="301"/>
      <c r="AE163" s="301"/>
      <c r="AF163" s="301"/>
      <c r="AG163" s="301"/>
      <c r="AH163" s="301"/>
      <c r="AI163" s="301"/>
      <c r="AJ163" s="301"/>
      <c r="AK163" s="301"/>
      <c r="AL163" s="301"/>
      <c r="AM163" s="301"/>
      <c r="AN163" s="301"/>
      <c r="AO163" s="301"/>
      <c r="AP163" s="301"/>
      <c r="AQ163" s="301"/>
      <c r="AR163" s="301"/>
      <c r="AS163" s="301"/>
      <c r="AT163" s="301"/>
      <c r="AU163" s="301"/>
      <c r="AV163" s="301"/>
      <c r="AW163" s="301"/>
      <c r="AX163" s="301"/>
      <c r="AY163" s="301"/>
      <c r="AZ163" s="301"/>
      <c r="BA163" s="301"/>
      <c r="BB163" s="301"/>
      <c r="BC163" s="301"/>
      <c r="BD163" s="301"/>
      <c r="BE163" s="301"/>
      <c r="BF163" s="301"/>
      <c r="BG163" s="301"/>
      <c r="BH163" s="301"/>
      <c r="BI163" s="301"/>
      <c r="BJ163" s="301"/>
      <c r="BK163" s="301"/>
      <c r="BL163" s="301"/>
      <c r="BM163" s="301"/>
      <c r="BN163" s="301"/>
      <c r="BO163" s="301"/>
      <c r="BP163" s="301"/>
      <c r="BQ163" s="301"/>
      <c r="BR163" s="301"/>
      <c r="BS163" s="301"/>
      <c r="BT163" s="301"/>
      <c r="BU163" s="301"/>
      <c r="BV163" s="301"/>
      <c r="BW163" s="301"/>
      <c r="BX163" s="301"/>
      <c r="BY163" s="301"/>
      <c r="BZ163" s="301"/>
      <c r="CA163" s="301"/>
      <c r="CB163" s="301"/>
      <c r="CC163" s="301"/>
      <c r="CD163" s="301"/>
      <c r="CE163" s="301"/>
      <c r="CF163" s="301"/>
      <c r="CG163" s="301"/>
      <c r="CH163" s="301"/>
      <c r="CI163" s="301"/>
      <c r="CJ163" s="301"/>
      <c r="CK163" s="301"/>
      <c r="CL163" s="301"/>
      <c r="CM163" s="301"/>
      <c r="CN163" s="301"/>
      <c r="CO163" s="301"/>
      <c r="CP163" s="301"/>
      <c r="CQ163" s="301"/>
      <c r="CR163" s="301"/>
      <c r="CS163" s="301"/>
      <c r="CT163" s="301"/>
      <c r="CU163" s="301"/>
      <c r="CV163" s="301"/>
    </row>
    <row r="164" spans="1:100" s="271" customFormat="1" ht="19.5" hidden="1" customHeight="1">
      <c r="A164" s="283" t="e">
        <f>#REF!</f>
        <v>#REF!</v>
      </c>
      <c r="B164" s="283"/>
      <c r="C164" s="283"/>
      <c r="D164" s="283"/>
      <c r="E164" s="283"/>
      <c r="F164" s="283"/>
      <c r="G164" s="283"/>
      <c r="H164" s="283"/>
      <c r="I164" s="284" t="e">
        <f>#REF!</f>
        <v>#REF!</v>
      </c>
      <c r="J164" s="984" t="e">
        <f>#REF!</f>
        <v>#REF!</v>
      </c>
      <c r="K164" s="984"/>
      <c r="L164" s="984"/>
      <c r="M164" s="984"/>
      <c r="N164" s="301"/>
      <c r="O164" s="301"/>
      <c r="P164" s="301"/>
      <c r="Q164" s="301"/>
      <c r="R164" s="301"/>
      <c r="S164" s="301"/>
      <c r="T164" s="301"/>
      <c r="U164" s="301"/>
      <c r="V164" s="301"/>
      <c r="W164" s="301"/>
      <c r="X164" s="301"/>
      <c r="Y164" s="301"/>
      <c r="Z164" s="301"/>
      <c r="AA164" s="301"/>
      <c r="AB164" s="301"/>
      <c r="AC164" s="301"/>
      <c r="AD164" s="301"/>
      <c r="AE164" s="301"/>
      <c r="AF164" s="301"/>
      <c r="AG164" s="301"/>
      <c r="AH164" s="301"/>
      <c r="AI164" s="301"/>
      <c r="AJ164" s="301"/>
      <c r="AK164" s="301"/>
      <c r="AL164" s="301"/>
      <c r="AM164" s="301"/>
      <c r="AN164" s="301"/>
      <c r="AO164" s="301"/>
      <c r="AP164" s="301"/>
      <c r="AQ164" s="301"/>
      <c r="AR164" s="301"/>
      <c r="AS164" s="301"/>
      <c r="AT164" s="301"/>
      <c r="AU164" s="301"/>
      <c r="AV164" s="301"/>
      <c r="AW164" s="301"/>
      <c r="AX164" s="301"/>
      <c r="AY164" s="301"/>
      <c r="AZ164" s="301"/>
      <c r="BA164" s="301"/>
      <c r="BB164" s="301"/>
      <c r="BC164" s="301"/>
      <c r="BD164" s="301"/>
      <c r="BE164" s="301"/>
      <c r="BF164" s="301"/>
      <c r="BG164" s="301"/>
      <c r="BH164" s="301"/>
      <c r="BI164" s="301"/>
      <c r="BJ164" s="301"/>
      <c r="BK164" s="301"/>
      <c r="BL164" s="301"/>
      <c r="BM164" s="301"/>
      <c r="BN164" s="301"/>
      <c r="BO164" s="301"/>
      <c r="BP164" s="301"/>
      <c r="BQ164" s="301"/>
      <c r="BR164" s="301"/>
      <c r="BS164" s="301"/>
      <c r="BT164" s="301"/>
      <c r="BU164" s="301"/>
      <c r="BV164" s="301"/>
      <c r="BW164" s="301"/>
      <c r="BX164" s="301"/>
      <c r="BY164" s="301"/>
      <c r="BZ164" s="301"/>
      <c r="CA164" s="301"/>
      <c r="CB164" s="301"/>
      <c r="CC164" s="301"/>
      <c r="CD164" s="301"/>
      <c r="CE164" s="301"/>
      <c r="CF164" s="301"/>
      <c r="CG164" s="301"/>
      <c r="CH164" s="301"/>
      <c r="CI164" s="301"/>
      <c r="CJ164" s="301"/>
      <c r="CK164" s="301"/>
      <c r="CL164" s="301"/>
      <c r="CM164" s="301"/>
      <c r="CN164" s="301"/>
      <c r="CO164" s="301"/>
      <c r="CP164" s="301"/>
      <c r="CQ164" s="301"/>
      <c r="CR164" s="301"/>
      <c r="CS164" s="301"/>
      <c r="CT164" s="301"/>
      <c r="CU164" s="301"/>
      <c r="CV164" s="301"/>
    </row>
    <row r="165" spans="1:100" s="271" customFormat="1" ht="19.5" hidden="1" customHeight="1">
      <c r="A165" s="283" t="e">
        <f>#REF!</f>
        <v>#REF!</v>
      </c>
      <c r="B165" s="283"/>
      <c r="C165" s="283"/>
      <c r="D165" s="283"/>
      <c r="E165" s="283"/>
      <c r="F165" s="283"/>
      <c r="G165" s="283"/>
      <c r="H165" s="283"/>
      <c r="I165" s="284" t="e">
        <f>#REF!</f>
        <v>#REF!</v>
      </c>
      <c r="J165" s="984" t="e">
        <f>#REF!</f>
        <v>#REF!</v>
      </c>
      <c r="K165" s="984"/>
      <c r="L165" s="984"/>
      <c r="M165" s="984"/>
      <c r="N165" s="301"/>
      <c r="O165" s="301"/>
      <c r="P165" s="301"/>
      <c r="Q165" s="301"/>
      <c r="R165" s="301"/>
      <c r="S165" s="301"/>
      <c r="T165" s="301"/>
      <c r="U165" s="301"/>
      <c r="V165" s="301"/>
      <c r="W165" s="301"/>
      <c r="X165" s="301"/>
      <c r="Y165" s="301"/>
      <c r="Z165" s="301"/>
      <c r="AA165" s="301"/>
      <c r="AB165" s="301"/>
      <c r="AC165" s="301"/>
      <c r="AD165" s="301"/>
      <c r="AE165" s="301"/>
      <c r="AF165" s="301"/>
      <c r="AG165" s="301"/>
      <c r="AH165" s="301"/>
      <c r="AI165" s="301"/>
      <c r="AJ165" s="301"/>
      <c r="AK165" s="301"/>
      <c r="AL165" s="301"/>
      <c r="AM165" s="301"/>
      <c r="AN165" s="301"/>
      <c r="AO165" s="301"/>
      <c r="AP165" s="301"/>
      <c r="AQ165" s="301"/>
      <c r="AR165" s="301"/>
      <c r="AS165" s="301"/>
      <c r="AT165" s="301"/>
      <c r="AU165" s="301"/>
      <c r="AV165" s="301"/>
      <c r="AW165" s="301"/>
      <c r="AX165" s="301"/>
      <c r="AY165" s="301"/>
      <c r="AZ165" s="301"/>
      <c r="BA165" s="301"/>
      <c r="BB165" s="301"/>
      <c r="BC165" s="301"/>
      <c r="BD165" s="301"/>
      <c r="BE165" s="301"/>
      <c r="BF165" s="301"/>
      <c r="BG165" s="301"/>
      <c r="BH165" s="301"/>
      <c r="BI165" s="301"/>
      <c r="BJ165" s="301"/>
      <c r="BK165" s="301"/>
      <c r="BL165" s="301"/>
      <c r="BM165" s="301"/>
      <c r="BN165" s="301"/>
      <c r="BO165" s="301"/>
      <c r="BP165" s="301"/>
      <c r="BQ165" s="301"/>
      <c r="BR165" s="301"/>
      <c r="BS165" s="301"/>
      <c r="BT165" s="301"/>
      <c r="BU165" s="301"/>
      <c r="BV165" s="301"/>
      <c r="BW165" s="301"/>
      <c r="BX165" s="301"/>
      <c r="BY165" s="301"/>
      <c r="BZ165" s="301"/>
      <c r="CA165" s="301"/>
      <c r="CB165" s="301"/>
      <c r="CC165" s="301"/>
      <c r="CD165" s="301"/>
      <c r="CE165" s="301"/>
      <c r="CF165" s="301"/>
      <c r="CG165" s="301"/>
      <c r="CH165" s="301"/>
      <c r="CI165" s="301"/>
      <c r="CJ165" s="301"/>
      <c r="CK165" s="301"/>
      <c r="CL165" s="301"/>
      <c r="CM165" s="301"/>
      <c r="CN165" s="301"/>
      <c r="CO165" s="301"/>
      <c r="CP165" s="301"/>
      <c r="CQ165" s="301"/>
      <c r="CR165" s="301"/>
      <c r="CS165" s="301"/>
      <c r="CT165" s="301"/>
      <c r="CU165" s="301"/>
      <c r="CV165" s="301"/>
    </row>
    <row r="166" spans="1:100" s="271" customFormat="1" ht="19.5" hidden="1" customHeight="1">
      <c r="A166" s="283" t="e">
        <f>#REF!</f>
        <v>#REF!</v>
      </c>
      <c r="B166" s="283"/>
      <c r="C166" s="283"/>
      <c r="D166" s="283"/>
      <c r="E166" s="283"/>
      <c r="F166" s="283"/>
      <c r="G166" s="283"/>
      <c r="H166" s="283"/>
      <c r="I166" s="284" t="e">
        <f>#REF!</f>
        <v>#REF!</v>
      </c>
      <c r="J166" s="984" t="e">
        <f>#REF!</f>
        <v>#REF!</v>
      </c>
      <c r="K166" s="984"/>
      <c r="L166" s="984"/>
      <c r="M166" s="984"/>
      <c r="N166" s="301"/>
      <c r="O166" s="301"/>
      <c r="P166" s="301"/>
      <c r="Q166" s="301"/>
      <c r="R166" s="301"/>
      <c r="S166" s="301"/>
      <c r="T166" s="301"/>
      <c r="U166" s="301"/>
      <c r="V166" s="301"/>
      <c r="W166" s="301"/>
      <c r="X166" s="301"/>
      <c r="Y166" s="301"/>
      <c r="Z166" s="301"/>
      <c r="AA166" s="301"/>
      <c r="AB166" s="301"/>
      <c r="AC166" s="301"/>
      <c r="AD166" s="301"/>
      <c r="AE166" s="301"/>
      <c r="AF166" s="301"/>
      <c r="AG166" s="301"/>
      <c r="AH166" s="301"/>
      <c r="AI166" s="301"/>
      <c r="AJ166" s="301"/>
      <c r="AK166" s="301"/>
      <c r="AL166" s="301"/>
      <c r="AM166" s="301"/>
      <c r="AN166" s="301"/>
      <c r="AO166" s="301"/>
      <c r="AP166" s="301"/>
      <c r="AQ166" s="301"/>
      <c r="AR166" s="301"/>
      <c r="AS166" s="301"/>
      <c r="AT166" s="301"/>
      <c r="AU166" s="301"/>
      <c r="AV166" s="301"/>
      <c r="AW166" s="301"/>
      <c r="AX166" s="301"/>
      <c r="AY166" s="301"/>
      <c r="AZ166" s="301"/>
      <c r="BA166" s="301"/>
      <c r="BB166" s="301"/>
      <c r="BC166" s="301"/>
      <c r="BD166" s="301"/>
      <c r="BE166" s="301"/>
      <c r="BF166" s="301"/>
      <c r="BG166" s="301"/>
      <c r="BH166" s="301"/>
      <c r="BI166" s="301"/>
      <c r="BJ166" s="301"/>
      <c r="BK166" s="301"/>
      <c r="BL166" s="301"/>
      <c r="BM166" s="301"/>
      <c r="BN166" s="301"/>
      <c r="BO166" s="301"/>
      <c r="BP166" s="301"/>
      <c r="BQ166" s="301"/>
      <c r="BR166" s="301"/>
      <c r="BS166" s="301"/>
      <c r="BT166" s="301"/>
      <c r="BU166" s="301"/>
      <c r="BV166" s="301"/>
      <c r="BW166" s="301"/>
      <c r="BX166" s="301"/>
      <c r="BY166" s="301"/>
      <c r="BZ166" s="301"/>
      <c r="CA166" s="301"/>
      <c r="CB166" s="301"/>
      <c r="CC166" s="301"/>
      <c r="CD166" s="301"/>
      <c r="CE166" s="301"/>
      <c r="CF166" s="301"/>
      <c r="CG166" s="301"/>
      <c r="CH166" s="301"/>
      <c r="CI166" s="301"/>
      <c r="CJ166" s="301"/>
      <c r="CK166" s="301"/>
      <c r="CL166" s="301"/>
      <c r="CM166" s="301"/>
      <c r="CN166" s="301"/>
      <c r="CO166" s="301"/>
      <c r="CP166" s="301"/>
      <c r="CQ166" s="301"/>
      <c r="CR166" s="301"/>
      <c r="CS166" s="301"/>
      <c r="CT166" s="301"/>
      <c r="CU166" s="301"/>
      <c r="CV166" s="301"/>
    </row>
    <row r="167" spans="1:100" s="271" customFormat="1" ht="19.5" hidden="1" customHeight="1">
      <c r="A167" s="293"/>
      <c r="B167" s="293"/>
      <c r="C167" s="293"/>
      <c r="D167" s="293"/>
      <c r="E167" s="293"/>
      <c r="F167" s="293"/>
      <c r="G167" s="293"/>
      <c r="H167" s="293"/>
      <c r="I167" s="282" t="e">
        <f>#REF!</f>
        <v>#REF!</v>
      </c>
      <c r="J167" s="984" t="e">
        <f>#REF!</f>
        <v>#REF!</v>
      </c>
      <c r="K167" s="984"/>
      <c r="L167" s="984"/>
      <c r="M167" s="984"/>
      <c r="N167" s="301"/>
      <c r="O167" s="301"/>
      <c r="P167" s="301"/>
      <c r="Q167" s="301"/>
      <c r="R167" s="301"/>
      <c r="S167" s="301"/>
      <c r="T167" s="301"/>
      <c r="U167" s="301"/>
      <c r="V167" s="301"/>
      <c r="W167" s="301"/>
      <c r="X167" s="301"/>
      <c r="Y167" s="301"/>
      <c r="Z167" s="301"/>
      <c r="AA167" s="301"/>
      <c r="AB167" s="301"/>
      <c r="AC167" s="301"/>
      <c r="AD167" s="301"/>
      <c r="AE167" s="301"/>
      <c r="AF167" s="301"/>
      <c r="AG167" s="301"/>
      <c r="AH167" s="301"/>
      <c r="AI167" s="301"/>
      <c r="AJ167" s="301"/>
      <c r="AK167" s="301"/>
      <c r="AL167" s="301"/>
      <c r="AM167" s="301"/>
      <c r="AN167" s="301"/>
      <c r="AO167" s="301"/>
      <c r="AP167" s="301"/>
      <c r="AQ167" s="301"/>
      <c r="AR167" s="301"/>
      <c r="AS167" s="301"/>
      <c r="AT167" s="301"/>
      <c r="AU167" s="301"/>
      <c r="AV167" s="301"/>
      <c r="AW167" s="301"/>
      <c r="AX167" s="301"/>
      <c r="AY167" s="301"/>
      <c r="AZ167" s="301"/>
      <c r="BA167" s="301"/>
      <c r="BB167" s="301"/>
      <c r="BC167" s="301"/>
      <c r="BD167" s="301"/>
      <c r="BE167" s="301"/>
      <c r="BF167" s="301"/>
      <c r="BG167" s="301"/>
      <c r="BH167" s="301"/>
      <c r="BI167" s="301"/>
      <c r="BJ167" s="301"/>
      <c r="BK167" s="301"/>
      <c r="BL167" s="301"/>
      <c r="BM167" s="301"/>
      <c r="BN167" s="301"/>
      <c r="BO167" s="301"/>
      <c r="BP167" s="301"/>
      <c r="BQ167" s="301"/>
      <c r="BR167" s="301"/>
      <c r="BS167" s="301"/>
      <c r="BT167" s="301"/>
      <c r="BU167" s="301"/>
      <c r="BV167" s="301"/>
      <c r="BW167" s="301"/>
      <c r="BX167" s="301"/>
      <c r="BY167" s="301"/>
      <c r="BZ167" s="301"/>
      <c r="CA167" s="301"/>
      <c r="CB167" s="301"/>
      <c r="CC167" s="301"/>
      <c r="CD167" s="301"/>
      <c r="CE167" s="301"/>
      <c r="CF167" s="301"/>
      <c r="CG167" s="301"/>
      <c r="CH167" s="301"/>
      <c r="CI167" s="301"/>
      <c r="CJ167" s="301"/>
      <c r="CK167" s="301"/>
      <c r="CL167" s="301"/>
      <c r="CM167" s="301"/>
      <c r="CN167" s="301"/>
      <c r="CO167" s="301"/>
      <c r="CP167" s="301"/>
      <c r="CQ167" s="301"/>
      <c r="CR167" s="301"/>
      <c r="CS167" s="301"/>
      <c r="CT167" s="301"/>
      <c r="CU167" s="301"/>
      <c r="CV167" s="301"/>
    </row>
    <row r="168" spans="1:100" s="271" customFormat="1" ht="33" hidden="1" customHeight="1">
      <c r="A168" s="286" t="e">
        <f>#REF!</f>
        <v>#REF!</v>
      </c>
      <c r="B168" s="286"/>
      <c r="C168" s="286"/>
      <c r="D168" s="286"/>
      <c r="E168" s="286"/>
      <c r="F168" s="286"/>
      <c r="G168" s="286"/>
      <c r="H168" s="286"/>
      <c r="I168" s="282" t="e">
        <f>#REF!</f>
        <v>#REF!</v>
      </c>
      <c r="J168" s="984"/>
      <c r="K168" s="984"/>
      <c r="L168" s="984"/>
      <c r="M168" s="984"/>
      <c r="N168" s="301"/>
      <c r="O168" s="301"/>
      <c r="P168" s="301"/>
      <c r="Q168" s="301"/>
      <c r="R168" s="301"/>
      <c r="S168" s="301"/>
      <c r="T168" s="301"/>
      <c r="U168" s="301"/>
      <c r="V168" s="301"/>
      <c r="W168" s="301"/>
      <c r="X168" s="301"/>
      <c r="Y168" s="301"/>
      <c r="Z168" s="301"/>
      <c r="AA168" s="301"/>
      <c r="AB168" s="301"/>
      <c r="AC168" s="301"/>
      <c r="AD168" s="301"/>
      <c r="AE168" s="301"/>
      <c r="AF168" s="301"/>
      <c r="AG168" s="301"/>
      <c r="AH168" s="301"/>
      <c r="AI168" s="301"/>
      <c r="AJ168" s="301"/>
      <c r="AK168" s="301"/>
      <c r="AL168" s="301"/>
      <c r="AM168" s="301"/>
      <c r="AN168" s="301"/>
      <c r="AO168" s="301"/>
      <c r="AP168" s="301"/>
      <c r="AQ168" s="301"/>
      <c r="AR168" s="301"/>
      <c r="AS168" s="301"/>
      <c r="AT168" s="301"/>
      <c r="AU168" s="301"/>
      <c r="AV168" s="301"/>
      <c r="AW168" s="301"/>
      <c r="AX168" s="301"/>
      <c r="AY168" s="301"/>
      <c r="AZ168" s="301"/>
      <c r="BA168" s="301"/>
      <c r="BB168" s="301"/>
      <c r="BC168" s="301"/>
      <c r="BD168" s="301"/>
      <c r="BE168" s="301"/>
      <c r="BF168" s="301"/>
      <c r="BG168" s="301"/>
      <c r="BH168" s="301"/>
      <c r="BI168" s="301"/>
      <c r="BJ168" s="301"/>
      <c r="BK168" s="301"/>
      <c r="BL168" s="301"/>
      <c r="BM168" s="301"/>
      <c r="BN168" s="301"/>
      <c r="BO168" s="301"/>
      <c r="BP168" s="301"/>
      <c r="BQ168" s="301"/>
      <c r="BR168" s="301"/>
      <c r="BS168" s="301"/>
      <c r="BT168" s="301"/>
      <c r="BU168" s="301"/>
      <c r="BV168" s="301"/>
      <c r="BW168" s="301"/>
      <c r="BX168" s="301"/>
      <c r="BY168" s="301"/>
      <c r="BZ168" s="301"/>
      <c r="CA168" s="301"/>
      <c r="CB168" s="301"/>
      <c r="CC168" s="301"/>
      <c r="CD168" s="301"/>
      <c r="CE168" s="301"/>
      <c r="CF168" s="301"/>
      <c r="CG168" s="301"/>
      <c r="CH168" s="301"/>
      <c r="CI168" s="301"/>
      <c r="CJ168" s="301"/>
      <c r="CK168" s="301"/>
      <c r="CL168" s="301"/>
      <c r="CM168" s="301"/>
      <c r="CN168" s="301"/>
      <c r="CO168" s="301"/>
      <c r="CP168" s="301"/>
      <c r="CQ168" s="301"/>
      <c r="CR168" s="301"/>
      <c r="CS168" s="301"/>
      <c r="CT168" s="301"/>
      <c r="CU168" s="301"/>
      <c r="CV168" s="301"/>
    </row>
    <row r="169" spans="1:100" s="271" customFormat="1" ht="33" hidden="1" customHeight="1">
      <c r="A169" s="283" t="e">
        <f>#REF!</f>
        <v>#REF!</v>
      </c>
      <c r="B169" s="283"/>
      <c r="C169" s="283"/>
      <c r="D169" s="283"/>
      <c r="E169" s="283"/>
      <c r="F169" s="283"/>
      <c r="G169" s="283"/>
      <c r="H169" s="283"/>
      <c r="I169" s="284" t="e">
        <f>#REF!</f>
        <v>#REF!</v>
      </c>
      <c r="J169" s="984" t="e">
        <f>#REF!</f>
        <v>#REF!</v>
      </c>
      <c r="K169" s="984"/>
      <c r="L169" s="984"/>
      <c r="M169" s="984"/>
      <c r="N169" s="301"/>
      <c r="O169" s="301"/>
      <c r="P169" s="301"/>
      <c r="Q169" s="301"/>
      <c r="R169" s="301"/>
      <c r="S169" s="301"/>
      <c r="T169" s="301"/>
      <c r="U169" s="301"/>
      <c r="V169" s="301"/>
      <c r="W169" s="301"/>
      <c r="X169" s="301"/>
      <c r="Y169" s="301"/>
      <c r="Z169" s="301"/>
      <c r="AA169" s="301"/>
      <c r="AB169" s="301"/>
      <c r="AC169" s="301"/>
      <c r="AD169" s="301"/>
      <c r="AE169" s="301"/>
      <c r="AF169" s="301"/>
      <c r="AG169" s="301"/>
      <c r="AH169" s="301"/>
      <c r="AI169" s="301"/>
      <c r="AJ169" s="301"/>
      <c r="AK169" s="301"/>
      <c r="AL169" s="301"/>
      <c r="AM169" s="301"/>
      <c r="AN169" s="301"/>
      <c r="AO169" s="301"/>
      <c r="AP169" s="301"/>
      <c r="AQ169" s="301"/>
      <c r="AR169" s="301"/>
      <c r="AS169" s="301"/>
      <c r="AT169" s="301"/>
      <c r="AU169" s="301"/>
      <c r="AV169" s="301"/>
      <c r="AW169" s="301"/>
      <c r="AX169" s="301"/>
      <c r="AY169" s="301"/>
      <c r="AZ169" s="301"/>
      <c r="BA169" s="301"/>
      <c r="BB169" s="301"/>
      <c r="BC169" s="301"/>
      <c r="BD169" s="301"/>
      <c r="BE169" s="301"/>
      <c r="BF169" s="301"/>
      <c r="BG169" s="301"/>
      <c r="BH169" s="301"/>
      <c r="BI169" s="301"/>
      <c r="BJ169" s="301"/>
      <c r="BK169" s="301"/>
      <c r="BL169" s="301"/>
      <c r="BM169" s="301"/>
      <c r="BN169" s="301"/>
      <c r="BO169" s="301"/>
      <c r="BP169" s="301"/>
      <c r="BQ169" s="301"/>
      <c r="BR169" s="301"/>
      <c r="BS169" s="301"/>
      <c r="BT169" s="301"/>
      <c r="BU169" s="301"/>
      <c r="BV169" s="301"/>
      <c r="BW169" s="301"/>
      <c r="BX169" s="301"/>
      <c r="BY169" s="301"/>
      <c r="BZ169" s="301"/>
      <c r="CA169" s="301"/>
      <c r="CB169" s="301"/>
      <c r="CC169" s="301"/>
      <c r="CD169" s="301"/>
      <c r="CE169" s="301"/>
      <c r="CF169" s="301"/>
      <c r="CG169" s="301"/>
      <c r="CH169" s="301"/>
      <c r="CI169" s="301"/>
      <c r="CJ169" s="301"/>
      <c r="CK169" s="301"/>
      <c r="CL169" s="301"/>
      <c r="CM169" s="301"/>
      <c r="CN169" s="301"/>
      <c r="CO169" s="301"/>
      <c r="CP169" s="301"/>
      <c r="CQ169" s="301"/>
      <c r="CR169" s="301"/>
      <c r="CS169" s="301"/>
      <c r="CT169" s="301"/>
      <c r="CU169" s="301"/>
      <c r="CV169" s="301"/>
    </row>
    <row r="170" spans="1:100" s="271" customFormat="1" ht="19.5" hidden="1" customHeight="1">
      <c r="A170" s="283" t="e">
        <f>#REF!</f>
        <v>#REF!</v>
      </c>
      <c r="B170" s="283"/>
      <c r="C170" s="283"/>
      <c r="D170" s="283"/>
      <c r="E170" s="283"/>
      <c r="F170" s="283"/>
      <c r="G170" s="283"/>
      <c r="H170" s="283"/>
      <c r="I170" s="284" t="e">
        <f>#REF!</f>
        <v>#REF!</v>
      </c>
      <c r="J170" s="984" t="e">
        <f>#REF!</f>
        <v>#REF!</v>
      </c>
      <c r="K170" s="984"/>
      <c r="L170" s="984"/>
      <c r="M170" s="984"/>
      <c r="N170" s="301"/>
      <c r="O170" s="301"/>
      <c r="P170" s="301"/>
      <c r="Q170" s="301"/>
      <c r="R170" s="301"/>
      <c r="S170" s="301"/>
      <c r="T170" s="301"/>
      <c r="U170" s="301"/>
      <c r="V170" s="301"/>
      <c r="W170" s="301"/>
      <c r="X170" s="301"/>
      <c r="Y170" s="301"/>
      <c r="Z170" s="301"/>
      <c r="AA170" s="301"/>
      <c r="AB170" s="301"/>
      <c r="AC170" s="301"/>
      <c r="AD170" s="301"/>
      <c r="AE170" s="301"/>
      <c r="AF170" s="301"/>
      <c r="AG170" s="301"/>
      <c r="AH170" s="301"/>
      <c r="AI170" s="301"/>
      <c r="AJ170" s="301"/>
      <c r="AK170" s="301"/>
      <c r="AL170" s="301"/>
      <c r="AM170" s="301"/>
      <c r="AN170" s="301"/>
      <c r="AO170" s="301"/>
      <c r="AP170" s="301"/>
      <c r="AQ170" s="301"/>
      <c r="AR170" s="301"/>
      <c r="AS170" s="301"/>
      <c r="AT170" s="301"/>
      <c r="AU170" s="301"/>
      <c r="AV170" s="301"/>
      <c r="AW170" s="301"/>
      <c r="AX170" s="301"/>
      <c r="AY170" s="301"/>
      <c r="AZ170" s="301"/>
      <c r="BA170" s="301"/>
      <c r="BB170" s="301"/>
      <c r="BC170" s="301"/>
      <c r="BD170" s="301"/>
      <c r="BE170" s="301"/>
      <c r="BF170" s="301"/>
      <c r="BG170" s="301"/>
      <c r="BH170" s="301"/>
      <c r="BI170" s="301"/>
      <c r="BJ170" s="301"/>
      <c r="BK170" s="301"/>
      <c r="BL170" s="301"/>
      <c r="BM170" s="301"/>
      <c r="BN170" s="301"/>
      <c r="BO170" s="301"/>
      <c r="BP170" s="301"/>
      <c r="BQ170" s="301"/>
      <c r="BR170" s="301"/>
      <c r="BS170" s="301"/>
      <c r="BT170" s="301"/>
      <c r="BU170" s="301"/>
      <c r="BV170" s="301"/>
      <c r="BW170" s="301"/>
      <c r="BX170" s="301"/>
      <c r="BY170" s="301"/>
      <c r="BZ170" s="301"/>
      <c r="CA170" s="301"/>
      <c r="CB170" s="301"/>
      <c r="CC170" s="301"/>
      <c r="CD170" s="301"/>
      <c r="CE170" s="301"/>
      <c r="CF170" s="301"/>
      <c r="CG170" s="301"/>
      <c r="CH170" s="301"/>
      <c r="CI170" s="301"/>
      <c r="CJ170" s="301"/>
      <c r="CK170" s="301"/>
      <c r="CL170" s="301"/>
      <c r="CM170" s="301"/>
      <c r="CN170" s="301"/>
      <c r="CO170" s="301"/>
      <c r="CP170" s="301"/>
      <c r="CQ170" s="301"/>
      <c r="CR170" s="301"/>
      <c r="CS170" s="301"/>
      <c r="CT170" s="301"/>
      <c r="CU170" s="301"/>
      <c r="CV170" s="301"/>
    </row>
    <row r="171" spans="1:100" s="271" customFormat="1" ht="19.5" hidden="1" customHeight="1">
      <c r="A171" s="283" t="e">
        <f>#REF!</f>
        <v>#REF!</v>
      </c>
      <c r="B171" s="283"/>
      <c r="C171" s="283"/>
      <c r="D171" s="283"/>
      <c r="E171" s="283"/>
      <c r="F171" s="283"/>
      <c r="G171" s="283"/>
      <c r="H171" s="283"/>
      <c r="I171" s="284" t="e">
        <f>#REF!</f>
        <v>#REF!</v>
      </c>
      <c r="J171" s="984" t="e">
        <f>#REF!</f>
        <v>#REF!</v>
      </c>
      <c r="K171" s="984"/>
      <c r="L171" s="984"/>
      <c r="M171" s="984"/>
      <c r="N171" s="301"/>
      <c r="O171" s="301"/>
      <c r="P171" s="301"/>
      <c r="Q171" s="301"/>
      <c r="R171" s="301"/>
      <c r="S171" s="301"/>
      <c r="T171" s="301"/>
      <c r="U171" s="301"/>
      <c r="V171" s="301"/>
      <c r="W171" s="301"/>
      <c r="X171" s="301"/>
      <c r="Y171" s="301"/>
      <c r="Z171" s="301"/>
      <c r="AA171" s="301"/>
      <c r="AB171" s="301"/>
      <c r="AC171" s="301"/>
      <c r="AD171" s="301"/>
      <c r="AE171" s="301"/>
      <c r="AF171" s="301"/>
      <c r="AG171" s="301"/>
      <c r="AH171" s="301"/>
      <c r="AI171" s="301"/>
      <c r="AJ171" s="301"/>
      <c r="AK171" s="301"/>
      <c r="AL171" s="301"/>
      <c r="AM171" s="301"/>
      <c r="AN171" s="301"/>
      <c r="AO171" s="301"/>
      <c r="AP171" s="301"/>
      <c r="AQ171" s="301"/>
      <c r="AR171" s="301"/>
      <c r="AS171" s="301"/>
      <c r="AT171" s="301"/>
      <c r="AU171" s="301"/>
      <c r="AV171" s="301"/>
      <c r="AW171" s="301"/>
      <c r="AX171" s="301"/>
      <c r="AY171" s="301"/>
      <c r="AZ171" s="301"/>
      <c r="BA171" s="301"/>
      <c r="BB171" s="301"/>
      <c r="BC171" s="301"/>
      <c r="BD171" s="301"/>
      <c r="BE171" s="301"/>
      <c r="BF171" s="301"/>
      <c r="BG171" s="301"/>
      <c r="BH171" s="301"/>
      <c r="BI171" s="301"/>
      <c r="BJ171" s="301"/>
      <c r="BK171" s="301"/>
      <c r="BL171" s="301"/>
      <c r="BM171" s="301"/>
      <c r="BN171" s="301"/>
      <c r="BO171" s="301"/>
      <c r="BP171" s="301"/>
      <c r="BQ171" s="301"/>
      <c r="BR171" s="301"/>
      <c r="BS171" s="301"/>
      <c r="BT171" s="301"/>
      <c r="BU171" s="301"/>
      <c r="BV171" s="301"/>
      <c r="BW171" s="301"/>
      <c r="BX171" s="301"/>
      <c r="BY171" s="301"/>
      <c r="BZ171" s="301"/>
      <c r="CA171" s="301"/>
      <c r="CB171" s="301"/>
      <c r="CC171" s="301"/>
      <c r="CD171" s="301"/>
      <c r="CE171" s="301"/>
      <c r="CF171" s="301"/>
      <c r="CG171" s="301"/>
      <c r="CH171" s="301"/>
      <c r="CI171" s="301"/>
      <c r="CJ171" s="301"/>
      <c r="CK171" s="301"/>
      <c r="CL171" s="301"/>
      <c r="CM171" s="301"/>
      <c r="CN171" s="301"/>
      <c r="CO171" s="301"/>
      <c r="CP171" s="301"/>
      <c r="CQ171" s="301"/>
      <c r="CR171" s="301"/>
      <c r="CS171" s="301"/>
      <c r="CT171" s="301"/>
      <c r="CU171" s="301"/>
      <c r="CV171" s="301"/>
    </row>
    <row r="172" spans="1:100" s="271" customFormat="1" ht="19.5" hidden="1" customHeight="1">
      <c r="A172" s="293" t="e">
        <f>#REF!</f>
        <v>#REF!</v>
      </c>
      <c r="B172" s="293"/>
      <c r="C172" s="293"/>
      <c r="D172" s="293"/>
      <c r="E172" s="293"/>
      <c r="F172" s="293"/>
      <c r="G172" s="293"/>
      <c r="H172" s="293"/>
      <c r="I172" s="282" t="e">
        <f>#REF!</f>
        <v>#REF!</v>
      </c>
      <c r="J172" s="984" t="e">
        <f>#REF!</f>
        <v>#REF!</v>
      </c>
      <c r="K172" s="984"/>
      <c r="L172" s="984"/>
      <c r="M172" s="984"/>
      <c r="N172" s="301"/>
      <c r="O172" s="301"/>
      <c r="P172" s="301"/>
      <c r="Q172" s="301"/>
      <c r="R172" s="301"/>
      <c r="S172" s="301"/>
      <c r="T172" s="301"/>
      <c r="U172" s="301"/>
      <c r="V172" s="301"/>
      <c r="W172" s="301"/>
      <c r="X172" s="301"/>
      <c r="Y172" s="301"/>
      <c r="Z172" s="301"/>
      <c r="AA172" s="301"/>
      <c r="AB172" s="301"/>
      <c r="AC172" s="301"/>
      <c r="AD172" s="301"/>
      <c r="AE172" s="301"/>
      <c r="AF172" s="301"/>
      <c r="AG172" s="301"/>
      <c r="AH172" s="301"/>
      <c r="AI172" s="301"/>
      <c r="AJ172" s="301"/>
      <c r="AK172" s="301"/>
      <c r="AL172" s="301"/>
      <c r="AM172" s="301"/>
      <c r="AN172" s="301"/>
      <c r="AO172" s="301"/>
      <c r="AP172" s="301"/>
      <c r="AQ172" s="301"/>
      <c r="AR172" s="301"/>
      <c r="AS172" s="301"/>
      <c r="AT172" s="301"/>
      <c r="AU172" s="301"/>
      <c r="AV172" s="301"/>
      <c r="AW172" s="301"/>
      <c r="AX172" s="301"/>
      <c r="AY172" s="301"/>
      <c r="AZ172" s="301"/>
      <c r="BA172" s="301"/>
      <c r="BB172" s="301"/>
      <c r="BC172" s="301"/>
      <c r="BD172" s="301"/>
      <c r="BE172" s="301"/>
      <c r="BF172" s="301"/>
      <c r="BG172" s="301"/>
      <c r="BH172" s="301"/>
      <c r="BI172" s="301"/>
      <c r="BJ172" s="301"/>
      <c r="BK172" s="301"/>
      <c r="BL172" s="301"/>
      <c r="BM172" s="301"/>
      <c r="BN172" s="301"/>
      <c r="BO172" s="301"/>
      <c r="BP172" s="301"/>
      <c r="BQ172" s="301"/>
      <c r="BR172" s="301"/>
      <c r="BS172" s="301"/>
      <c r="BT172" s="301"/>
      <c r="BU172" s="301"/>
      <c r="BV172" s="301"/>
      <c r="BW172" s="301"/>
      <c r="BX172" s="301"/>
      <c r="BY172" s="301"/>
      <c r="BZ172" s="301"/>
      <c r="CA172" s="301"/>
      <c r="CB172" s="301"/>
      <c r="CC172" s="301"/>
      <c r="CD172" s="301"/>
      <c r="CE172" s="301"/>
      <c r="CF172" s="301"/>
      <c r="CG172" s="301"/>
      <c r="CH172" s="301"/>
      <c r="CI172" s="301"/>
      <c r="CJ172" s="301"/>
      <c r="CK172" s="301"/>
      <c r="CL172" s="301"/>
      <c r="CM172" s="301"/>
      <c r="CN172" s="301"/>
      <c r="CO172" s="301"/>
      <c r="CP172" s="301"/>
      <c r="CQ172" s="301"/>
      <c r="CR172" s="301"/>
      <c r="CS172" s="301"/>
      <c r="CT172" s="301"/>
      <c r="CU172" s="301"/>
      <c r="CV172" s="301"/>
    </row>
    <row r="173" spans="1:100" s="271" customFormat="1" ht="33" hidden="1" customHeight="1">
      <c r="A173" s="286" t="e">
        <f>#REF!</f>
        <v>#REF!</v>
      </c>
      <c r="B173" s="286"/>
      <c r="C173" s="286"/>
      <c r="D173" s="286"/>
      <c r="E173" s="286"/>
      <c r="F173" s="286"/>
      <c r="G173" s="286"/>
      <c r="H173" s="286"/>
      <c r="I173" s="282" t="e">
        <f>#REF!</f>
        <v>#REF!</v>
      </c>
      <c r="J173" s="984"/>
      <c r="K173" s="984"/>
      <c r="L173" s="984"/>
      <c r="M173" s="984"/>
      <c r="N173" s="301"/>
      <c r="O173" s="301"/>
      <c r="P173" s="301"/>
      <c r="Q173" s="301"/>
      <c r="R173" s="301"/>
      <c r="S173" s="301"/>
      <c r="T173" s="301"/>
      <c r="U173" s="301"/>
      <c r="V173" s="301"/>
      <c r="W173" s="301"/>
      <c r="X173" s="301"/>
      <c r="Y173" s="301"/>
      <c r="Z173" s="301"/>
      <c r="AA173" s="301"/>
      <c r="AB173" s="301"/>
      <c r="AC173" s="301"/>
      <c r="AD173" s="301"/>
      <c r="AE173" s="301"/>
      <c r="AF173" s="301"/>
      <c r="AG173" s="301"/>
      <c r="AH173" s="301"/>
      <c r="AI173" s="301"/>
      <c r="AJ173" s="301"/>
      <c r="AK173" s="301"/>
      <c r="AL173" s="301"/>
      <c r="AM173" s="301"/>
      <c r="AN173" s="301"/>
      <c r="AO173" s="301"/>
      <c r="AP173" s="301"/>
      <c r="AQ173" s="301"/>
      <c r="AR173" s="301"/>
      <c r="AS173" s="301"/>
      <c r="AT173" s="301"/>
      <c r="AU173" s="301"/>
      <c r="AV173" s="301"/>
      <c r="AW173" s="301"/>
      <c r="AX173" s="301"/>
      <c r="AY173" s="301"/>
      <c r="AZ173" s="301"/>
      <c r="BA173" s="301"/>
      <c r="BB173" s="301"/>
      <c r="BC173" s="301"/>
      <c r="BD173" s="301"/>
      <c r="BE173" s="301"/>
      <c r="BF173" s="301"/>
      <c r="BG173" s="301"/>
      <c r="BH173" s="301"/>
      <c r="BI173" s="301"/>
      <c r="BJ173" s="301"/>
      <c r="BK173" s="301"/>
      <c r="BL173" s="301"/>
      <c r="BM173" s="301"/>
      <c r="BN173" s="301"/>
      <c r="BO173" s="301"/>
      <c r="BP173" s="301"/>
      <c r="BQ173" s="301"/>
      <c r="BR173" s="301"/>
      <c r="BS173" s="301"/>
      <c r="BT173" s="301"/>
      <c r="BU173" s="301"/>
      <c r="BV173" s="301"/>
      <c r="BW173" s="301"/>
      <c r="BX173" s="301"/>
      <c r="BY173" s="301"/>
      <c r="BZ173" s="301"/>
      <c r="CA173" s="301"/>
      <c r="CB173" s="301"/>
      <c r="CC173" s="301"/>
      <c r="CD173" s="301"/>
      <c r="CE173" s="301"/>
      <c r="CF173" s="301"/>
      <c r="CG173" s="301"/>
      <c r="CH173" s="301"/>
      <c r="CI173" s="301"/>
      <c r="CJ173" s="301"/>
      <c r="CK173" s="301"/>
      <c r="CL173" s="301"/>
      <c r="CM173" s="301"/>
      <c r="CN173" s="301"/>
      <c r="CO173" s="301"/>
      <c r="CP173" s="301"/>
      <c r="CQ173" s="301"/>
      <c r="CR173" s="301"/>
      <c r="CS173" s="301"/>
      <c r="CT173" s="301"/>
      <c r="CU173" s="301"/>
      <c r="CV173" s="301"/>
    </row>
    <row r="174" spans="1:100" s="271" customFormat="1" ht="19.5" hidden="1" customHeight="1">
      <c r="A174" s="283" t="e">
        <f>#REF!</f>
        <v>#REF!</v>
      </c>
      <c r="B174" s="283"/>
      <c r="C174" s="283"/>
      <c r="D174" s="283"/>
      <c r="E174" s="283"/>
      <c r="F174" s="283"/>
      <c r="G174" s="283"/>
      <c r="H174" s="283"/>
      <c r="I174" s="284" t="e">
        <f>#REF!</f>
        <v>#REF!</v>
      </c>
      <c r="J174" s="984" t="e">
        <f>#REF!</f>
        <v>#REF!</v>
      </c>
      <c r="K174" s="984"/>
      <c r="L174" s="984"/>
      <c r="M174" s="984"/>
      <c r="N174" s="301"/>
      <c r="O174" s="301"/>
      <c r="P174" s="301"/>
      <c r="Q174" s="301"/>
      <c r="R174" s="301"/>
      <c r="S174" s="301"/>
      <c r="T174" s="301"/>
      <c r="U174" s="301"/>
      <c r="V174" s="301"/>
      <c r="W174" s="301"/>
      <c r="X174" s="301"/>
      <c r="Y174" s="301"/>
      <c r="Z174" s="301"/>
      <c r="AA174" s="301"/>
      <c r="AB174" s="301"/>
      <c r="AC174" s="301"/>
      <c r="AD174" s="301"/>
      <c r="AE174" s="301"/>
      <c r="AF174" s="301"/>
      <c r="AG174" s="301"/>
      <c r="AH174" s="301"/>
      <c r="AI174" s="301"/>
      <c r="AJ174" s="301"/>
      <c r="AK174" s="301"/>
      <c r="AL174" s="301"/>
      <c r="AM174" s="301"/>
      <c r="AN174" s="301"/>
      <c r="AO174" s="301"/>
      <c r="AP174" s="301"/>
      <c r="AQ174" s="301"/>
      <c r="AR174" s="301"/>
      <c r="AS174" s="301"/>
      <c r="AT174" s="301"/>
      <c r="AU174" s="301"/>
      <c r="AV174" s="301"/>
      <c r="AW174" s="301"/>
      <c r="AX174" s="301"/>
      <c r="AY174" s="301"/>
      <c r="AZ174" s="301"/>
      <c r="BA174" s="301"/>
      <c r="BB174" s="301"/>
      <c r="BC174" s="301"/>
      <c r="BD174" s="301"/>
      <c r="BE174" s="301"/>
      <c r="BF174" s="301"/>
      <c r="BG174" s="301"/>
      <c r="BH174" s="301"/>
      <c r="BI174" s="301"/>
      <c r="BJ174" s="301"/>
      <c r="BK174" s="301"/>
      <c r="BL174" s="301"/>
      <c r="BM174" s="301"/>
      <c r="BN174" s="301"/>
      <c r="BO174" s="301"/>
      <c r="BP174" s="301"/>
      <c r="BQ174" s="301"/>
      <c r="BR174" s="301"/>
      <c r="BS174" s="301"/>
      <c r="BT174" s="301"/>
      <c r="BU174" s="301"/>
      <c r="BV174" s="301"/>
      <c r="BW174" s="301"/>
      <c r="BX174" s="301"/>
      <c r="BY174" s="301"/>
      <c r="BZ174" s="301"/>
      <c r="CA174" s="301"/>
      <c r="CB174" s="301"/>
      <c r="CC174" s="301"/>
      <c r="CD174" s="301"/>
      <c r="CE174" s="301"/>
      <c r="CF174" s="301"/>
      <c r="CG174" s="301"/>
      <c r="CH174" s="301"/>
      <c r="CI174" s="301"/>
      <c r="CJ174" s="301"/>
      <c r="CK174" s="301"/>
      <c r="CL174" s="301"/>
      <c r="CM174" s="301"/>
      <c r="CN174" s="301"/>
      <c r="CO174" s="301"/>
      <c r="CP174" s="301"/>
      <c r="CQ174" s="301"/>
      <c r="CR174" s="301"/>
      <c r="CS174" s="301"/>
      <c r="CT174" s="301"/>
      <c r="CU174" s="301"/>
      <c r="CV174" s="301"/>
    </row>
    <row r="175" spans="1:100" s="271" customFormat="1" ht="19.5" hidden="1" customHeight="1">
      <c r="A175" s="283" t="e">
        <f>#REF!</f>
        <v>#REF!</v>
      </c>
      <c r="B175" s="283"/>
      <c r="C175" s="283"/>
      <c r="D175" s="283"/>
      <c r="E175" s="283"/>
      <c r="F175" s="283"/>
      <c r="G175" s="283"/>
      <c r="H175" s="283"/>
      <c r="I175" s="284" t="e">
        <f>#REF!</f>
        <v>#REF!</v>
      </c>
      <c r="J175" s="984" t="e">
        <f>#REF!</f>
        <v>#REF!</v>
      </c>
      <c r="K175" s="984"/>
      <c r="L175" s="984"/>
      <c r="M175" s="984"/>
      <c r="N175" s="301"/>
      <c r="O175" s="301"/>
      <c r="P175" s="301"/>
      <c r="Q175" s="301"/>
      <c r="R175" s="301"/>
      <c r="S175" s="301"/>
      <c r="T175" s="301"/>
      <c r="U175" s="301"/>
      <c r="V175" s="301"/>
      <c r="W175" s="301"/>
      <c r="X175" s="301"/>
      <c r="Y175" s="301"/>
      <c r="Z175" s="301"/>
      <c r="AA175" s="301"/>
      <c r="AB175" s="301"/>
      <c r="AC175" s="301"/>
      <c r="AD175" s="301"/>
      <c r="AE175" s="301"/>
      <c r="AF175" s="301"/>
      <c r="AG175" s="301"/>
      <c r="AH175" s="301"/>
      <c r="AI175" s="301"/>
      <c r="AJ175" s="301"/>
      <c r="AK175" s="301"/>
      <c r="AL175" s="301"/>
      <c r="AM175" s="301"/>
      <c r="AN175" s="301"/>
      <c r="AO175" s="301"/>
      <c r="AP175" s="301"/>
      <c r="AQ175" s="301"/>
      <c r="AR175" s="301"/>
      <c r="AS175" s="301"/>
      <c r="AT175" s="301"/>
      <c r="AU175" s="301"/>
      <c r="AV175" s="301"/>
      <c r="AW175" s="301"/>
      <c r="AX175" s="301"/>
      <c r="AY175" s="301"/>
      <c r="AZ175" s="301"/>
      <c r="BA175" s="301"/>
      <c r="BB175" s="301"/>
      <c r="BC175" s="301"/>
      <c r="BD175" s="301"/>
      <c r="BE175" s="301"/>
      <c r="BF175" s="301"/>
      <c r="BG175" s="301"/>
      <c r="BH175" s="301"/>
      <c r="BI175" s="301"/>
      <c r="BJ175" s="301"/>
      <c r="BK175" s="301"/>
      <c r="BL175" s="301"/>
      <c r="BM175" s="301"/>
      <c r="BN175" s="301"/>
      <c r="BO175" s="301"/>
      <c r="BP175" s="301"/>
      <c r="BQ175" s="301"/>
      <c r="BR175" s="301"/>
      <c r="BS175" s="301"/>
      <c r="BT175" s="301"/>
      <c r="BU175" s="301"/>
      <c r="BV175" s="301"/>
      <c r="BW175" s="301"/>
      <c r="BX175" s="301"/>
      <c r="BY175" s="301"/>
      <c r="BZ175" s="301"/>
      <c r="CA175" s="301"/>
      <c r="CB175" s="301"/>
      <c r="CC175" s="301"/>
      <c r="CD175" s="301"/>
      <c r="CE175" s="301"/>
      <c r="CF175" s="301"/>
      <c r="CG175" s="301"/>
      <c r="CH175" s="301"/>
      <c r="CI175" s="301"/>
      <c r="CJ175" s="301"/>
      <c r="CK175" s="301"/>
      <c r="CL175" s="301"/>
      <c r="CM175" s="301"/>
      <c r="CN175" s="301"/>
      <c r="CO175" s="301"/>
      <c r="CP175" s="301"/>
      <c r="CQ175" s="301"/>
      <c r="CR175" s="301"/>
      <c r="CS175" s="301"/>
      <c r="CT175" s="301"/>
      <c r="CU175" s="301"/>
      <c r="CV175" s="301"/>
    </row>
    <row r="176" spans="1:100" s="271" customFormat="1" ht="32.25" hidden="1" customHeight="1">
      <c r="A176" s="283" t="e">
        <f>#REF!</f>
        <v>#REF!</v>
      </c>
      <c r="B176" s="283"/>
      <c r="C176" s="283"/>
      <c r="D176" s="283"/>
      <c r="E176" s="283"/>
      <c r="F176" s="283"/>
      <c r="G176" s="283"/>
      <c r="H176" s="283"/>
      <c r="I176" s="284" t="e">
        <f>#REF!</f>
        <v>#REF!</v>
      </c>
      <c r="J176" s="984" t="e">
        <f>#REF!</f>
        <v>#REF!</v>
      </c>
      <c r="K176" s="984"/>
      <c r="L176" s="984"/>
      <c r="M176" s="984"/>
      <c r="N176" s="301"/>
      <c r="O176" s="301"/>
      <c r="P176" s="301"/>
      <c r="Q176" s="301"/>
      <c r="R176" s="301"/>
      <c r="S176" s="301"/>
      <c r="T176" s="301"/>
      <c r="U176" s="301"/>
      <c r="V176" s="301"/>
      <c r="W176" s="301"/>
      <c r="X176" s="301"/>
      <c r="Y176" s="301"/>
      <c r="Z176" s="301"/>
      <c r="AA176" s="301"/>
      <c r="AB176" s="301"/>
      <c r="AC176" s="301"/>
      <c r="AD176" s="301"/>
      <c r="AE176" s="301"/>
      <c r="AF176" s="301"/>
      <c r="AG176" s="301"/>
      <c r="AH176" s="301"/>
      <c r="AI176" s="301"/>
      <c r="AJ176" s="301"/>
      <c r="AK176" s="301"/>
      <c r="AL176" s="301"/>
      <c r="AM176" s="301"/>
      <c r="AN176" s="301"/>
      <c r="AO176" s="301"/>
      <c r="AP176" s="301"/>
      <c r="AQ176" s="301"/>
      <c r="AR176" s="301"/>
      <c r="AS176" s="301"/>
      <c r="AT176" s="301"/>
      <c r="AU176" s="301"/>
      <c r="AV176" s="301"/>
      <c r="AW176" s="301"/>
      <c r="AX176" s="301"/>
      <c r="AY176" s="301"/>
      <c r="AZ176" s="301"/>
      <c r="BA176" s="301"/>
      <c r="BB176" s="301"/>
      <c r="BC176" s="301"/>
      <c r="BD176" s="301"/>
      <c r="BE176" s="301"/>
      <c r="BF176" s="301"/>
      <c r="BG176" s="301"/>
      <c r="BH176" s="301"/>
      <c r="BI176" s="301"/>
      <c r="BJ176" s="301"/>
      <c r="BK176" s="301"/>
      <c r="BL176" s="301"/>
      <c r="BM176" s="301"/>
      <c r="BN176" s="301"/>
      <c r="BO176" s="301"/>
      <c r="BP176" s="301"/>
      <c r="BQ176" s="301"/>
      <c r="BR176" s="301"/>
      <c r="BS176" s="301"/>
      <c r="BT176" s="301"/>
      <c r="BU176" s="301"/>
      <c r="BV176" s="301"/>
      <c r="BW176" s="301"/>
      <c r="BX176" s="301"/>
      <c r="BY176" s="301"/>
      <c r="BZ176" s="301"/>
      <c r="CA176" s="301"/>
      <c r="CB176" s="301"/>
      <c r="CC176" s="301"/>
      <c r="CD176" s="301"/>
      <c r="CE176" s="301"/>
      <c r="CF176" s="301"/>
      <c r="CG176" s="301"/>
      <c r="CH176" s="301"/>
      <c r="CI176" s="301"/>
      <c r="CJ176" s="301"/>
      <c r="CK176" s="301"/>
      <c r="CL176" s="301"/>
      <c r="CM176" s="301"/>
      <c r="CN176" s="301"/>
      <c r="CO176" s="301"/>
      <c r="CP176" s="301"/>
      <c r="CQ176" s="301"/>
      <c r="CR176" s="301"/>
      <c r="CS176" s="301"/>
      <c r="CT176" s="301"/>
      <c r="CU176" s="301"/>
      <c r="CV176" s="301"/>
    </row>
    <row r="177" spans="1:100" s="271" customFormat="1" ht="19.5" hidden="1" customHeight="1">
      <c r="A177" s="283" t="e">
        <f>#REF!</f>
        <v>#REF!</v>
      </c>
      <c r="B177" s="283"/>
      <c r="C177" s="283"/>
      <c r="D177" s="283"/>
      <c r="E177" s="283"/>
      <c r="F177" s="283"/>
      <c r="G177" s="283"/>
      <c r="H177" s="283"/>
      <c r="I177" s="284" t="e">
        <f>#REF!</f>
        <v>#REF!</v>
      </c>
      <c r="J177" s="984" t="e">
        <f>#REF!</f>
        <v>#REF!</v>
      </c>
      <c r="K177" s="984"/>
      <c r="L177" s="984"/>
      <c r="M177" s="984"/>
      <c r="N177" s="301"/>
      <c r="O177" s="301"/>
      <c r="P177" s="301"/>
      <c r="Q177" s="301"/>
      <c r="R177" s="301"/>
      <c r="S177" s="301"/>
      <c r="T177" s="301"/>
      <c r="U177" s="301"/>
      <c r="V177" s="301"/>
      <c r="W177" s="301"/>
      <c r="X177" s="301"/>
      <c r="Y177" s="301"/>
      <c r="Z177" s="301"/>
      <c r="AA177" s="301"/>
      <c r="AB177" s="301"/>
      <c r="AC177" s="301"/>
      <c r="AD177" s="301"/>
      <c r="AE177" s="301"/>
      <c r="AF177" s="301"/>
      <c r="AG177" s="301"/>
      <c r="AH177" s="301"/>
      <c r="AI177" s="301"/>
      <c r="AJ177" s="301"/>
      <c r="AK177" s="301"/>
      <c r="AL177" s="301"/>
      <c r="AM177" s="301"/>
      <c r="AN177" s="301"/>
      <c r="AO177" s="301"/>
      <c r="AP177" s="301"/>
      <c r="AQ177" s="301"/>
      <c r="AR177" s="301"/>
      <c r="AS177" s="301"/>
      <c r="AT177" s="301"/>
      <c r="AU177" s="301"/>
      <c r="AV177" s="301"/>
      <c r="AW177" s="301"/>
      <c r="AX177" s="301"/>
      <c r="AY177" s="301"/>
      <c r="AZ177" s="301"/>
      <c r="BA177" s="301"/>
      <c r="BB177" s="301"/>
      <c r="BC177" s="301"/>
      <c r="BD177" s="301"/>
      <c r="BE177" s="301"/>
      <c r="BF177" s="301"/>
      <c r="BG177" s="301"/>
      <c r="BH177" s="301"/>
      <c r="BI177" s="301"/>
      <c r="BJ177" s="301"/>
      <c r="BK177" s="301"/>
      <c r="BL177" s="301"/>
      <c r="BM177" s="301"/>
      <c r="BN177" s="301"/>
      <c r="BO177" s="301"/>
      <c r="BP177" s="301"/>
      <c r="BQ177" s="301"/>
      <c r="BR177" s="301"/>
      <c r="BS177" s="301"/>
      <c r="BT177" s="301"/>
      <c r="BU177" s="301"/>
      <c r="BV177" s="301"/>
      <c r="BW177" s="301"/>
      <c r="BX177" s="301"/>
      <c r="BY177" s="301"/>
      <c r="BZ177" s="301"/>
      <c r="CA177" s="301"/>
      <c r="CB177" s="301"/>
      <c r="CC177" s="301"/>
      <c r="CD177" s="301"/>
      <c r="CE177" s="301"/>
      <c r="CF177" s="301"/>
      <c r="CG177" s="301"/>
      <c r="CH177" s="301"/>
      <c r="CI177" s="301"/>
      <c r="CJ177" s="301"/>
      <c r="CK177" s="301"/>
      <c r="CL177" s="301"/>
      <c r="CM177" s="301"/>
      <c r="CN177" s="301"/>
      <c r="CO177" s="301"/>
      <c r="CP177" s="301"/>
      <c r="CQ177" s="301"/>
      <c r="CR177" s="301"/>
      <c r="CS177" s="301"/>
      <c r="CT177" s="301"/>
      <c r="CU177" s="301"/>
      <c r="CV177" s="301"/>
    </row>
    <row r="178" spans="1:100" s="271" customFormat="1" ht="19.5" hidden="1" customHeight="1">
      <c r="A178" s="285"/>
      <c r="B178" s="285"/>
      <c r="C178" s="285"/>
      <c r="D178" s="285"/>
      <c r="E178" s="285"/>
      <c r="F178" s="285"/>
      <c r="G178" s="285"/>
      <c r="H178" s="285"/>
      <c r="I178" s="282" t="e">
        <f>#REF!</f>
        <v>#REF!</v>
      </c>
      <c r="J178" s="984" t="e">
        <f>#REF!</f>
        <v>#REF!</v>
      </c>
      <c r="K178" s="984"/>
      <c r="L178" s="984"/>
      <c r="M178" s="984"/>
      <c r="N178" s="301"/>
      <c r="O178" s="301"/>
      <c r="P178" s="301"/>
      <c r="Q178" s="301"/>
      <c r="R178" s="301"/>
      <c r="S178" s="301"/>
      <c r="T178" s="301"/>
      <c r="U178" s="301"/>
      <c r="V178" s="301"/>
      <c r="W178" s="301"/>
      <c r="X178" s="301"/>
      <c r="Y178" s="301"/>
      <c r="Z178" s="301"/>
      <c r="AA178" s="301"/>
      <c r="AB178" s="301"/>
      <c r="AC178" s="301"/>
      <c r="AD178" s="301"/>
      <c r="AE178" s="301"/>
      <c r="AF178" s="301"/>
      <c r="AG178" s="301"/>
      <c r="AH178" s="301"/>
      <c r="AI178" s="301"/>
      <c r="AJ178" s="301"/>
      <c r="AK178" s="301"/>
      <c r="AL178" s="301"/>
      <c r="AM178" s="301"/>
      <c r="AN178" s="301"/>
      <c r="AO178" s="301"/>
      <c r="AP178" s="301"/>
      <c r="AQ178" s="301"/>
      <c r="AR178" s="301"/>
      <c r="AS178" s="301"/>
      <c r="AT178" s="301"/>
      <c r="AU178" s="301"/>
      <c r="AV178" s="301"/>
      <c r="AW178" s="301"/>
      <c r="AX178" s="301"/>
      <c r="AY178" s="301"/>
      <c r="AZ178" s="301"/>
      <c r="BA178" s="301"/>
      <c r="BB178" s="301"/>
      <c r="BC178" s="301"/>
      <c r="BD178" s="301"/>
      <c r="BE178" s="301"/>
      <c r="BF178" s="301"/>
      <c r="BG178" s="301"/>
      <c r="BH178" s="301"/>
      <c r="BI178" s="301"/>
      <c r="BJ178" s="301"/>
      <c r="BK178" s="301"/>
      <c r="BL178" s="301"/>
      <c r="BM178" s="301"/>
      <c r="BN178" s="301"/>
      <c r="BO178" s="301"/>
      <c r="BP178" s="301"/>
      <c r="BQ178" s="301"/>
      <c r="BR178" s="301"/>
      <c r="BS178" s="301"/>
      <c r="BT178" s="301"/>
      <c r="BU178" s="301"/>
      <c r="BV178" s="301"/>
      <c r="BW178" s="301"/>
      <c r="BX178" s="301"/>
      <c r="BY178" s="301"/>
      <c r="BZ178" s="301"/>
      <c r="CA178" s="301"/>
      <c r="CB178" s="301"/>
      <c r="CC178" s="301"/>
      <c r="CD178" s="301"/>
      <c r="CE178" s="301"/>
      <c r="CF178" s="301"/>
      <c r="CG178" s="301"/>
      <c r="CH178" s="301"/>
      <c r="CI178" s="301"/>
      <c r="CJ178" s="301"/>
      <c r="CK178" s="301"/>
      <c r="CL178" s="301"/>
      <c r="CM178" s="301"/>
      <c r="CN178" s="301"/>
      <c r="CO178" s="301"/>
      <c r="CP178" s="301"/>
      <c r="CQ178" s="301"/>
      <c r="CR178" s="301"/>
      <c r="CS178" s="301"/>
      <c r="CT178" s="301"/>
      <c r="CU178" s="301"/>
      <c r="CV178" s="301"/>
    </row>
    <row r="179" spans="1:100" s="271" customFormat="1" ht="16.5" hidden="1" customHeight="1">
      <c r="A179" s="288"/>
      <c r="B179" s="288"/>
      <c r="C179" s="288"/>
      <c r="D179" s="288"/>
      <c r="E179" s="288"/>
      <c r="F179" s="288"/>
      <c r="G179" s="288"/>
      <c r="H179" s="288"/>
      <c r="I179" s="282" t="e">
        <f>#REF!</f>
        <v>#REF!</v>
      </c>
      <c r="J179" s="984" t="e">
        <f>#REF!</f>
        <v>#REF!</v>
      </c>
      <c r="K179" s="984"/>
      <c r="L179" s="984"/>
      <c r="M179" s="984"/>
      <c r="N179" s="301"/>
      <c r="O179" s="301"/>
      <c r="P179" s="301"/>
      <c r="Q179" s="301"/>
      <c r="R179" s="301"/>
      <c r="S179" s="301"/>
      <c r="T179" s="301"/>
      <c r="U179" s="301"/>
      <c r="V179" s="301"/>
      <c r="W179" s="301"/>
      <c r="X179" s="301"/>
      <c r="Y179" s="301"/>
      <c r="Z179" s="301"/>
      <c r="AA179" s="301"/>
      <c r="AB179" s="301"/>
      <c r="AC179" s="301"/>
      <c r="AD179" s="301"/>
      <c r="AE179" s="301"/>
      <c r="AF179" s="301"/>
      <c r="AG179" s="301"/>
      <c r="AH179" s="301"/>
      <c r="AI179" s="301"/>
      <c r="AJ179" s="301"/>
      <c r="AK179" s="301"/>
      <c r="AL179" s="301"/>
      <c r="AM179" s="301"/>
      <c r="AN179" s="301"/>
      <c r="AO179" s="301"/>
      <c r="AP179" s="301"/>
      <c r="AQ179" s="301"/>
      <c r="AR179" s="301"/>
      <c r="AS179" s="301"/>
      <c r="AT179" s="301"/>
      <c r="AU179" s="301"/>
      <c r="AV179" s="301"/>
      <c r="AW179" s="301"/>
      <c r="AX179" s="301"/>
      <c r="AY179" s="301"/>
      <c r="AZ179" s="301"/>
      <c r="BA179" s="301"/>
      <c r="BB179" s="301"/>
      <c r="BC179" s="301"/>
      <c r="BD179" s="301"/>
      <c r="BE179" s="301"/>
      <c r="BF179" s="301"/>
      <c r="BG179" s="301"/>
      <c r="BH179" s="301"/>
      <c r="BI179" s="301"/>
      <c r="BJ179" s="301"/>
      <c r="BK179" s="301"/>
      <c r="BL179" s="301"/>
      <c r="BM179" s="301"/>
      <c r="BN179" s="301"/>
      <c r="BO179" s="301"/>
      <c r="BP179" s="301"/>
      <c r="BQ179" s="301"/>
      <c r="BR179" s="301"/>
      <c r="BS179" s="301"/>
      <c r="BT179" s="301"/>
      <c r="BU179" s="301"/>
      <c r="BV179" s="301"/>
      <c r="BW179" s="301"/>
      <c r="BX179" s="301"/>
      <c r="BY179" s="301"/>
      <c r="BZ179" s="301"/>
      <c r="CA179" s="301"/>
      <c r="CB179" s="301"/>
      <c r="CC179" s="301"/>
      <c r="CD179" s="301"/>
      <c r="CE179" s="301"/>
      <c r="CF179" s="301"/>
      <c r="CG179" s="301"/>
      <c r="CH179" s="301"/>
      <c r="CI179" s="301"/>
      <c r="CJ179" s="301"/>
      <c r="CK179" s="301"/>
      <c r="CL179" s="301"/>
      <c r="CM179" s="301"/>
      <c r="CN179" s="301"/>
      <c r="CO179" s="301"/>
      <c r="CP179" s="301"/>
      <c r="CQ179" s="301"/>
      <c r="CR179" s="301"/>
      <c r="CS179" s="301"/>
      <c r="CT179" s="301"/>
      <c r="CU179" s="301"/>
      <c r="CV179" s="301"/>
    </row>
    <row r="180" spans="1:100" s="271" customFormat="1" ht="19.5" hidden="1" customHeight="1">
      <c r="A180" s="290"/>
      <c r="B180" s="290"/>
      <c r="C180" s="290"/>
      <c r="D180" s="290"/>
      <c r="E180" s="290"/>
      <c r="F180" s="290"/>
      <c r="G180" s="290"/>
      <c r="H180" s="290"/>
      <c r="I180" s="282" t="e">
        <f>#REF!</f>
        <v>#REF!</v>
      </c>
      <c r="J180" s="984" t="e">
        <f>#REF!</f>
        <v>#REF!</v>
      </c>
      <c r="K180" s="984"/>
      <c r="L180" s="984"/>
      <c r="M180" s="984"/>
      <c r="N180" s="301"/>
      <c r="O180" s="301"/>
      <c r="P180" s="301"/>
      <c r="Q180" s="301"/>
      <c r="R180" s="301"/>
      <c r="S180" s="301"/>
      <c r="T180" s="301"/>
      <c r="U180" s="301"/>
      <c r="V180" s="301"/>
      <c r="W180" s="301"/>
      <c r="X180" s="301"/>
      <c r="Y180" s="301"/>
      <c r="Z180" s="301"/>
      <c r="AA180" s="301"/>
      <c r="AB180" s="301"/>
      <c r="AC180" s="301"/>
      <c r="AD180" s="301"/>
      <c r="AE180" s="301"/>
      <c r="AF180" s="301"/>
      <c r="AG180" s="301"/>
      <c r="AH180" s="301"/>
      <c r="AI180" s="301"/>
      <c r="AJ180" s="301"/>
      <c r="AK180" s="301"/>
      <c r="AL180" s="301"/>
      <c r="AM180" s="301"/>
      <c r="AN180" s="301"/>
      <c r="AO180" s="301"/>
      <c r="AP180" s="301"/>
      <c r="AQ180" s="301"/>
      <c r="AR180" s="301"/>
      <c r="AS180" s="301"/>
      <c r="AT180" s="301"/>
      <c r="AU180" s="301"/>
      <c r="AV180" s="301"/>
      <c r="AW180" s="301"/>
      <c r="AX180" s="301"/>
      <c r="AY180" s="301"/>
      <c r="AZ180" s="301"/>
      <c r="BA180" s="301"/>
      <c r="BB180" s="301"/>
      <c r="BC180" s="301"/>
      <c r="BD180" s="301"/>
      <c r="BE180" s="301"/>
      <c r="BF180" s="301"/>
      <c r="BG180" s="301"/>
      <c r="BH180" s="301"/>
      <c r="BI180" s="301"/>
      <c r="BJ180" s="301"/>
      <c r="BK180" s="301"/>
      <c r="BL180" s="301"/>
      <c r="BM180" s="301"/>
      <c r="BN180" s="301"/>
      <c r="BO180" s="301"/>
      <c r="BP180" s="301"/>
      <c r="BQ180" s="301"/>
      <c r="BR180" s="301"/>
      <c r="BS180" s="301"/>
      <c r="BT180" s="301"/>
      <c r="BU180" s="301"/>
      <c r="BV180" s="301"/>
      <c r="BW180" s="301"/>
      <c r="BX180" s="301"/>
      <c r="BY180" s="301"/>
      <c r="BZ180" s="301"/>
      <c r="CA180" s="301"/>
      <c r="CB180" s="301"/>
      <c r="CC180" s="301"/>
      <c r="CD180" s="301"/>
      <c r="CE180" s="301"/>
      <c r="CF180" s="301"/>
      <c r="CG180" s="301"/>
      <c r="CH180" s="301"/>
      <c r="CI180" s="301"/>
      <c r="CJ180" s="301"/>
      <c r="CK180" s="301"/>
      <c r="CL180" s="301"/>
      <c r="CM180" s="301"/>
      <c r="CN180" s="301"/>
      <c r="CO180" s="301"/>
      <c r="CP180" s="301"/>
      <c r="CQ180" s="301"/>
      <c r="CR180" s="301"/>
      <c r="CS180" s="301"/>
      <c r="CT180" s="301"/>
      <c r="CU180" s="301"/>
      <c r="CV180" s="301"/>
    </row>
    <row r="181" spans="1:100" s="262" customFormat="1">
      <c r="A181" s="294"/>
      <c r="B181" s="294"/>
      <c r="C181" s="294"/>
      <c r="D181" s="294"/>
      <c r="E181" s="294"/>
      <c r="F181" s="294"/>
      <c r="G181" s="294"/>
      <c r="H181" s="294"/>
      <c r="I181" s="295"/>
      <c r="J181" s="987"/>
      <c r="K181" s="987"/>
      <c r="L181" s="987"/>
      <c r="M181" s="987"/>
      <c r="N181" s="301"/>
      <c r="O181" s="301"/>
      <c r="P181" s="301"/>
      <c r="Q181" s="301"/>
      <c r="R181" s="301"/>
      <c r="S181" s="301"/>
      <c r="T181" s="301"/>
      <c r="U181" s="301"/>
      <c r="V181" s="301"/>
      <c r="W181" s="301"/>
      <c r="X181" s="301"/>
      <c r="Y181" s="301"/>
      <c r="Z181" s="301"/>
      <c r="AA181" s="301"/>
      <c r="AB181" s="301"/>
      <c r="AC181" s="301"/>
      <c r="AD181" s="301"/>
      <c r="AE181" s="301"/>
      <c r="AF181" s="301"/>
      <c r="AG181" s="301"/>
      <c r="AH181" s="301"/>
      <c r="AI181" s="301"/>
      <c r="AJ181" s="301"/>
      <c r="AK181" s="301"/>
      <c r="AL181" s="301"/>
      <c r="AM181" s="301"/>
      <c r="AN181" s="301"/>
      <c r="AO181" s="301"/>
      <c r="AP181" s="301"/>
      <c r="AQ181" s="301"/>
      <c r="AR181" s="301"/>
      <c r="AS181" s="301"/>
      <c r="AT181" s="301"/>
      <c r="AU181" s="301"/>
      <c r="AV181" s="301"/>
      <c r="AW181" s="301"/>
      <c r="AX181" s="301"/>
      <c r="AY181" s="301"/>
      <c r="AZ181" s="301"/>
      <c r="BA181" s="301"/>
      <c r="BB181" s="301"/>
      <c r="BC181" s="301"/>
      <c r="BD181" s="301"/>
      <c r="BE181" s="301"/>
      <c r="BF181" s="301"/>
      <c r="BG181" s="301"/>
      <c r="BH181" s="301"/>
      <c r="BI181" s="301"/>
      <c r="BJ181" s="301"/>
      <c r="BK181" s="301"/>
      <c r="BL181" s="301"/>
      <c r="BM181" s="301"/>
      <c r="BN181" s="301"/>
      <c r="BO181" s="301"/>
      <c r="BP181" s="301"/>
      <c r="BQ181" s="301"/>
      <c r="BR181" s="301"/>
      <c r="BS181" s="301"/>
      <c r="BT181" s="301"/>
      <c r="BU181" s="301"/>
      <c r="BV181" s="301"/>
      <c r="BW181" s="301"/>
      <c r="BX181" s="301"/>
      <c r="BY181" s="301"/>
      <c r="BZ181" s="301"/>
      <c r="CA181" s="301"/>
      <c r="CB181" s="301"/>
      <c r="CC181" s="301"/>
      <c r="CD181" s="301"/>
      <c r="CE181" s="301"/>
      <c r="CF181" s="301"/>
      <c r="CG181" s="301"/>
      <c r="CH181" s="301"/>
      <c r="CI181" s="301"/>
      <c r="CJ181" s="301"/>
      <c r="CK181" s="301"/>
      <c r="CL181" s="301"/>
      <c r="CM181" s="301"/>
      <c r="CN181" s="301"/>
      <c r="CO181" s="301"/>
      <c r="CP181" s="301"/>
      <c r="CQ181" s="301"/>
      <c r="CR181" s="301"/>
      <c r="CS181" s="301"/>
      <c r="CT181" s="301"/>
      <c r="CU181" s="301"/>
      <c r="CV181" s="301"/>
    </row>
    <row r="182" spans="1:100" s="262" customFormat="1">
      <c r="A182" s="267"/>
      <c r="B182" s="267"/>
      <c r="C182" s="267"/>
      <c r="D182" s="267"/>
      <c r="E182" s="267"/>
      <c r="F182" s="267"/>
      <c r="G182" s="267"/>
      <c r="H182" s="267"/>
      <c r="I182" s="396"/>
      <c r="J182" s="268"/>
      <c r="K182" s="268"/>
      <c r="L182" s="268"/>
      <c r="M182" s="268"/>
      <c r="N182" s="301"/>
      <c r="O182" s="301"/>
      <c r="P182" s="301"/>
      <c r="Q182" s="301"/>
      <c r="R182" s="301"/>
      <c r="S182" s="301"/>
      <c r="T182" s="301"/>
      <c r="U182" s="301"/>
      <c r="V182" s="301"/>
      <c r="W182" s="301"/>
      <c r="X182" s="301"/>
      <c r="Y182" s="301"/>
      <c r="Z182" s="301"/>
      <c r="AA182" s="301"/>
      <c r="AB182" s="301"/>
      <c r="AC182" s="301"/>
      <c r="AD182" s="301"/>
      <c r="AE182" s="301"/>
      <c r="AF182" s="301"/>
      <c r="AG182" s="301"/>
      <c r="AH182" s="301"/>
      <c r="AI182" s="301"/>
      <c r="AJ182" s="301"/>
      <c r="AK182" s="301"/>
      <c r="AL182" s="301"/>
      <c r="AM182" s="301"/>
      <c r="AN182" s="301"/>
      <c r="AO182" s="301"/>
      <c r="AP182" s="301"/>
      <c r="AQ182" s="301"/>
      <c r="AR182" s="301"/>
      <c r="AS182" s="301"/>
      <c r="AT182" s="301"/>
      <c r="AU182" s="301"/>
      <c r="AV182" s="301"/>
      <c r="AW182" s="301"/>
      <c r="AX182" s="301"/>
      <c r="AY182" s="301"/>
      <c r="AZ182" s="301"/>
      <c r="BA182" s="301"/>
      <c r="BB182" s="301"/>
      <c r="BC182" s="301"/>
      <c r="BD182" s="301"/>
      <c r="BE182" s="301"/>
      <c r="BF182" s="301"/>
      <c r="BG182" s="301"/>
      <c r="BH182" s="301"/>
      <c r="BI182" s="301"/>
      <c r="BJ182" s="301"/>
      <c r="BK182" s="301"/>
      <c r="BL182" s="301"/>
      <c r="BM182" s="301"/>
      <c r="BN182" s="301"/>
      <c r="BO182" s="301"/>
      <c r="BP182" s="301"/>
      <c r="BQ182" s="301"/>
      <c r="BR182" s="301"/>
      <c r="BS182" s="301"/>
      <c r="BT182" s="301"/>
      <c r="BU182" s="301"/>
      <c r="BV182" s="301"/>
      <c r="BW182" s="301"/>
      <c r="BX182" s="301"/>
      <c r="BY182" s="301"/>
      <c r="BZ182" s="301"/>
      <c r="CA182" s="301"/>
      <c r="CB182" s="301"/>
      <c r="CC182" s="301"/>
      <c r="CD182" s="301"/>
      <c r="CE182" s="301"/>
      <c r="CF182" s="301"/>
      <c r="CG182" s="301"/>
      <c r="CH182" s="301"/>
      <c r="CI182" s="301"/>
      <c r="CJ182" s="301"/>
      <c r="CK182" s="301"/>
      <c r="CL182" s="301"/>
      <c r="CM182" s="301"/>
      <c r="CN182" s="301"/>
      <c r="CO182" s="301"/>
      <c r="CP182" s="301"/>
      <c r="CQ182" s="301"/>
      <c r="CR182" s="301"/>
      <c r="CS182" s="301"/>
      <c r="CT182" s="301"/>
      <c r="CU182" s="301"/>
      <c r="CV182" s="301"/>
    </row>
    <row r="183" spans="1:100" s="262" customFormat="1">
      <c r="A183" s="267"/>
      <c r="B183" s="267"/>
      <c r="C183" s="267"/>
      <c r="D183" s="267"/>
      <c r="E183" s="267"/>
      <c r="F183" s="267"/>
      <c r="G183" s="267"/>
      <c r="H183" s="267"/>
      <c r="I183" s="396"/>
      <c r="J183" s="268"/>
      <c r="K183" s="268"/>
      <c r="L183" s="268"/>
      <c r="M183" s="268"/>
      <c r="N183" s="301"/>
      <c r="O183" s="301"/>
      <c r="P183" s="301"/>
      <c r="Q183" s="301"/>
      <c r="R183" s="301"/>
      <c r="S183" s="301"/>
      <c r="T183" s="301"/>
      <c r="U183" s="301"/>
      <c r="V183" s="301"/>
      <c r="W183" s="301"/>
      <c r="X183" s="301"/>
      <c r="Y183" s="301"/>
      <c r="Z183" s="301"/>
      <c r="AA183" s="301"/>
      <c r="AB183" s="301"/>
      <c r="AC183" s="301"/>
      <c r="AD183" s="301"/>
      <c r="AE183" s="301"/>
      <c r="AF183" s="301"/>
      <c r="AG183" s="301"/>
      <c r="AH183" s="301"/>
      <c r="AI183" s="301"/>
      <c r="AJ183" s="301"/>
      <c r="AK183" s="301"/>
      <c r="AL183" s="301"/>
      <c r="AM183" s="301"/>
      <c r="AN183" s="301"/>
      <c r="AO183" s="301"/>
      <c r="AP183" s="301"/>
      <c r="AQ183" s="301"/>
      <c r="AR183" s="301"/>
      <c r="AS183" s="301"/>
      <c r="AT183" s="301"/>
      <c r="AU183" s="301"/>
      <c r="AV183" s="301"/>
      <c r="AW183" s="301"/>
      <c r="AX183" s="301"/>
      <c r="AY183" s="301"/>
      <c r="AZ183" s="301"/>
      <c r="BA183" s="301"/>
      <c r="BB183" s="301"/>
      <c r="BC183" s="301"/>
      <c r="BD183" s="301"/>
      <c r="BE183" s="301"/>
      <c r="BF183" s="301"/>
      <c r="BG183" s="301"/>
      <c r="BH183" s="301"/>
      <c r="BI183" s="301"/>
      <c r="BJ183" s="301"/>
      <c r="BK183" s="301"/>
      <c r="BL183" s="301"/>
      <c r="BM183" s="301"/>
      <c r="BN183" s="301"/>
      <c r="BO183" s="301"/>
      <c r="BP183" s="301"/>
      <c r="BQ183" s="301"/>
      <c r="BR183" s="301"/>
      <c r="BS183" s="301"/>
      <c r="BT183" s="301"/>
      <c r="BU183" s="301"/>
      <c r="BV183" s="301"/>
      <c r="BW183" s="301"/>
      <c r="BX183" s="301"/>
      <c r="BY183" s="301"/>
      <c r="BZ183" s="301"/>
      <c r="CA183" s="301"/>
      <c r="CB183" s="301"/>
      <c r="CC183" s="301"/>
      <c r="CD183" s="301"/>
      <c r="CE183" s="301"/>
      <c r="CF183" s="301"/>
      <c r="CG183" s="301"/>
      <c r="CH183" s="301"/>
      <c r="CI183" s="301"/>
      <c r="CJ183" s="301"/>
      <c r="CK183" s="301"/>
      <c r="CL183" s="301"/>
      <c r="CM183" s="301"/>
      <c r="CN183" s="301"/>
      <c r="CO183" s="301"/>
      <c r="CP183" s="301"/>
      <c r="CQ183" s="301"/>
      <c r="CR183" s="301"/>
      <c r="CS183" s="301"/>
      <c r="CT183" s="301"/>
      <c r="CU183" s="301"/>
      <c r="CV183" s="301"/>
    </row>
  </sheetData>
  <sheetProtection password="CFB5" sheet="1" objects="1" scenarios="1" formatColumns="0" formatRows="0" selectLockedCells="1"/>
  <customSheetViews>
    <customSheetView guid="{D82A338D-F8F3-485C-9897-ED26B8FCE3B7}" showPageBreaks="1" printArea="1" hiddenRows="1" hiddenColumns="1" view="pageBreakPreview">
      <selection activeCell="E22" sqref="E22"/>
      <pageMargins left="0.7" right="0.7" top="0.75" bottom="0.75" header="0.3" footer="0.3"/>
      <pageSetup paperSize="9" scale="57" orientation="landscape" r:id="rId1"/>
    </customSheetView>
    <customSheetView guid="{63D51328-7CBC-4A1E-B96D-BAE91416501B}" showPageBreaks="1" printArea="1" hiddenRows="1" hiddenColumns="1" view="pageBreakPreview">
      <selection activeCell="A16" sqref="A16"/>
      <pageMargins left="0.7" right="0.7" top="0.75" bottom="0.75" header="0.3" footer="0.3"/>
      <pageSetup paperSize="9" scale="57" orientation="landscape" r:id="rId2"/>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3"/>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4"/>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5"/>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6"/>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7"/>
    </customSheetView>
    <customSheetView guid="{559560C8-0EA7-4FF3-86DE-6089CA470216}" showPageBreaks="1" printArea="1" hiddenRows="1" hiddenColumns="1" view="pageBreakPreview" topLeftCell="A7">
      <selection activeCell="E22" sqref="E22"/>
      <pageMargins left="0.7" right="0.7" top="0.75" bottom="0.75" header="0.3" footer="0.3"/>
      <pageSetup paperSize="9" scale="57" orientation="landscape" r:id="rId8"/>
    </customSheetView>
    <customSheetView guid="{0EF4989F-3042-43E2-B986-E1AA9D97B4D7}" showPageBreaks="1" printArea="1" hiddenRows="1" hiddenColumns="1" view="pageBreakPreview" topLeftCell="A7">
      <selection activeCell="E22" sqref="E22"/>
      <pageMargins left="0.7" right="0.7" top="0.75" bottom="0.75" header="0.3" footer="0.3"/>
      <pageSetup paperSize="9" scale="57" orientation="landscape" r:id="rId9"/>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B23:L23"/>
    <mergeCell ref="D24:L24"/>
    <mergeCell ref="H21:I21"/>
    <mergeCell ref="C12:F12"/>
    <mergeCell ref="C11:F11"/>
    <mergeCell ref="D25:L25"/>
    <mergeCell ref="D26:L26"/>
    <mergeCell ref="D27:L27"/>
    <mergeCell ref="C29:K29"/>
    <mergeCell ref="A64:M64"/>
    <mergeCell ref="C21:F21"/>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1000-000000000000}">
      <formula1>0</formula1>
    </dataValidation>
  </dataValidations>
  <pageMargins left="0.7" right="0.7" top="0.75" bottom="0.75" header="0.3" footer="0.3"/>
  <pageSetup paperSize="9" scale="57" orientation="landscape" r:id="rId1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indexed="11"/>
  </sheetPr>
  <dimension ref="A1:Y40"/>
  <sheetViews>
    <sheetView showZeros="0" tabSelected="1" view="pageBreakPreview" zoomScale="70" zoomScaleNormal="70" zoomScaleSheetLayoutView="70" workbookViewId="0">
      <selection activeCell="G15" sqref="G15"/>
    </sheetView>
  </sheetViews>
  <sheetFormatPr defaultRowHeight="16.5"/>
  <cols>
    <col min="1" max="2" width="5.7109375" style="162" customWidth="1"/>
    <col min="3" max="3" width="24.7109375" style="162" customWidth="1"/>
    <col min="4" max="4" width="15.28515625" style="162" customWidth="1"/>
    <col min="5" max="5" width="28.7109375" style="162" customWidth="1"/>
    <col min="6" max="6" width="14.7109375" style="162" customWidth="1"/>
    <col min="7" max="7" width="19.5703125" style="162" customWidth="1"/>
    <col min="8" max="8" width="23.7109375" style="149" hidden="1" customWidth="1"/>
    <col min="9" max="9" width="18" style="150" hidden="1" customWidth="1"/>
    <col min="10" max="10" width="16.85546875" style="151" hidden="1" customWidth="1"/>
    <col min="11" max="11" width="14.5703125" style="151" hidden="1" customWidth="1"/>
    <col min="12" max="12" width="18.5703125" style="151" hidden="1" customWidth="1"/>
    <col min="13" max="13" width="16.28515625" style="151" customWidth="1"/>
    <col min="14" max="14" width="39.7109375" style="151" customWidth="1"/>
    <col min="15" max="15" width="24.28515625" style="151" customWidth="1"/>
    <col min="16" max="17" width="16.28515625" style="151" customWidth="1"/>
    <col min="18" max="19" width="10.28515625" style="152" customWidth="1"/>
    <col min="20" max="20" width="9.140625" style="152" customWidth="1"/>
    <col min="21" max="21" width="9.140625" style="153" customWidth="1"/>
    <col min="22" max="23" width="9.140625" style="153"/>
    <col min="24" max="25" width="9.140625" style="154"/>
    <col min="26" max="16384" width="9.140625" style="155"/>
  </cols>
  <sheetData>
    <row r="1" spans="1:25" s="147" customFormat="1" ht="39.950000000000003" customHeight="1">
      <c r="A1" s="993" t="s">
        <v>146</v>
      </c>
      <c r="B1" s="993"/>
      <c r="C1" s="993"/>
      <c r="D1" s="993"/>
      <c r="E1" s="993"/>
      <c r="F1" s="993"/>
      <c r="G1" s="993"/>
      <c r="H1" s="142"/>
      <c r="I1" s="143"/>
      <c r="J1" s="144"/>
      <c r="K1" s="144"/>
      <c r="L1" s="144"/>
      <c r="M1" s="144"/>
      <c r="N1" s="144"/>
      <c r="O1" s="144"/>
      <c r="P1" s="144"/>
      <c r="Q1" s="144"/>
      <c r="R1" s="144"/>
      <c r="S1" s="144"/>
      <c r="T1" s="144"/>
      <c r="U1" s="145"/>
      <c r="V1" s="145"/>
      <c r="W1" s="145"/>
      <c r="X1" s="146"/>
      <c r="Y1" s="146"/>
    </row>
    <row r="2" spans="1:25" ht="18" customHeight="1">
      <c r="A2" s="111" t="str">
        <f>Cover!B3</f>
        <v>SPEC. NO.: CC/NT/COND/DOM/A06/22/00427</v>
      </c>
      <c r="B2" s="111"/>
      <c r="C2" s="112"/>
      <c r="D2" s="148"/>
      <c r="E2" s="148"/>
      <c r="F2" s="148"/>
      <c r="G2" s="114" t="s">
        <v>147</v>
      </c>
    </row>
    <row r="3" spans="1:25" ht="12.75" customHeight="1">
      <c r="A3" s="115"/>
      <c r="B3" s="115"/>
      <c r="C3" s="116"/>
      <c r="D3" s="137"/>
      <c r="E3" s="137"/>
      <c r="F3" s="137"/>
      <c r="G3" s="117"/>
    </row>
    <row r="4" spans="1:25" ht="18.95" customHeight="1">
      <c r="A4" s="994" t="s">
        <v>148</v>
      </c>
      <c r="B4" s="994"/>
      <c r="C4" s="994"/>
      <c r="D4" s="994"/>
      <c r="E4" s="994"/>
      <c r="F4" s="994"/>
      <c r="G4" s="994"/>
    </row>
    <row r="5" spans="1:25" ht="21" customHeight="1">
      <c r="A5" s="156" t="s">
        <v>1</v>
      </c>
      <c r="B5" s="156"/>
      <c r="C5" s="157"/>
      <c r="D5" s="157"/>
      <c r="E5" s="157"/>
      <c r="F5" s="157"/>
      <c r="G5" s="157"/>
    </row>
    <row r="6" spans="1:25" ht="21" customHeight="1">
      <c r="A6" s="27" t="s">
        <v>2</v>
      </c>
      <c r="B6" s="27"/>
      <c r="C6" s="157"/>
      <c r="D6" s="157"/>
      <c r="E6" s="157"/>
      <c r="F6" s="157"/>
      <c r="G6" s="157"/>
      <c r="I6" s="628" t="s">
        <v>214</v>
      </c>
      <c r="J6" s="732">
        <f>'Sch-1'!N44</f>
        <v>0</v>
      </c>
      <c r="K6" s="627"/>
      <c r="L6" s="443"/>
    </row>
    <row r="7" spans="1:25" ht="21" customHeight="1">
      <c r="A7" s="27" t="s">
        <v>3</v>
      </c>
      <c r="B7" s="27"/>
      <c r="C7" s="157"/>
      <c r="D7" s="157"/>
      <c r="E7" s="157"/>
      <c r="F7" s="157"/>
      <c r="G7" s="157"/>
      <c r="I7" s="628" t="s">
        <v>216</v>
      </c>
      <c r="J7" s="732">
        <f>'Sch-2'!J44</f>
        <v>0</v>
      </c>
      <c r="K7" s="627"/>
    </row>
    <row r="8" spans="1:25" ht="21" customHeight="1">
      <c r="A8" s="27" t="s">
        <v>4</v>
      </c>
      <c r="B8" s="27"/>
      <c r="C8" s="157"/>
      <c r="D8" s="157"/>
      <c r="E8" s="157"/>
      <c r="F8" s="157"/>
      <c r="G8" s="157"/>
      <c r="I8" s="628" t="s">
        <v>217</v>
      </c>
      <c r="J8" s="732">
        <f>'Sch-3'!P28</f>
        <v>0</v>
      </c>
      <c r="K8" s="627"/>
    </row>
    <row r="9" spans="1:25" ht="21" customHeight="1">
      <c r="A9" s="27" t="s">
        <v>149</v>
      </c>
      <c r="B9" s="27"/>
      <c r="C9" s="157"/>
      <c r="D9" s="157"/>
      <c r="E9" s="157"/>
      <c r="F9" s="157"/>
      <c r="G9" s="157"/>
      <c r="I9" s="629" t="s">
        <v>177</v>
      </c>
      <c r="J9" s="733">
        <f>J6+J7+J8</f>
        <v>0</v>
      </c>
      <c r="K9" s="627"/>
    </row>
    <row r="10" spans="1:25" ht="21" customHeight="1">
      <c r="A10" s="27" t="s">
        <v>6</v>
      </c>
      <c r="B10" s="27"/>
      <c r="C10" s="157"/>
      <c r="D10" s="157"/>
      <c r="E10" s="157"/>
      <c r="F10" s="157"/>
      <c r="G10" s="157"/>
      <c r="J10" s="442"/>
    </row>
    <row r="11" spans="1:25" ht="14.25" customHeight="1">
      <c r="A11" s="157"/>
      <c r="B11" s="157"/>
      <c r="C11" s="157"/>
      <c r="D11" s="157"/>
      <c r="E11" s="157"/>
      <c r="F11" s="157"/>
      <c r="G11" s="157"/>
    </row>
    <row r="12" spans="1:25" ht="67.5" customHeight="1">
      <c r="A12" s="158" t="s">
        <v>150</v>
      </c>
      <c r="B12" s="528"/>
      <c r="C12" s="995" t="str">
        <f>Cover!$B$2</f>
        <v xml:space="preserve">Reconductoring packages OH03 for Reconductoring of Jharsuguda/Sundargarh (POWERGRID) - Rourkela (POWERGRID) 400kV 2xD/C Twin Moose line with Twin HTLS conductor associated with Eastern region Expansion Scheme-XXIX
</v>
      </c>
      <c r="D12" s="995"/>
      <c r="E12" s="995"/>
      <c r="F12" s="995"/>
      <c r="G12" s="995"/>
      <c r="J12" s="443"/>
    </row>
    <row r="13" spans="1:25" ht="21" customHeight="1" thickBot="1">
      <c r="A13" s="159" t="s">
        <v>151</v>
      </c>
      <c r="B13" s="159"/>
      <c r="C13" s="160"/>
      <c r="D13" s="159"/>
      <c r="E13" s="159"/>
      <c r="F13" s="159"/>
      <c r="G13" s="159"/>
      <c r="H13" s="437"/>
      <c r="K13" s="168"/>
      <c r="L13" s="168"/>
      <c r="M13" s="168"/>
    </row>
    <row r="14" spans="1:25" ht="41.25" customHeight="1" thickBot="1">
      <c r="A14" s="996" t="s">
        <v>152</v>
      </c>
      <c r="B14" s="996"/>
      <c r="C14" s="996"/>
      <c r="D14" s="996"/>
      <c r="E14" s="996"/>
      <c r="F14" s="996"/>
      <c r="G14" s="996"/>
      <c r="H14" s="642" t="s">
        <v>322</v>
      </c>
      <c r="I14" s="642" t="s">
        <v>323</v>
      </c>
      <c r="J14" s="643" t="s">
        <v>324</v>
      </c>
      <c r="K14" s="168"/>
      <c r="L14" s="168"/>
      <c r="M14" s="168"/>
      <c r="N14" s="161"/>
    </row>
    <row r="15" spans="1:25" ht="56.25" customHeight="1">
      <c r="B15" s="163">
        <v>1</v>
      </c>
      <c r="C15" s="1000" t="s">
        <v>315</v>
      </c>
      <c r="D15" s="998"/>
      <c r="E15" s="998"/>
      <c r="F15" s="999"/>
      <c r="G15" s="164"/>
      <c r="H15" s="702">
        <f>IF(J6=0,0,(G15/J9)*J6)</f>
        <v>0</v>
      </c>
      <c r="I15" s="703">
        <f>IF(J7=0,0,(G15/J9)*J7)</f>
        <v>0</v>
      </c>
      <c r="J15" s="702">
        <f>IF(J8,(G15/J9)*J8,0)</f>
        <v>0</v>
      </c>
      <c r="K15" s="168"/>
      <c r="L15" s="168"/>
      <c r="M15" s="168"/>
    </row>
    <row r="16" spans="1:25" ht="55.5" customHeight="1">
      <c r="B16" s="163">
        <v>2</v>
      </c>
      <c r="C16" s="997" t="s">
        <v>509</v>
      </c>
      <c r="D16" s="998"/>
      <c r="E16" s="998"/>
      <c r="F16" s="999"/>
      <c r="G16" s="165"/>
      <c r="H16" s="704">
        <f>G16*J6</f>
        <v>0</v>
      </c>
      <c r="I16" s="705">
        <f>G16*J7</f>
        <v>0</v>
      </c>
      <c r="J16" s="704">
        <f>G16*J8</f>
        <v>0</v>
      </c>
      <c r="K16" s="168"/>
      <c r="L16" s="168"/>
      <c r="M16" s="168"/>
    </row>
    <row r="17" spans="1:25" s="166" customFormat="1" ht="39.75" customHeight="1" thickBot="1">
      <c r="B17" s="167">
        <v>3</v>
      </c>
      <c r="C17" s="988" t="s">
        <v>153</v>
      </c>
      <c r="D17" s="989"/>
      <c r="E17" s="989"/>
      <c r="F17" s="990"/>
      <c r="G17" s="434"/>
      <c r="H17" s="704"/>
      <c r="I17" s="704"/>
      <c r="J17" s="704"/>
      <c r="K17" s="168"/>
      <c r="L17" s="168"/>
      <c r="M17" s="168"/>
      <c r="N17" s="168"/>
      <c r="O17" s="168"/>
      <c r="P17" s="168"/>
      <c r="Q17" s="168"/>
      <c r="R17" s="169"/>
      <c r="S17" s="169"/>
      <c r="T17" s="169"/>
      <c r="U17" s="170"/>
      <c r="V17" s="170"/>
      <c r="W17" s="170"/>
      <c r="X17" s="171"/>
      <c r="Y17" s="171"/>
    </row>
    <row r="18" spans="1:25" s="166" customFormat="1" ht="21" customHeight="1" thickBot="1">
      <c r="B18" s="172"/>
      <c r="C18" s="991" t="s">
        <v>316</v>
      </c>
      <c r="D18" s="992"/>
      <c r="E18" s="992"/>
      <c r="F18" s="173" t="s">
        <v>154</v>
      </c>
      <c r="G18" s="435"/>
      <c r="H18" s="706">
        <f>G18</f>
        <v>0</v>
      </c>
      <c r="I18" s="707"/>
      <c r="J18" s="704"/>
      <c r="K18" s="168"/>
      <c r="L18" s="168"/>
      <c r="M18" s="168"/>
      <c r="N18" s="175"/>
      <c r="O18" s="174"/>
      <c r="P18" s="168"/>
      <c r="Q18" s="168"/>
      <c r="R18" s="169"/>
      <c r="S18" s="169"/>
      <c r="T18" s="169"/>
      <c r="U18" s="170"/>
      <c r="V18" s="170"/>
      <c r="W18" s="170"/>
      <c r="X18" s="171"/>
      <c r="Y18" s="171"/>
    </row>
    <row r="19" spans="1:25" s="166" customFormat="1" ht="33" customHeight="1" thickBot="1">
      <c r="B19" s="172"/>
      <c r="C19" s="1008" t="s">
        <v>340</v>
      </c>
      <c r="D19" s="1009"/>
      <c r="E19" s="1009"/>
      <c r="F19" s="173" t="s">
        <v>154</v>
      </c>
      <c r="G19" s="435"/>
      <c r="H19" s="708"/>
      <c r="I19" s="706">
        <f>G19</f>
        <v>0</v>
      </c>
      <c r="J19" s="709"/>
      <c r="K19" s="168"/>
      <c r="L19" s="168"/>
      <c r="M19" s="168"/>
      <c r="N19" s="175"/>
      <c r="O19" s="174"/>
      <c r="P19" s="168"/>
      <c r="Q19" s="168"/>
      <c r="R19" s="169"/>
      <c r="S19" s="169"/>
      <c r="T19" s="169"/>
      <c r="U19" s="170"/>
      <c r="V19" s="170"/>
      <c r="W19" s="170"/>
      <c r="X19" s="171"/>
      <c r="Y19" s="171"/>
    </row>
    <row r="20" spans="1:25" s="166" customFormat="1" ht="21" customHeight="1" thickBot="1">
      <c r="B20" s="172"/>
      <c r="C20" s="991" t="s">
        <v>317</v>
      </c>
      <c r="D20" s="992"/>
      <c r="E20" s="992"/>
      <c r="F20" s="173" t="s">
        <v>154</v>
      </c>
      <c r="G20" s="435"/>
      <c r="H20" s="704"/>
      <c r="I20" s="703"/>
      <c r="J20" s="706">
        <f>G20</f>
        <v>0</v>
      </c>
      <c r="K20" s="168"/>
      <c r="L20" s="168"/>
      <c r="M20" s="168"/>
      <c r="N20" s="175"/>
      <c r="O20" s="174"/>
      <c r="P20" s="168"/>
      <c r="Q20" s="168"/>
      <c r="R20" s="169"/>
      <c r="S20" s="169"/>
      <c r="T20" s="169"/>
      <c r="U20" s="170"/>
      <c r="V20" s="170"/>
      <c r="W20" s="170"/>
      <c r="X20" s="171"/>
      <c r="Y20" s="171"/>
    </row>
    <row r="21" spans="1:25" s="166" customFormat="1" ht="21" customHeight="1">
      <c r="B21" s="172"/>
      <c r="C21" s="991" t="s">
        <v>318</v>
      </c>
      <c r="D21" s="992"/>
      <c r="E21" s="992"/>
      <c r="F21" s="173" t="s">
        <v>154</v>
      </c>
      <c r="G21" s="444"/>
      <c r="H21" s="704"/>
      <c r="I21" s="705"/>
      <c r="J21" s="702"/>
      <c r="K21" s="168"/>
      <c r="L21" s="168"/>
      <c r="M21" s="168"/>
      <c r="N21" s="175"/>
      <c r="O21" s="174"/>
      <c r="P21" s="168"/>
      <c r="Q21" s="168"/>
      <c r="R21" s="169"/>
      <c r="S21" s="169"/>
      <c r="T21" s="169"/>
      <c r="U21" s="170"/>
      <c r="V21" s="170"/>
      <c r="W21" s="170"/>
      <c r="X21" s="171"/>
      <c r="Y21" s="171"/>
    </row>
    <row r="22" spans="1:25" s="166" customFormat="1" ht="21" customHeight="1">
      <c r="B22" s="176"/>
      <c r="C22" s="991" t="s">
        <v>155</v>
      </c>
      <c r="D22" s="992"/>
      <c r="E22" s="992"/>
      <c r="F22" s="177" t="s">
        <v>154</v>
      </c>
      <c r="G22" s="444"/>
      <c r="H22" s="704"/>
      <c r="I22" s="705"/>
      <c r="J22" s="704"/>
      <c r="K22" s="168"/>
      <c r="L22" s="168"/>
      <c r="M22" s="168"/>
      <c r="N22" s="175"/>
      <c r="O22" s="174"/>
      <c r="P22" s="168"/>
      <c r="Q22" s="168"/>
      <c r="R22" s="169"/>
      <c r="S22" s="169"/>
      <c r="T22" s="169"/>
      <c r="U22" s="170"/>
      <c r="V22" s="170"/>
      <c r="W22" s="170"/>
      <c r="X22" s="171"/>
      <c r="Y22" s="171"/>
    </row>
    <row r="23" spans="1:25" s="166" customFormat="1" ht="54.95" customHeight="1" thickBot="1">
      <c r="B23" s="167">
        <v>4</v>
      </c>
      <c r="C23" s="1004" t="s">
        <v>510</v>
      </c>
      <c r="D23" s="1005"/>
      <c r="E23" s="1005"/>
      <c r="F23" s="1006"/>
      <c r="G23" s="434"/>
      <c r="H23" s="710"/>
      <c r="I23" s="705"/>
      <c r="J23" s="704"/>
      <c r="K23" s="168"/>
      <c r="L23" s="168"/>
      <c r="M23" s="168"/>
      <c r="N23" s="168"/>
      <c r="O23" s="168"/>
      <c r="P23" s="168"/>
      <c r="Q23" s="168"/>
      <c r="R23" s="169"/>
      <c r="S23" s="169"/>
      <c r="T23" s="169"/>
      <c r="U23" s="170"/>
      <c r="V23" s="170"/>
      <c r="W23" s="170"/>
      <c r="X23" s="171"/>
      <c r="Y23" s="171"/>
    </row>
    <row r="24" spans="1:25" s="166" customFormat="1" ht="21" customHeight="1" thickBot="1">
      <c r="A24" s="178"/>
      <c r="B24" s="172"/>
      <c r="C24" s="991" t="s">
        <v>316</v>
      </c>
      <c r="D24" s="992"/>
      <c r="E24" s="992"/>
      <c r="F24" s="173" t="s">
        <v>156</v>
      </c>
      <c r="G24" s="436"/>
      <c r="H24" s="711">
        <f>G24*J6</f>
        <v>0</v>
      </c>
      <c r="I24" s="707"/>
      <c r="J24" s="704"/>
      <c r="K24" s="168"/>
      <c r="L24" s="168"/>
      <c r="M24" s="168"/>
      <c r="N24" s="168"/>
      <c r="O24" s="168"/>
      <c r="P24" s="168"/>
      <c r="Q24" s="168"/>
      <c r="R24" s="169"/>
      <c r="S24" s="169"/>
      <c r="T24" s="169"/>
      <c r="U24" s="170"/>
      <c r="V24" s="170"/>
      <c r="W24" s="170"/>
      <c r="X24" s="171"/>
      <c r="Y24" s="171"/>
    </row>
    <row r="25" spans="1:25" s="166" customFormat="1" ht="33.75" customHeight="1" thickBot="1">
      <c r="A25" s="178"/>
      <c r="B25" s="172"/>
      <c r="C25" s="1010" t="s">
        <v>340</v>
      </c>
      <c r="D25" s="1011"/>
      <c r="E25" s="1011"/>
      <c r="F25" s="173" t="s">
        <v>156</v>
      </c>
      <c r="G25" s="436"/>
      <c r="H25" s="712"/>
      <c r="I25" s="706">
        <f>G25*J7</f>
        <v>0</v>
      </c>
      <c r="J25" s="709"/>
      <c r="K25" s="168"/>
      <c r="L25" s="168"/>
      <c r="M25" s="168"/>
      <c r="N25" s="168"/>
      <c r="O25" s="168"/>
      <c r="P25" s="168"/>
      <c r="Q25" s="168"/>
      <c r="R25" s="169"/>
      <c r="S25" s="169"/>
      <c r="T25" s="169"/>
      <c r="U25" s="170"/>
      <c r="V25" s="170"/>
      <c r="W25" s="170"/>
      <c r="X25" s="171"/>
      <c r="Y25" s="171"/>
    </row>
    <row r="26" spans="1:25" s="166" customFormat="1" ht="21" customHeight="1" thickBot="1">
      <c r="A26" s="178"/>
      <c r="B26" s="172"/>
      <c r="C26" s="991" t="s">
        <v>317</v>
      </c>
      <c r="D26" s="992"/>
      <c r="E26" s="992"/>
      <c r="F26" s="173" t="s">
        <v>156</v>
      </c>
      <c r="G26" s="436"/>
      <c r="H26" s="710"/>
      <c r="I26" s="703"/>
      <c r="J26" s="706">
        <f>G26*J8</f>
        <v>0</v>
      </c>
      <c r="K26" s="168"/>
      <c r="L26" s="168"/>
      <c r="M26" s="168"/>
      <c r="N26" s="168"/>
      <c r="O26" s="168"/>
      <c r="P26" s="168"/>
      <c r="Q26" s="168"/>
      <c r="R26" s="169"/>
      <c r="S26" s="169"/>
      <c r="T26" s="169"/>
      <c r="U26" s="170"/>
      <c r="V26" s="170"/>
      <c r="W26" s="170"/>
      <c r="X26" s="171"/>
      <c r="Y26" s="171"/>
    </row>
    <row r="27" spans="1:25" s="166" customFormat="1" ht="21" customHeight="1">
      <c r="A27" s="178"/>
      <c r="B27" s="172"/>
      <c r="C27" s="991" t="s">
        <v>318</v>
      </c>
      <c r="D27" s="992"/>
      <c r="E27" s="992"/>
      <c r="F27" s="173" t="s">
        <v>156</v>
      </c>
      <c r="G27" s="445"/>
      <c r="H27" s="710"/>
      <c r="I27" s="705"/>
      <c r="J27" s="702"/>
      <c r="K27" s="168"/>
      <c r="L27" s="168"/>
      <c r="M27" s="168"/>
      <c r="N27" s="168"/>
      <c r="O27" s="168"/>
      <c r="P27" s="168"/>
      <c r="Q27" s="168"/>
      <c r="R27" s="169"/>
      <c r="S27" s="169"/>
      <c r="T27" s="169"/>
      <c r="U27" s="170"/>
      <c r="V27" s="170"/>
      <c r="W27" s="170"/>
      <c r="X27" s="171"/>
      <c r="Y27" s="171"/>
    </row>
    <row r="28" spans="1:25" s="166" customFormat="1" ht="21" customHeight="1">
      <c r="A28" s="178"/>
      <c r="B28" s="176"/>
      <c r="C28" s="1015" t="s">
        <v>155</v>
      </c>
      <c r="D28" s="1016"/>
      <c r="E28" s="1016"/>
      <c r="F28" s="177" t="s">
        <v>156</v>
      </c>
      <c r="G28" s="445"/>
      <c r="H28" s="710"/>
      <c r="I28" s="705"/>
      <c r="J28" s="704"/>
      <c r="K28" s="168"/>
      <c r="L28" s="168"/>
      <c r="M28" s="168"/>
      <c r="N28" s="168"/>
      <c r="O28" s="168"/>
      <c r="P28" s="168"/>
      <c r="Q28" s="168"/>
      <c r="R28" s="169"/>
      <c r="S28" s="169"/>
      <c r="T28" s="169"/>
      <c r="U28" s="170"/>
      <c r="V28" s="170"/>
      <c r="W28" s="170"/>
      <c r="X28" s="171"/>
      <c r="Y28" s="171"/>
    </row>
    <row r="29" spans="1:25" s="166" customFormat="1" hidden="1">
      <c r="A29" s="178"/>
      <c r="B29" s="179"/>
      <c r="C29" s="1002" t="s">
        <v>157</v>
      </c>
      <c r="D29" s="1003"/>
      <c r="E29" s="1003"/>
      <c r="F29" s="1003"/>
      <c r="G29" s="1003"/>
      <c r="H29" s="713"/>
      <c r="I29" s="713"/>
      <c r="J29" s="713"/>
      <c r="K29" s="168"/>
      <c r="L29" s="168"/>
      <c r="M29" s="168"/>
      <c r="N29" s="168"/>
      <c r="O29" s="168"/>
      <c r="P29" s="168"/>
      <c r="Q29" s="168"/>
      <c r="R29" s="169"/>
      <c r="S29" s="169"/>
      <c r="T29" s="169"/>
      <c r="U29" s="170"/>
      <c r="V29" s="170"/>
      <c r="W29" s="170"/>
      <c r="X29" s="171"/>
      <c r="Y29" s="171"/>
    </row>
    <row r="30" spans="1:25" s="166" customFormat="1" ht="48.75" hidden="1" customHeight="1">
      <c r="A30" s="178"/>
      <c r="B30" s="180">
        <v>5</v>
      </c>
      <c r="C30" s="1012" t="s">
        <v>158</v>
      </c>
      <c r="D30" s="1012"/>
      <c r="E30" s="1012"/>
      <c r="F30" s="1012"/>
      <c r="G30" s="1012"/>
      <c r="H30" s="714"/>
      <c r="I30" s="714"/>
      <c r="J30" s="714"/>
      <c r="K30" s="168"/>
      <c r="L30" s="168"/>
      <c r="M30" s="168"/>
      <c r="N30" s="168"/>
      <c r="O30" s="168"/>
      <c r="P30" s="168"/>
      <c r="Q30" s="168"/>
      <c r="R30" s="169"/>
      <c r="S30" s="169"/>
      <c r="T30" s="169"/>
      <c r="U30" s="170"/>
      <c r="V30" s="170"/>
      <c r="W30" s="170"/>
      <c r="X30" s="171"/>
      <c r="Y30" s="171"/>
    </row>
    <row r="31" spans="1:25" s="166" customFormat="1" ht="48.75" hidden="1" customHeight="1">
      <c r="A31" s="178"/>
      <c r="B31" s="1013"/>
      <c r="C31" s="1013"/>
      <c r="D31" s="1013"/>
      <c r="E31" s="1013"/>
      <c r="F31" s="1013"/>
      <c r="G31" s="1013"/>
      <c r="H31" s="715">
        <f>SUM(H15:H28)</f>
        <v>0</v>
      </c>
      <c r="I31" s="715">
        <f>SUM(I15:I28)</f>
        <v>0</v>
      </c>
      <c r="J31" s="715">
        <f>SUM(J15:J28)</f>
        <v>0</v>
      </c>
      <c r="K31" s="168">
        <f>SUM(K15:K28)</f>
        <v>0</v>
      </c>
      <c r="L31" s="168">
        <f>SUM(L15:L28)</f>
        <v>0</v>
      </c>
      <c r="M31" s="168"/>
      <c r="N31" s="168"/>
      <c r="O31" s="168"/>
      <c r="P31" s="168"/>
      <c r="Q31" s="168"/>
      <c r="R31" s="169"/>
      <c r="S31" s="169"/>
      <c r="T31" s="169"/>
      <c r="U31" s="170"/>
      <c r="V31" s="170"/>
      <c r="W31" s="170"/>
      <c r="X31" s="171"/>
      <c r="Y31" s="171"/>
    </row>
    <row r="32" spans="1:25" s="166" customFormat="1" ht="48.75" hidden="1" customHeight="1">
      <c r="A32" s="178"/>
      <c r="B32" s="181"/>
      <c r="C32" s="1012" t="s">
        <v>159</v>
      </c>
      <c r="D32" s="1014"/>
      <c r="E32" s="1014"/>
      <c r="F32" s="1014"/>
      <c r="G32" s="1014"/>
      <c r="H32" s="716" t="e">
        <f>(1-(H31/I2))</f>
        <v>#DIV/0!</v>
      </c>
      <c r="I32" s="716" t="e">
        <f>(1-(I31/I3))</f>
        <v>#DIV/0!</v>
      </c>
      <c r="J32" s="717" t="e">
        <f>1-(J31/I4)</f>
        <v>#DIV/0!</v>
      </c>
      <c r="K32" s="168" t="e">
        <f>1-(K31/I5)</f>
        <v>#DIV/0!</v>
      </c>
      <c r="L32" s="168" t="e">
        <f>1-(L31/#REF!)</f>
        <v>#REF!</v>
      </c>
      <c r="M32" s="168"/>
      <c r="N32" s="168"/>
      <c r="O32" s="168"/>
      <c r="P32" s="168"/>
      <c r="Q32" s="168"/>
      <c r="R32" s="169"/>
      <c r="S32" s="169"/>
      <c r="T32" s="169"/>
      <c r="U32" s="170"/>
      <c r="V32" s="170"/>
      <c r="W32" s="170"/>
      <c r="X32" s="171"/>
      <c r="Y32" s="171"/>
    </row>
    <row r="33" spans="1:25" s="166" customFormat="1" ht="24" customHeight="1">
      <c r="A33" s="1007" t="s">
        <v>319</v>
      </c>
      <c r="B33" s="1007"/>
      <c r="C33" s="1007"/>
      <c r="D33" s="1007"/>
      <c r="E33" s="1007"/>
      <c r="F33" s="1007"/>
      <c r="G33" s="1007"/>
      <c r="H33" s="718"/>
      <c r="I33" s="718"/>
      <c r="J33" s="718"/>
      <c r="K33" s="168"/>
      <c r="L33" s="168"/>
      <c r="M33" s="168"/>
      <c r="N33" s="168"/>
      <c r="O33" s="168"/>
      <c r="P33" s="168"/>
      <c r="Q33" s="168"/>
      <c r="R33" s="169"/>
      <c r="S33" s="169"/>
      <c r="T33" s="169"/>
      <c r="U33" s="170"/>
      <c r="V33" s="170"/>
      <c r="W33" s="170"/>
      <c r="X33" s="171"/>
      <c r="Y33" s="171"/>
    </row>
    <row r="34" spans="1:25" s="166" customFormat="1" ht="18.75" customHeight="1" thickBot="1">
      <c r="A34" s="159" t="s">
        <v>160</v>
      </c>
      <c r="B34" s="181"/>
      <c r="C34" s="182"/>
      <c r="E34" s="183"/>
      <c r="F34" s="183"/>
      <c r="G34" s="184"/>
      <c r="H34" s="718"/>
      <c r="I34" s="718"/>
      <c r="J34" s="718"/>
      <c r="K34" s="168"/>
      <c r="L34" s="168"/>
      <c r="M34" s="168"/>
      <c r="N34" s="168"/>
      <c r="O34" s="168"/>
      <c r="P34" s="168"/>
      <c r="Q34" s="168"/>
      <c r="R34" s="169"/>
      <c r="S34" s="169"/>
      <c r="T34" s="169"/>
      <c r="U34" s="170"/>
      <c r="V34" s="170"/>
      <c r="W34" s="170"/>
      <c r="X34" s="171"/>
      <c r="Y34" s="171"/>
    </row>
    <row r="35" spans="1:25" s="166" customFormat="1" ht="21" customHeight="1" thickBot="1">
      <c r="A35" s="185" t="s">
        <v>161</v>
      </c>
      <c r="B35" s="181"/>
      <c r="C35" s="182"/>
      <c r="E35" s="183"/>
      <c r="F35" s="183"/>
      <c r="G35" s="184"/>
      <c r="H35" s="719">
        <f>SUM(H15:H26)</f>
        <v>0</v>
      </c>
      <c r="I35" s="720">
        <f>SUM(I15:I26)</f>
        <v>0</v>
      </c>
      <c r="J35" s="721">
        <f>SUM(J15:J26)</f>
        <v>0</v>
      </c>
      <c r="K35" s="450"/>
      <c r="L35" s="168"/>
      <c r="M35" s="168"/>
      <c r="N35" s="168"/>
      <c r="O35" s="168"/>
      <c r="P35" s="168"/>
      <c r="Q35" s="168"/>
      <c r="R35" s="169"/>
      <c r="S35" s="169"/>
      <c r="T35" s="169"/>
      <c r="U35" s="170"/>
      <c r="V35" s="170"/>
      <c r="W35" s="170"/>
      <c r="X35" s="171"/>
      <c r="Y35" s="171"/>
    </row>
    <row r="36" spans="1:25" ht="19.5" customHeight="1" thickBot="1">
      <c r="A36" s="188"/>
      <c r="B36" s="188"/>
      <c r="C36" s="189"/>
      <c r="D36" s="187"/>
      <c r="E36" s="185"/>
      <c r="F36" s="185"/>
      <c r="G36" s="190" t="s">
        <v>162</v>
      </c>
      <c r="H36" s="645">
        <f>IF(J6=0,0,1-(H35/J6))</f>
        <v>0</v>
      </c>
      <c r="I36" s="645">
        <f>IF(J7=0,0,1-(I35/J7))</f>
        <v>0</v>
      </c>
      <c r="J36" s="646">
        <f>IF(J8=0,0,1-(J35/J8))</f>
        <v>0</v>
      </c>
      <c r="K36" s="619" t="s">
        <v>341</v>
      </c>
    </row>
    <row r="37" spans="1:25" ht="19.5" customHeight="1">
      <c r="A37" s="188"/>
      <c r="B37" s="188"/>
      <c r="C37" s="189"/>
      <c r="D37" s="187"/>
      <c r="E37" s="185"/>
      <c r="F37" s="185"/>
      <c r="G37" s="613" t="str">
        <f>"For and on behalf of "</f>
        <v xml:space="preserve">For and on behalf of </v>
      </c>
      <c r="H37" s="151"/>
    </row>
    <row r="38" spans="1:25" ht="19.5" customHeight="1">
      <c r="A38" s="191"/>
      <c r="B38" s="191"/>
      <c r="C38" s="191"/>
      <c r="D38" s="192"/>
      <c r="E38" s="193"/>
      <c r="F38" s="193"/>
      <c r="G38" s="155"/>
      <c r="H38" s="194"/>
    </row>
    <row r="39" spans="1:25" ht="23.25" customHeight="1">
      <c r="A39" s="195" t="s">
        <v>163</v>
      </c>
      <c r="B39" s="195"/>
      <c r="C39" s="815">
        <f>'Name of Bidder'!C30</f>
        <v>0</v>
      </c>
      <c r="D39" s="192"/>
      <c r="E39" s="193" t="s">
        <v>164</v>
      </c>
      <c r="F39" s="726">
        <f>'Name of Bidder'!C27</f>
        <v>0</v>
      </c>
      <c r="G39" s="727"/>
      <c r="H39" s="443"/>
    </row>
    <row r="40" spans="1:25" ht="23.25" customHeight="1">
      <c r="A40" s="195" t="s">
        <v>165</v>
      </c>
      <c r="B40" s="195"/>
      <c r="C40" s="1001">
        <f>'Sch-6'!B32</f>
        <v>0</v>
      </c>
      <c r="D40" s="916"/>
      <c r="E40" s="193" t="s">
        <v>166</v>
      </c>
      <c r="F40" s="726">
        <f>'Name of Bidder'!C28</f>
        <v>0</v>
      </c>
      <c r="G40" s="727"/>
      <c r="H40" s="151"/>
    </row>
  </sheetData>
  <sheetProtection algorithmName="SHA-512" hashValue="mzzVC56GH7jv+IIlEj/UNtG9xG2kKnyi3HQf7FmggNVEwwdIwsVKCkY4bEl5VTHVqpas4C3mfI0p4vQUmQImjQ==" saltValue="O17LrgJfj0dKb4+9fId34A==" spinCount="100000" sheet="1" formatColumns="0" formatRows="0" selectLockedCells="1"/>
  <customSheetViews>
    <customSheetView guid="{D82A338D-F8F3-485C-9897-ED26B8FCE3B7}" scale="70" showPageBreaks="1" zeroValues="0" printArea="1" hiddenRows="1" hiddenColumns="1" view="pageBreakPreview">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3"/>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4"/>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7"/>
      <headerFooter alignWithMargins="0">
        <oddFooter>&amp;R&amp;"Book Antiqua,Bold"&amp;10Letter of Discount  / Page &amp;P of &amp;N</oddFooter>
      </headerFooter>
    </customSheetView>
    <customSheetView guid="{559560C8-0EA7-4FF3-86DE-6089CA470216}" showPageBreaks="1" zeroValues="0" printArea="1" hiddenRows="1" hiddenColumns="1" view="pageBreakPreview" topLeftCell="A13">
      <selection activeCell="G24" sqref="G24:G26"/>
      <pageMargins left="0.72" right="0.49" top="0.62" bottom="0.52" header="0.32" footer="0.27"/>
      <pageSetup scale="77" orientation="portrait" r:id="rId8"/>
      <headerFooter alignWithMargins="0">
        <oddFooter>&amp;R&amp;"Book Antiqua,Bold"&amp;10Letter of Discount  / Page &amp;P of &amp;N</oddFooter>
      </headerFooter>
    </customSheetView>
    <customSheetView guid="{0EF4989F-3042-43E2-B986-E1AA9D97B4D7}" showPageBreaks="1" zeroValues="0" printArea="1" hiddenRows="1" hiddenColumns="1" view="pageBreakPreview">
      <selection activeCell="G18" sqref="G18:G20"/>
      <pageMargins left="0.72" right="0.49" top="0.62" bottom="0.52" header="0.32" footer="0.27"/>
      <pageSetup scale="77" orientation="portrait" r:id="rId9"/>
      <headerFooter alignWithMargins="0">
        <oddFooter>&amp;R&amp;"Book Antiqua,Bold"&amp;10Letter of Discount  / Page &amp;P of &amp;N</oddFooter>
      </headerFooter>
    </customSheetView>
  </customSheetViews>
  <mergeCells count="24">
    <mergeCell ref="C40:D40"/>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1100-000000000000}">
      <formula1>0</formula1>
      <formula2>100</formula2>
    </dataValidation>
    <dataValidation type="decimal" operator="greaterThan" allowBlank="1" showInputMessage="1" showErrorMessage="1" error="Enter numeric figures only." sqref="G18:G22" xr:uid="{00000000-0002-0000-1100-000001000000}">
      <formula1>0</formula1>
    </dataValidation>
    <dataValidation operator="greaterThanOrEqual" allowBlank="1" showInputMessage="1" showErrorMessage="1" error="Enter numeric figure without decimal only" sqref="G15" xr:uid="{00000000-0002-0000-1100-000002000000}"/>
  </dataValidations>
  <pageMargins left="0.72" right="0.49" top="0.62" bottom="0.52" header="0.32" footer="0.27"/>
  <pageSetup scale="77" orientation="portrait" r:id="rId10"/>
  <headerFooter alignWithMargins="0">
    <oddFooter>&amp;R&amp;"Book Antiqua,Bold"&amp;10Letter of Discount  / 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209"/>
    <col min="2" max="2" width="30.7109375" style="210" customWidth="1"/>
    <col min="3" max="3" width="26.140625" style="210" customWidth="1"/>
    <col min="4" max="5" width="17.85546875" style="210" customWidth="1"/>
    <col min="6" max="16384" width="9.140625" style="186"/>
  </cols>
  <sheetData>
    <row r="1" spans="1:6">
      <c r="A1" s="196"/>
      <c r="B1" s="197"/>
      <c r="C1" s="197"/>
      <c r="D1" s="197"/>
      <c r="E1" s="197"/>
    </row>
    <row r="2" spans="1:6" ht="21.95" customHeight="1">
      <c r="A2" s="1017" t="s">
        <v>167</v>
      </c>
      <c r="B2" s="1017"/>
      <c r="C2" s="1017"/>
      <c r="D2" s="1017"/>
      <c r="E2" s="186"/>
    </row>
    <row r="3" spans="1:6">
      <c r="A3" s="196"/>
      <c r="B3" s="197"/>
      <c r="C3" s="197"/>
      <c r="D3" s="197"/>
      <c r="E3" s="197"/>
    </row>
    <row r="4" spans="1:6" ht="30">
      <c r="A4" s="198" t="s">
        <v>168</v>
      </c>
      <c r="B4" s="199" t="s">
        <v>169</v>
      </c>
      <c r="C4" s="198" t="s">
        <v>122</v>
      </c>
      <c r="D4" s="198" t="s">
        <v>170</v>
      </c>
      <c r="E4" s="198" t="s">
        <v>171</v>
      </c>
    </row>
    <row r="5" spans="1:6" ht="18" customHeight="1">
      <c r="A5" s="200" t="s">
        <v>172</v>
      </c>
      <c r="B5" s="200" t="s">
        <v>173</v>
      </c>
      <c r="C5" s="200" t="s">
        <v>174</v>
      </c>
      <c r="D5" s="200" t="s">
        <v>175</v>
      </c>
      <c r="E5" s="200" t="s">
        <v>176</v>
      </c>
    </row>
    <row r="6" spans="1:6" ht="45" customHeight="1">
      <c r="A6" s="201">
        <v>1</v>
      </c>
      <c r="B6" s="202"/>
      <c r="C6" s="203"/>
      <c r="D6" s="204"/>
      <c r="E6" s="205">
        <f t="shared" ref="E6:E15" si="0">C6*D6</f>
        <v>0</v>
      </c>
    </row>
    <row r="7" spans="1:6" ht="45" customHeight="1">
      <c r="A7" s="201">
        <v>2</v>
      </c>
      <c r="B7" s="202"/>
      <c r="C7" s="203"/>
      <c r="D7" s="204"/>
      <c r="E7" s="205">
        <f t="shared" si="0"/>
        <v>0</v>
      </c>
    </row>
    <row r="8" spans="1:6" ht="45" customHeight="1">
      <c r="A8" s="201">
        <v>3</v>
      </c>
      <c r="B8" s="202"/>
      <c r="C8" s="203"/>
      <c r="D8" s="204"/>
      <c r="E8" s="205">
        <f t="shared" si="0"/>
        <v>0</v>
      </c>
    </row>
    <row r="9" spans="1:6" ht="45" customHeight="1">
      <c r="A9" s="201">
        <v>4</v>
      </c>
      <c r="B9" s="202"/>
      <c r="C9" s="203"/>
      <c r="D9" s="204"/>
      <c r="E9" s="205">
        <f t="shared" si="0"/>
        <v>0</v>
      </c>
    </row>
    <row r="10" spans="1:6" ht="45" customHeight="1">
      <c r="A10" s="201">
        <v>5</v>
      </c>
      <c r="B10" s="202"/>
      <c r="C10" s="203"/>
      <c r="D10" s="204"/>
      <c r="E10" s="205">
        <f t="shared" si="0"/>
        <v>0</v>
      </c>
    </row>
    <row r="11" spans="1:6" ht="45" customHeight="1">
      <c r="A11" s="201">
        <v>6</v>
      </c>
      <c r="B11" s="202"/>
      <c r="C11" s="203"/>
      <c r="D11" s="204"/>
      <c r="E11" s="205">
        <f t="shared" si="0"/>
        <v>0</v>
      </c>
    </row>
    <row r="12" spans="1:6" ht="45" customHeight="1">
      <c r="A12" s="201">
        <v>7</v>
      </c>
      <c r="B12" s="202"/>
      <c r="C12" s="203"/>
      <c r="D12" s="204"/>
      <c r="E12" s="205">
        <f t="shared" si="0"/>
        <v>0</v>
      </c>
    </row>
    <row r="13" spans="1:6" ht="45" customHeight="1">
      <c r="A13" s="201">
        <v>8</v>
      </c>
      <c r="B13" s="202"/>
      <c r="C13" s="203"/>
      <c r="D13" s="204"/>
      <c r="E13" s="205">
        <f t="shared" si="0"/>
        <v>0</v>
      </c>
    </row>
    <row r="14" spans="1:6" ht="45" customHeight="1">
      <c r="A14" s="201">
        <v>9</v>
      </c>
      <c r="B14" s="202"/>
      <c r="C14" s="203"/>
      <c r="D14" s="204"/>
      <c r="E14" s="205">
        <f t="shared" si="0"/>
        <v>0</v>
      </c>
    </row>
    <row r="15" spans="1:6" ht="45" customHeight="1">
      <c r="A15" s="201">
        <v>10</v>
      </c>
      <c r="B15" s="202"/>
      <c r="C15" s="203"/>
      <c r="D15" s="204"/>
      <c r="E15" s="205">
        <f t="shared" si="0"/>
        <v>0</v>
      </c>
    </row>
    <row r="16" spans="1:6" ht="45" customHeight="1">
      <c r="A16" s="206"/>
      <c r="B16" s="207" t="s">
        <v>177</v>
      </c>
      <c r="C16" s="207"/>
      <c r="D16" s="207"/>
      <c r="E16" s="207">
        <f>SUM(E6:E15)</f>
        <v>0</v>
      </c>
      <c r="F16" s="208"/>
    </row>
    <row r="17" ht="30" customHeight="1"/>
    <row r="18" ht="30" customHeight="1"/>
    <row r="19" ht="30" customHeight="1"/>
    <row r="20" ht="30" customHeight="1"/>
    <row r="21" ht="30" customHeight="1"/>
  </sheetData>
  <sheetProtection password="916E" sheet="1" formatColumns="0" formatRows="0" selectLockedCells="1"/>
  <customSheetViews>
    <customSheetView guid="{D82A338D-F8F3-485C-9897-ED26B8FCE3B7}" state="hidden" topLeftCell="A4">
      <selection activeCell="D6" sqref="D6"/>
      <pageMargins left="0.75" right="0.75" top="0.65" bottom="1" header="0.5" footer="0.5"/>
      <pageSetup orientation="portrait" r:id="rId1"/>
      <headerFooter alignWithMargins="0"/>
    </customSheetView>
    <customSheetView guid="{63D51328-7CBC-4A1E-B96D-BAE91416501B}" state="hidden" topLeftCell="A4">
      <selection activeCell="D6" sqref="D6"/>
      <pageMargins left="0.75" right="0.75" top="0.65" bottom="1" header="0.5" footer="0.5"/>
      <pageSetup orientation="portrait" r:id="rId2"/>
      <headerFooter alignWithMargins="0"/>
    </customSheetView>
    <customSheetView guid="{99CA2F10-F926-46DC-8609-4EAE5B9F3585}" state="hidden" topLeftCell="A4">
      <selection activeCell="D6" sqref="D6"/>
      <pageMargins left="0.75" right="0.75" top="0.65" bottom="1" header="0.5" footer="0.5"/>
      <pageSetup orientation="portrait" r:id="rId3"/>
      <headerFooter alignWithMargins="0"/>
    </customSheetView>
    <customSheetView guid="{3C00DDA0-7DDE-4169-A739-550DAF5DCF8D}" state="hidden" topLeftCell="A4">
      <selection activeCell="D6" sqref="D6"/>
      <pageMargins left="0.75" right="0.75" top="0.65" bottom="1" header="0.5" footer="0.5"/>
      <pageSetup orientation="portrait" r:id="rId4"/>
      <headerFooter alignWithMargins="0"/>
    </customSheetView>
    <customSheetView guid="{357C9841-BEC3-434B-AC63-C04FB4321BA3}" state="hidden" topLeftCell="A4">
      <selection activeCell="D6" sqref="D6"/>
      <pageMargins left="0.75" right="0.75" top="0.65" bottom="1" header="0.5" footer="0.5"/>
      <pageSetup orientation="portrait" r:id="rId5"/>
      <headerFooter alignWithMargins="0"/>
    </customSheetView>
    <customSheetView guid="{B96E710B-6DD7-4DE1-95AB-C9EE060CD030}" state="hidden" topLeftCell="A4">
      <selection activeCell="D6" sqref="D6"/>
      <pageMargins left="0.75" right="0.75" top="0.65" bottom="1" header="0.5" footer="0.5"/>
      <pageSetup orientation="portrait" r:id="rId6"/>
      <headerFooter alignWithMargins="0"/>
    </customSheetView>
    <customSheetView guid="{CCA37BAE-906F-43D5-9FD9-B13563E4B9D7}" state="hidden" topLeftCell="A4">
      <selection activeCell="D6" sqref="D6"/>
      <pageMargins left="0.75" right="0.75" top="0.65" bottom="1" header="0.5" footer="0.5"/>
      <pageSetup orientation="portrait" r:id="rId7"/>
      <headerFooter alignWithMargins="0"/>
    </customSheetView>
    <customSheetView guid="{559560C8-0EA7-4FF3-86DE-6089CA470216}" state="hidden" topLeftCell="A4">
      <selection activeCell="D6" sqref="D6"/>
      <pageMargins left="0.75" right="0.75" top="0.65" bottom="1" header="0.5" footer="0.5"/>
      <pageSetup orientation="portrait" r:id="rId8"/>
      <headerFooter alignWithMargins="0"/>
    </customSheetView>
    <customSheetView guid="{0EF4989F-3042-43E2-B986-E1AA9D97B4D7}" state="hidden" topLeftCell="A4">
      <selection activeCell="D6" sqref="D6"/>
      <pageMargins left="0.75" right="0.75" top="0.65" bottom="1" header="0.5" footer="0.5"/>
      <pageSetup orientation="portrait" r:id="rId9"/>
      <headerFooter alignWithMargins="0"/>
    </customSheetView>
  </customSheetViews>
  <mergeCells count="1">
    <mergeCell ref="A2:D2"/>
  </mergeCells>
  <pageMargins left="0.75" right="0.75" top="0.65" bottom="1" header="0.5" footer="0.5"/>
  <pageSetup orientation="portrait" r:id="rId10"/>
  <headerFooter alignWithMargins="0"/>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indexed="47"/>
  </sheetPr>
  <dimension ref="A1:F21"/>
  <sheetViews>
    <sheetView topLeftCell="A13" workbookViewId="0">
      <selection activeCell="D6" sqref="D6"/>
    </sheetView>
  </sheetViews>
  <sheetFormatPr defaultRowHeight="16.5"/>
  <cols>
    <col min="1" max="1" width="9.140625" style="209"/>
    <col min="2" max="2" width="30.7109375" style="210" customWidth="1"/>
    <col min="3" max="3" width="26.140625" style="210" customWidth="1"/>
    <col min="4" max="5" width="17.85546875" style="210" customWidth="1"/>
    <col min="6" max="16384" width="9.140625" style="186"/>
  </cols>
  <sheetData>
    <row r="1" spans="1:6">
      <c r="A1" s="196"/>
      <c r="B1" s="197"/>
      <c r="C1" s="197"/>
      <c r="D1" s="197"/>
      <c r="E1" s="197"/>
    </row>
    <row r="2" spans="1:6" ht="21.95" customHeight="1">
      <c r="A2" s="1017" t="s">
        <v>178</v>
      </c>
      <c r="B2" s="1017"/>
      <c r="C2" s="1017"/>
      <c r="D2" s="1018"/>
      <c r="E2" s="34"/>
    </row>
    <row r="3" spans="1:6">
      <c r="A3" s="196"/>
      <c r="B3" s="197"/>
      <c r="C3" s="197"/>
      <c r="D3" s="197"/>
      <c r="E3" s="197"/>
    </row>
    <row r="4" spans="1:6" ht="30">
      <c r="A4" s="198" t="s">
        <v>168</v>
      </c>
      <c r="B4" s="199" t="s">
        <v>169</v>
      </c>
      <c r="C4" s="198" t="s">
        <v>179</v>
      </c>
      <c r="D4" s="198" t="s">
        <v>180</v>
      </c>
      <c r="E4" s="198" t="s">
        <v>181</v>
      </c>
    </row>
    <row r="5" spans="1:6" ht="18" customHeight="1">
      <c r="A5" s="200" t="s">
        <v>172</v>
      </c>
      <c r="B5" s="200" t="s">
        <v>173</v>
      </c>
      <c r="C5" s="200" t="s">
        <v>174</v>
      </c>
      <c r="D5" s="200" t="s">
        <v>175</v>
      </c>
      <c r="E5" s="200" t="s">
        <v>176</v>
      </c>
    </row>
    <row r="6" spans="1:6" ht="45" customHeight="1">
      <c r="A6" s="201">
        <v>1</v>
      </c>
      <c r="B6" s="202"/>
      <c r="C6" s="203"/>
      <c r="D6" s="204"/>
      <c r="E6" s="205">
        <f>C6*D6</f>
        <v>0</v>
      </c>
    </row>
    <row r="7" spans="1:6" ht="45" customHeight="1">
      <c r="A7" s="201">
        <v>2</v>
      </c>
      <c r="B7" s="202"/>
      <c r="C7" s="203"/>
      <c r="D7" s="204"/>
      <c r="E7" s="205">
        <f t="shared" ref="E7:E15" si="0">C7*D7</f>
        <v>0</v>
      </c>
    </row>
    <row r="8" spans="1:6" ht="45" customHeight="1">
      <c r="A8" s="201">
        <v>3</v>
      </c>
      <c r="B8" s="202"/>
      <c r="C8" s="203"/>
      <c r="D8" s="204"/>
      <c r="E8" s="205">
        <f t="shared" si="0"/>
        <v>0</v>
      </c>
    </row>
    <row r="9" spans="1:6" ht="45" customHeight="1">
      <c r="A9" s="201">
        <v>4</v>
      </c>
      <c r="B9" s="202"/>
      <c r="C9" s="203"/>
      <c r="D9" s="204"/>
      <c r="E9" s="205">
        <f t="shared" si="0"/>
        <v>0</v>
      </c>
    </row>
    <row r="10" spans="1:6" ht="45" customHeight="1">
      <c r="A10" s="201">
        <v>5</v>
      </c>
      <c r="B10" s="202"/>
      <c r="C10" s="203"/>
      <c r="D10" s="204"/>
      <c r="E10" s="205">
        <f t="shared" si="0"/>
        <v>0</v>
      </c>
    </row>
    <row r="11" spans="1:6" ht="45" customHeight="1">
      <c r="A11" s="201">
        <v>6</v>
      </c>
      <c r="B11" s="202"/>
      <c r="C11" s="203"/>
      <c r="D11" s="204"/>
      <c r="E11" s="205">
        <f t="shared" si="0"/>
        <v>0</v>
      </c>
    </row>
    <row r="12" spans="1:6" ht="45" customHeight="1">
      <c r="A12" s="201">
        <v>7</v>
      </c>
      <c r="B12" s="202"/>
      <c r="C12" s="203"/>
      <c r="D12" s="204"/>
      <c r="E12" s="205">
        <f t="shared" si="0"/>
        <v>0</v>
      </c>
    </row>
    <row r="13" spans="1:6" ht="45" customHeight="1">
      <c r="A13" s="201">
        <v>8</v>
      </c>
      <c r="B13" s="202"/>
      <c r="C13" s="203"/>
      <c r="D13" s="204"/>
      <c r="E13" s="205">
        <f t="shared" si="0"/>
        <v>0</v>
      </c>
    </row>
    <row r="14" spans="1:6" ht="45" customHeight="1">
      <c r="A14" s="201">
        <v>9</v>
      </c>
      <c r="B14" s="202"/>
      <c r="C14" s="203"/>
      <c r="D14" s="204"/>
      <c r="E14" s="205">
        <f t="shared" si="0"/>
        <v>0</v>
      </c>
    </row>
    <row r="15" spans="1:6" ht="45" customHeight="1">
      <c r="A15" s="201">
        <v>10</v>
      </c>
      <c r="B15" s="202"/>
      <c r="C15" s="203"/>
      <c r="D15" s="204"/>
      <c r="E15" s="205">
        <f t="shared" si="0"/>
        <v>0</v>
      </c>
    </row>
    <row r="16" spans="1:6" ht="45" customHeight="1">
      <c r="A16" s="206"/>
      <c r="B16" s="207" t="s">
        <v>177</v>
      </c>
      <c r="C16" s="207"/>
      <c r="D16" s="207"/>
      <c r="E16" s="207">
        <f>SUM(E6:E15)</f>
        <v>0</v>
      </c>
      <c r="F16" s="208"/>
    </row>
    <row r="17" ht="30" customHeight="1"/>
    <row r="18" ht="30" customHeight="1"/>
    <row r="19" ht="30" customHeight="1"/>
    <row r="20" ht="30" customHeight="1"/>
    <row r="21" ht="30" customHeight="1"/>
  </sheetData>
  <sheetProtection password="916E" sheet="1" formatColumns="0" formatRows="0" selectLockedCells="1"/>
  <customSheetViews>
    <customSheetView guid="{D82A338D-F8F3-485C-9897-ED26B8FCE3B7}" state="hidden" topLeftCell="A13">
      <selection activeCell="D6" sqref="D6"/>
      <pageMargins left="0.75" right="0.75" top="0.65" bottom="1" header="0.5" footer="0.5"/>
      <pageSetup orientation="portrait" r:id="rId1"/>
      <headerFooter alignWithMargins="0"/>
    </customSheetView>
    <customSheetView guid="{63D51328-7CBC-4A1E-B96D-BAE91416501B}" state="hidden" topLeftCell="A13">
      <selection activeCell="D6" sqref="D6"/>
      <pageMargins left="0.75" right="0.75" top="0.65" bottom="1" header="0.5" footer="0.5"/>
      <pageSetup orientation="portrait" r:id="rId2"/>
      <headerFooter alignWithMargins="0"/>
    </customSheetView>
    <customSheetView guid="{99CA2F10-F926-46DC-8609-4EAE5B9F3585}" state="hidden" topLeftCell="A13">
      <selection activeCell="D6" sqref="D6"/>
      <pageMargins left="0.75" right="0.75" top="0.65" bottom="1" header="0.5" footer="0.5"/>
      <pageSetup orientation="portrait" r:id="rId3"/>
      <headerFooter alignWithMargins="0"/>
    </customSheetView>
    <customSheetView guid="{3C00DDA0-7DDE-4169-A739-550DAF5DCF8D}" state="hidden" topLeftCell="A13">
      <selection activeCell="D6" sqref="D6"/>
      <pageMargins left="0.75" right="0.75" top="0.65" bottom="1" header="0.5" footer="0.5"/>
      <pageSetup orientation="portrait" r:id="rId4"/>
      <headerFooter alignWithMargins="0"/>
    </customSheetView>
    <customSheetView guid="{357C9841-BEC3-434B-AC63-C04FB4321BA3}" state="hidden" topLeftCell="A13">
      <selection activeCell="D6" sqref="D6"/>
      <pageMargins left="0.75" right="0.75" top="0.65" bottom="1" header="0.5" footer="0.5"/>
      <pageSetup orientation="portrait" r:id="rId5"/>
      <headerFooter alignWithMargins="0"/>
    </customSheetView>
    <customSheetView guid="{B96E710B-6DD7-4DE1-95AB-C9EE060CD030}" state="hidden" topLeftCell="A13">
      <selection activeCell="D6" sqref="D6"/>
      <pageMargins left="0.75" right="0.75" top="0.65" bottom="1" header="0.5" footer="0.5"/>
      <pageSetup orientation="portrait" r:id="rId6"/>
      <headerFooter alignWithMargins="0"/>
    </customSheetView>
    <customSheetView guid="{CCA37BAE-906F-43D5-9FD9-B13563E4B9D7}" state="hidden" topLeftCell="A13">
      <selection activeCell="D6" sqref="D6"/>
      <pageMargins left="0.75" right="0.75" top="0.65" bottom="1" header="0.5" footer="0.5"/>
      <pageSetup orientation="portrait" r:id="rId7"/>
      <headerFooter alignWithMargins="0"/>
    </customSheetView>
    <customSheetView guid="{559560C8-0EA7-4FF3-86DE-6089CA470216}" state="hidden" topLeftCell="A13">
      <selection activeCell="D6" sqref="D6"/>
      <pageMargins left="0.75" right="0.75" top="0.65" bottom="1" header="0.5" footer="0.5"/>
      <pageSetup orientation="portrait" r:id="rId8"/>
      <headerFooter alignWithMargins="0"/>
    </customSheetView>
    <customSheetView guid="{0EF4989F-3042-43E2-B986-E1AA9D97B4D7}" state="hidden" topLeftCell="A13">
      <selection activeCell="D6" sqref="D6"/>
      <pageMargins left="0.75" right="0.75" top="0.65" bottom="1" header="0.5" footer="0.5"/>
      <pageSetup orientation="portrait" r:id="rId9"/>
      <headerFooter alignWithMargins="0"/>
    </customSheetView>
  </customSheetViews>
  <mergeCells count="1">
    <mergeCell ref="A2:D2"/>
  </mergeCells>
  <pageMargins left="0.75" right="0.75" top="0.65" bottom="1" header="0.5" footer="0.5"/>
  <pageSetup orientation="portrait" r:id="rId10"/>
  <headerFooter alignWithMargins="0"/>
  <drawing r:id="rId1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209" customWidth="1"/>
    <col min="2" max="4" width="23.5703125" style="210" customWidth="1"/>
    <col min="5" max="5" width="11" style="210" customWidth="1"/>
    <col min="6" max="6" width="14.42578125" style="210" customWidth="1"/>
    <col min="7" max="16384" width="9.140625" style="186"/>
  </cols>
  <sheetData>
    <row r="1" spans="1:7">
      <c r="A1" s="196"/>
      <c r="B1" s="197"/>
      <c r="C1" s="197"/>
      <c r="D1" s="197"/>
      <c r="E1" s="197"/>
      <c r="F1" s="197"/>
    </row>
    <row r="2" spans="1:7" ht="21.95" customHeight="1">
      <c r="A2" s="1017" t="s">
        <v>182</v>
      </c>
      <c r="B2" s="1017"/>
      <c r="C2" s="1017"/>
      <c r="D2" s="1017"/>
      <c r="E2" s="1018"/>
      <c r="F2" s="186"/>
    </row>
    <row r="3" spans="1:7">
      <c r="A3" s="196"/>
      <c r="B3" s="197"/>
      <c r="C3" s="197"/>
      <c r="D3" s="197"/>
      <c r="E3" s="197"/>
      <c r="F3" s="197"/>
    </row>
    <row r="4" spans="1:7" ht="45">
      <c r="A4" s="198" t="s">
        <v>168</v>
      </c>
      <c r="B4" s="199" t="s">
        <v>169</v>
      </c>
      <c r="C4" s="198" t="s">
        <v>183</v>
      </c>
      <c r="D4" s="198" t="s">
        <v>184</v>
      </c>
      <c r="E4" s="198" t="s">
        <v>185</v>
      </c>
      <c r="F4" s="198" t="s">
        <v>186</v>
      </c>
    </row>
    <row r="5" spans="1:7" ht="18" customHeight="1">
      <c r="A5" s="200" t="s">
        <v>172</v>
      </c>
      <c r="B5" s="200" t="s">
        <v>173</v>
      </c>
      <c r="C5" s="200" t="s">
        <v>174</v>
      </c>
      <c r="D5" s="200" t="s">
        <v>175</v>
      </c>
      <c r="E5" s="211" t="s">
        <v>187</v>
      </c>
      <c r="F5" s="200" t="s">
        <v>188</v>
      </c>
    </row>
    <row r="6" spans="1:7" ht="45" customHeight="1">
      <c r="A6" s="201">
        <v>1</v>
      </c>
      <c r="B6" s="202"/>
      <c r="C6" s="203"/>
      <c r="D6" s="203"/>
      <c r="E6" s="204"/>
      <c r="F6" s="205">
        <f>C6*E6</f>
        <v>0</v>
      </c>
    </row>
    <row r="7" spans="1:7" ht="45" customHeight="1">
      <c r="A7" s="201">
        <v>2</v>
      </c>
      <c r="B7" s="202"/>
      <c r="C7" s="203"/>
      <c r="D7" s="203"/>
      <c r="E7" s="204"/>
      <c r="F7" s="205">
        <f t="shared" ref="F7:F15" si="0">C7*E7</f>
        <v>0</v>
      </c>
    </row>
    <row r="8" spans="1:7" ht="45" customHeight="1">
      <c r="A8" s="201">
        <v>3</v>
      </c>
      <c r="B8" s="202"/>
      <c r="C8" s="203"/>
      <c r="D8" s="203"/>
      <c r="E8" s="204"/>
      <c r="F8" s="205">
        <f t="shared" si="0"/>
        <v>0</v>
      </c>
    </row>
    <row r="9" spans="1:7" ht="45" customHeight="1">
      <c r="A9" s="201">
        <v>4</v>
      </c>
      <c r="B9" s="202"/>
      <c r="C9" s="203"/>
      <c r="D9" s="203"/>
      <c r="E9" s="204"/>
      <c r="F9" s="205">
        <f t="shared" si="0"/>
        <v>0</v>
      </c>
    </row>
    <row r="10" spans="1:7" ht="45" customHeight="1">
      <c r="A10" s="201">
        <v>5</v>
      </c>
      <c r="B10" s="202"/>
      <c r="C10" s="203"/>
      <c r="D10" s="203"/>
      <c r="E10" s="204"/>
      <c r="F10" s="205">
        <f t="shared" si="0"/>
        <v>0</v>
      </c>
    </row>
    <row r="11" spans="1:7" ht="45" customHeight="1">
      <c r="A11" s="201">
        <v>6</v>
      </c>
      <c r="B11" s="202"/>
      <c r="C11" s="203"/>
      <c r="D11" s="203"/>
      <c r="E11" s="204"/>
      <c r="F11" s="205">
        <f t="shared" si="0"/>
        <v>0</v>
      </c>
    </row>
    <row r="12" spans="1:7" ht="45" customHeight="1">
      <c r="A12" s="201">
        <v>7</v>
      </c>
      <c r="B12" s="202"/>
      <c r="C12" s="203"/>
      <c r="D12" s="203"/>
      <c r="E12" s="204"/>
      <c r="F12" s="205">
        <f t="shared" si="0"/>
        <v>0</v>
      </c>
    </row>
    <row r="13" spans="1:7" ht="45" customHeight="1">
      <c r="A13" s="201">
        <v>8</v>
      </c>
      <c r="B13" s="202"/>
      <c r="C13" s="203"/>
      <c r="D13" s="203"/>
      <c r="E13" s="204"/>
      <c r="F13" s="205">
        <f t="shared" si="0"/>
        <v>0</v>
      </c>
    </row>
    <row r="14" spans="1:7" ht="45" customHeight="1">
      <c r="A14" s="201">
        <v>9</v>
      </c>
      <c r="B14" s="202"/>
      <c r="C14" s="203"/>
      <c r="D14" s="203"/>
      <c r="E14" s="204"/>
      <c r="F14" s="205">
        <f t="shared" si="0"/>
        <v>0</v>
      </c>
    </row>
    <row r="15" spans="1:7" ht="45" customHeight="1">
      <c r="A15" s="201">
        <v>10</v>
      </c>
      <c r="B15" s="202"/>
      <c r="C15" s="203"/>
      <c r="D15" s="203"/>
      <c r="E15" s="204"/>
      <c r="F15" s="205">
        <f t="shared" si="0"/>
        <v>0</v>
      </c>
    </row>
    <row r="16" spans="1:7" ht="45" customHeight="1">
      <c r="A16" s="206"/>
      <c r="B16" s="207" t="s">
        <v>177</v>
      </c>
      <c r="C16" s="207"/>
      <c r="D16" s="207"/>
      <c r="E16" s="207"/>
      <c r="F16" s="207">
        <f>SUM(F6:F15)</f>
        <v>0</v>
      </c>
      <c r="G16" s="208"/>
    </row>
    <row r="17" ht="30" customHeight="1"/>
    <row r="18" ht="30" customHeight="1"/>
    <row r="19" ht="30" customHeight="1"/>
    <row r="20" ht="30" customHeight="1"/>
    <row r="21" ht="30" customHeight="1"/>
  </sheetData>
  <sheetProtection password="E848" sheet="1" formatColumns="0" formatRows="0" selectLockedCells="1"/>
  <customSheetViews>
    <customSheetView guid="{D82A338D-F8F3-485C-9897-ED26B8FCE3B7}" state="hidden" topLeftCell="A5">
      <selection activeCell="D11" sqref="D11"/>
      <pageMargins left="0.75" right="0.62" top="0.65" bottom="1" header="0.5" footer="0.5"/>
      <pageSetup orientation="portrait" r:id="rId1"/>
      <headerFooter alignWithMargins="0"/>
    </customSheetView>
    <customSheetView guid="{63D51328-7CBC-4A1E-B96D-BAE91416501B}" state="hidden" topLeftCell="A5">
      <selection activeCell="D11" sqref="D11"/>
      <pageMargins left="0.75" right="0.62" top="0.65" bottom="1" header="0.5" footer="0.5"/>
      <pageSetup orientation="portrait" r:id="rId2"/>
      <headerFooter alignWithMargins="0"/>
    </customSheetView>
    <customSheetView guid="{99CA2F10-F926-46DC-8609-4EAE5B9F3585}" state="hidden" topLeftCell="A5">
      <selection activeCell="D11" sqref="D11"/>
      <pageMargins left="0.75" right="0.62" top="0.65" bottom="1" header="0.5" footer="0.5"/>
      <pageSetup orientation="portrait" r:id="rId3"/>
      <headerFooter alignWithMargins="0"/>
    </customSheetView>
    <customSheetView guid="{3C00DDA0-7DDE-4169-A739-550DAF5DCF8D}" state="hidden" topLeftCell="A5">
      <selection activeCell="D11" sqref="D11"/>
      <pageMargins left="0.75" right="0.62" top="0.65" bottom="1" header="0.5" footer="0.5"/>
      <pageSetup orientation="portrait" r:id="rId4"/>
      <headerFooter alignWithMargins="0"/>
    </customSheetView>
    <customSheetView guid="{357C9841-BEC3-434B-AC63-C04FB4321BA3}" state="hidden" topLeftCell="A5">
      <selection activeCell="D11" sqref="D11"/>
      <pageMargins left="0.75" right="0.62" top="0.65" bottom="1" header="0.5" footer="0.5"/>
      <pageSetup orientation="portrait" r:id="rId5"/>
      <headerFooter alignWithMargins="0"/>
    </customSheetView>
    <customSheetView guid="{B96E710B-6DD7-4DE1-95AB-C9EE060CD030}" state="hidden" topLeftCell="A5">
      <selection activeCell="D11" sqref="D11"/>
      <pageMargins left="0.75" right="0.62" top="0.65" bottom="1" header="0.5" footer="0.5"/>
      <pageSetup orientation="portrait" r:id="rId6"/>
      <headerFooter alignWithMargins="0"/>
    </customSheetView>
    <customSheetView guid="{CCA37BAE-906F-43D5-9FD9-B13563E4B9D7}" state="hidden" topLeftCell="A5">
      <selection activeCell="D11" sqref="D11"/>
      <pageMargins left="0.75" right="0.62" top="0.65" bottom="1" header="0.5" footer="0.5"/>
      <pageSetup orientation="portrait" r:id="rId7"/>
      <headerFooter alignWithMargins="0"/>
    </customSheetView>
    <customSheetView guid="{559560C8-0EA7-4FF3-86DE-6089CA470216}" state="hidden" topLeftCell="A5">
      <selection activeCell="D11" sqref="D11"/>
      <pageMargins left="0.75" right="0.62" top="0.65" bottom="1" header="0.5" footer="0.5"/>
      <pageSetup orientation="portrait" r:id="rId8"/>
      <headerFooter alignWithMargins="0"/>
    </customSheetView>
    <customSheetView guid="{0EF4989F-3042-43E2-B986-E1AA9D97B4D7}" state="hidden" topLeftCell="A5">
      <selection activeCell="D11" sqref="D11"/>
      <pageMargins left="0.75" right="0.62" top="0.65" bottom="1" header="0.5" footer="0.5"/>
      <pageSetup orientation="portrait" r:id="rId9"/>
      <headerFooter alignWithMargins="0"/>
    </customSheetView>
  </customSheetViews>
  <mergeCells count="1">
    <mergeCell ref="A2:E2"/>
  </mergeCells>
  <pageMargins left="0.75" right="0.62" top="0.65" bottom="1" header="0.5" footer="0.5"/>
  <pageSetup orientation="portrait"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workbookViewId="0">
      <selection activeCell="C4" sqref="C4:E4"/>
    </sheetView>
  </sheetViews>
  <sheetFormatPr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831"/>
      <c r="C1" s="832"/>
      <c r="D1" s="832"/>
      <c r="E1" s="833"/>
      <c r="F1" s="37"/>
      <c r="G1" s="38"/>
      <c r="H1" s="39"/>
      <c r="I1" s="39"/>
      <c r="J1" s="40"/>
    </row>
    <row r="2" spans="1:10" ht="57" customHeight="1">
      <c r="A2" s="834" t="s">
        <v>42</v>
      </c>
      <c r="B2" s="837" t="str">
        <f>Basic!B1</f>
        <v xml:space="preserve">Reconductoring packages OH03 for Reconductoring of Jharsuguda/Sundargarh (POWERGRID) - Rourkela (POWERGRID) 400kV 2xD/C Twin Moose line with Twin HTLS conductor associated with Eastern region Expansion Scheme-XXIX
</v>
      </c>
      <c r="C2" s="838"/>
      <c r="D2" s="838"/>
      <c r="E2" s="839"/>
      <c r="F2" s="840" t="str">
        <f>Basic!B3</f>
        <v>OH03</v>
      </c>
      <c r="G2" s="38"/>
      <c r="H2" s="39"/>
      <c r="I2" s="39"/>
      <c r="J2" s="40"/>
    </row>
    <row r="3" spans="1:10" ht="23.25" customHeight="1">
      <c r="A3" s="835"/>
      <c r="B3" s="843" t="str">
        <f>Basic!B5</f>
        <v>SPEC. NO.: CC/NT/COND/DOM/A06/22/00427</v>
      </c>
      <c r="C3" s="844"/>
      <c r="D3" s="844"/>
      <c r="E3" s="845"/>
      <c r="F3" s="841"/>
      <c r="G3" s="38"/>
      <c r="H3" s="39"/>
      <c r="I3" s="39"/>
      <c r="J3" s="40"/>
    </row>
    <row r="4" spans="1:10" ht="39.950000000000003" customHeight="1">
      <c r="A4" s="835"/>
      <c r="B4" s="42">
        <v>1</v>
      </c>
      <c r="C4" s="846" t="s">
        <v>43</v>
      </c>
      <c r="D4" s="846"/>
      <c r="E4" s="847"/>
      <c r="F4" s="841"/>
      <c r="G4" s="43"/>
      <c r="H4" s="44" t="s">
        <v>44</v>
      </c>
      <c r="I4" s="39"/>
      <c r="J4" s="40"/>
    </row>
    <row r="5" spans="1:10" ht="30" customHeight="1">
      <c r="A5" s="835"/>
      <c r="B5" s="42">
        <v>2</v>
      </c>
      <c r="C5" s="846" t="s">
        <v>45</v>
      </c>
      <c r="D5" s="846"/>
      <c r="E5" s="847"/>
      <c r="F5" s="841"/>
      <c r="G5" s="38"/>
      <c r="H5" s="39"/>
      <c r="I5" s="39"/>
      <c r="J5" s="40"/>
    </row>
    <row r="6" spans="1:10" s="45" customFormat="1" ht="30" customHeight="1">
      <c r="A6" s="835"/>
      <c r="B6" s="42">
        <v>3</v>
      </c>
      <c r="C6" s="846" t="s">
        <v>46</v>
      </c>
      <c r="D6" s="846"/>
      <c r="E6" s="847"/>
      <c r="F6" s="841"/>
      <c r="G6" s="38"/>
      <c r="H6" s="39"/>
      <c r="I6" s="39"/>
      <c r="J6" s="39"/>
    </row>
    <row r="7" spans="1:10" ht="52.5" hidden="1" customHeight="1">
      <c r="A7" s="835"/>
      <c r="B7" s="42">
        <v>4</v>
      </c>
      <c r="C7" s="846" t="s">
        <v>47</v>
      </c>
      <c r="D7" s="846"/>
      <c r="E7" s="847"/>
      <c r="F7" s="841"/>
      <c r="G7" s="38"/>
      <c r="H7" s="39"/>
      <c r="I7" s="39"/>
      <c r="J7" s="40"/>
    </row>
    <row r="8" spans="1:10" ht="9.75" customHeight="1">
      <c r="A8" s="835"/>
      <c r="B8" s="46"/>
      <c r="C8" s="47"/>
      <c r="D8" s="47"/>
      <c r="E8" s="48"/>
      <c r="F8" s="841"/>
      <c r="G8" s="38"/>
      <c r="H8" s="39"/>
      <c r="I8" s="39"/>
      <c r="J8" s="40"/>
    </row>
    <row r="9" spans="1:10" ht="23.25" customHeight="1">
      <c r="A9" s="835"/>
      <c r="B9" s="848"/>
      <c r="C9" s="849"/>
      <c r="D9" s="849"/>
      <c r="E9" s="850"/>
      <c r="F9" s="841"/>
      <c r="G9" s="38"/>
      <c r="H9" s="39"/>
      <c r="I9" s="39"/>
      <c r="J9" s="40"/>
    </row>
    <row r="10" spans="1:10" ht="10.5" customHeight="1">
      <c r="A10" s="835"/>
      <c r="B10" s="49"/>
      <c r="C10" s="50"/>
      <c r="D10" s="50"/>
      <c r="E10" s="51"/>
      <c r="F10" s="841"/>
      <c r="G10" s="38"/>
      <c r="H10" s="39"/>
      <c r="I10" s="39"/>
      <c r="J10" s="40"/>
    </row>
    <row r="11" spans="1:10" ht="24" customHeight="1">
      <c r="A11" s="835"/>
      <c r="B11" s="851" t="s">
        <v>48</v>
      </c>
      <c r="C11" s="852"/>
      <c r="D11" s="852"/>
      <c r="E11" s="52"/>
      <c r="F11" s="841"/>
    </row>
    <row r="12" spans="1:10" ht="15.95" customHeight="1">
      <c r="A12" s="836"/>
      <c r="B12" s="853" t="s">
        <v>49</v>
      </c>
      <c r="C12" s="854"/>
      <c r="D12" s="854"/>
      <c r="E12" s="53"/>
      <c r="F12" s="842"/>
      <c r="G12" s="38"/>
      <c r="H12" s="39"/>
      <c r="I12" s="39"/>
      <c r="J12" s="40"/>
    </row>
    <row r="13" spans="1:10" ht="24" customHeight="1">
      <c r="A13" s="825"/>
      <c r="B13" s="826" t="s">
        <v>50</v>
      </c>
      <c r="C13" s="827"/>
      <c r="D13" s="827"/>
      <c r="E13" s="52"/>
      <c r="F13" s="828"/>
      <c r="G13" s="54"/>
      <c r="H13" s="54"/>
      <c r="I13" s="54"/>
      <c r="J13" s="54"/>
    </row>
    <row r="14" spans="1:10" ht="15.95" customHeight="1">
      <c r="A14" s="825"/>
      <c r="B14" s="829" t="s">
        <v>51</v>
      </c>
      <c r="C14" s="830"/>
      <c r="D14" s="830"/>
      <c r="E14" s="55"/>
      <c r="F14" s="828"/>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password="A1E8" sheet="1" selectLockedCells="1"/>
  <customSheetViews>
    <customSheetView guid="{D82A338D-F8F3-485C-9897-ED26B8FCE3B7}" showGridLines="0" hiddenRows="1">
      <selection activeCell="C4" sqref="C4:E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559560C8-0EA7-4FF3-86DE-6089CA470216}"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0EF4989F-3042-43E2-B986-E1AA9D97B4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0"/>
  <headerFooter alignWithMargins="0"/>
  <drawing r:id="rId1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pageSetUpPr fitToPage="1"/>
  </sheetPr>
  <dimension ref="A1:AO79"/>
  <sheetViews>
    <sheetView showGridLines="0" showZeros="0" view="pageBreakPreview" topLeftCell="A37" zoomScaleNormal="100" zoomScaleSheetLayoutView="100" workbookViewId="0">
      <selection activeCell="F51" sqref="F51"/>
    </sheetView>
  </sheetViews>
  <sheetFormatPr defaultRowHeight="16.5"/>
  <cols>
    <col min="1" max="1" width="10.7109375" style="215" customWidth="1"/>
    <col min="2" max="2" width="15.28515625" style="221" customWidth="1"/>
    <col min="3" max="3" width="16.28515625" style="215" customWidth="1"/>
    <col min="4" max="4" width="20.7109375" style="215" customWidth="1"/>
    <col min="5" max="5" width="12.7109375" style="215" customWidth="1"/>
    <col min="6" max="6" width="34.140625" style="215" customWidth="1"/>
    <col min="7" max="7" width="9.140625" style="215" customWidth="1"/>
    <col min="8" max="8" width="12" style="215" hidden="1" customWidth="1"/>
    <col min="9" max="18" width="9.140625" style="216" hidden="1" customWidth="1"/>
    <col min="19" max="19" width="8" style="216" hidden="1" customWidth="1"/>
    <col min="20" max="20" width="9.140625" style="216" hidden="1" customWidth="1"/>
    <col min="21" max="21" width="7.7109375" style="216" hidden="1" customWidth="1"/>
    <col min="22" max="22" width="9.140625" style="216" hidden="1" customWidth="1"/>
    <col min="23" max="23" width="5.5703125" style="216" hidden="1" customWidth="1"/>
    <col min="24" max="24" width="4.85546875" style="216" hidden="1" customWidth="1"/>
    <col min="25" max="25" width="9.140625" style="216" hidden="1" customWidth="1"/>
    <col min="26" max="26" width="66.7109375" style="217" hidden="1" customWidth="1"/>
    <col min="27" max="27" width="17.5703125" style="217" hidden="1" customWidth="1"/>
    <col min="28" max="28" width="20" style="217" hidden="1" customWidth="1"/>
    <col min="29" max="29" width="13.85546875" style="217" hidden="1" customWidth="1"/>
    <col min="30" max="30" width="9.140625" style="218" hidden="1" customWidth="1"/>
    <col min="31" max="31" width="9.140625" style="219" hidden="1" customWidth="1"/>
    <col min="32" max="32" width="13.7109375" style="219" hidden="1" customWidth="1"/>
    <col min="33" max="35" width="9.140625" style="218" hidden="1" customWidth="1"/>
    <col min="36" max="36" width="10.42578125" style="218" hidden="1" customWidth="1"/>
    <col min="37" max="41" width="9.140625" style="218" hidden="1" customWidth="1"/>
    <col min="42" max="16384" width="9.140625" style="216"/>
  </cols>
  <sheetData>
    <row r="1" spans="1:36" ht="24.75" customHeight="1">
      <c r="A1" s="212" t="str">
        <f>Cover!B3</f>
        <v>SPEC. NO.: CC/NT/COND/DOM/A06/22/00427</v>
      </c>
      <c r="B1" s="212"/>
      <c r="C1" s="213"/>
      <c r="D1" s="213"/>
      <c r="E1" s="213"/>
      <c r="F1" s="214" t="s">
        <v>189</v>
      </c>
      <c r="Z1" s="217" t="str">
        <f>'[8]Names of Bidder'!D6</f>
        <v>Sole Bidder</v>
      </c>
      <c r="AE1" s="219">
        <v>1</v>
      </c>
      <c r="AF1" s="219" t="s">
        <v>190</v>
      </c>
      <c r="AI1" s="219">
        <v>1</v>
      </c>
      <c r="AJ1" s="218" t="s">
        <v>191</v>
      </c>
    </row>
    <row r="2" spans="1:36">
      <c r="B2" s="215"/>
      <c r="Z2" s="217">
        <f>'[8]Names of Bidder'!AA6</f>
        <v>0</v>
      </c>
      <c r="AE2" s="219">
        <v>2</v>
      </c>
      <c r="AF2" s="219" t="s">
        <v>192</v>
      </c>
      <c r="AI2" s="219">
        <v>2</v>
      </c>
      <c r="AJ2" s="218" t="s">
        <v>193</v>
      </c>
    </row>
    <row r="3" spans="1:36" ht="17.25">
      <c r="A3" s="1024" t="s">
        <v>194</v>
      </c>
      <c r="B3" s="1024"/>
      <c r="C3" s="1024"/>
      <c r="D3" s="1024"/>
      <c r="E3" s="1024"/>
      <c r="F3" s="1024"/>
      <c r="AE3" s="219">
        <v>3</v>
      </c>
      <c r="AF3" s="219" t="s">
        <v>195</v>
      </c>
      <c r="AI3" s="219">
        <v>3</v>
      </c>
      <c r="AJ3" s="218" t="s">
        <v>196</v>
      </c>
    </row>
    <row r="4" spans="1:36">
      <c r="A4" s="220"/>
      <c r="B4" s="220"/>
      <c r="C4" s="220"/>
      <c r="D4" s="220"/>
      <c r="E4" s="220"/>
      <c r="F4" s="220"/>
      <c r="AE4" s="219">
        <v>4</v>
      </c>
      <c r="AF4" s="219" t="s">
        <v>197</v>
      </c>
      <c r="AI4" s="219">
        <v>4</v>
      </c>
      <c r="AJ4" s="218" t="s">
        <v>198</v>
      </c>
    </row>
    <row r="5" spans="1:36">
      <c r="A5" s="221" t="s">
        <v>199</v>
      </c>
      <c r="C5" s="1025"/>
      <c r="D5" s="1025"/>
      <c r="E5" s="1025"/>
      <c r="F5" s="1025"/>
      <c r="AE5" s="219">
        <v>5</v>
      </c>
      <c r="AF5" s="219" t="s">
        <v>197</v>
      </c>
      <c r="AI5" s="219">
        <v>5</v>
      </c>
      <c r="AJ5" s="218" t="s">
        <v>200</v>
      </c>
    </row>
    <row r="6" spans="1:36">
      <c r="A6" s="221" t="s">
        <v>201</v>
      </c>
      <c r="B6" s="1026" t="str">
        <f>'Names of Bidder to b dleted'!D27&amp;'Names of Bidder to b dleted'!E27&amp;'Names of Bidder to b dleted'!F27</f>
        <v/>
      </c>
      <c r="C6" s="1026"/>
      <c r="AE6" s="219">
        <v>6</v>
      </c>
      <c r="AF6" s="219" t="s">
        <v>197</v>
      </c>
      <c r="AG6" s="222" t="e">
        <f>DAY(B6)</f>
        <v>#VALUE!</v>
      </c>
      <c r="AI6" s="219">
        <v>6</v>
      </c>
      <c r="AJ6" s="218" t="s">
        <v>202</v>
      </c>
    </row>
    <row r="7" spans="1:36">
      <c r="A7" s="221"/>
      <c r="B7" s="223"/>
      <c r="C7" s="223"/>
      <c r="AE7" s="219">
        <v>7</v>
      </c>
      <c r="AF7" s="219" t="s">
        <v>197</v>
      </c>
      <c r="AG7" s="222" t="e">
        <f>MONTH(B6)</f>
        <v>#VALUE!</v>
      </c>
      <c r="AI7" s="219">
        <v>7</v>
      </c>
      <c r="AJ7" s="218" t="s">
        <v>203</v>
      </c>
    </row>
    <row r="8" spans="1:36">
      <c r="A8" s="224" t="s">
        <v>1</v>
      </c>
      <c r="B8" s="225"/>
      <c r="F8" s="226"/>
      <c r="AE8" s="219">
        <v>8</v>
      </c>
      <c r="AF8" s="219" t="s">
        <v>197</v>
      </c>
      <c r="AG8" s="222" t="e">
        <f>LOOKUP(AG7,AI1:AI12,AJ1:AJ12)</f>
        <v>#VALUE!</v>
      </c>
      <c r="AI8" s="219">
        <v>8</v>
      </c>
      <c r="AJ8" s="218" t="s">
        <v>204</v>
      </c>
    </row>
    <row r="9" spans="1:36">
      <c r="A9" s="227">
        <f>'Sch-1'!L8</f>
        <v>0</v>
      </c>
      <c r="B9" s="227"/>
      <c r="F9" s="226"/>
      <c r="AE9" s="219">
        <v>9</v>
      </c>
      <c r="AF9" s="219" t="s">
        <v>197</v>
      </c>
      <c r="AG9" s="222" t="e">
        <f>YEAR(B6)</f>
        <v>#VALUE!</v>
      </c>
      <c r="AI9" s="219">
        <v>9</v>
      </c>
      <c r="AJ9" s="218" t="s">
        <v>205</v>
      </c>
    </row>
    <row r="10" spans="1:36">
      <c r="A10" s="227" t="str">
        <f>'Sch-1'!K9</f>
        <v>Power Grid Corporation of India Ltd.,</v>
      </c>
      <c r="B10" s="227"/>
      <c r="F10" s="226"/>
      <c r="AE10" s="219">
        <v>10</v>
      </c>
      <c r="AF10" s="219" t="s">
        <v>197</v>
      </c>
      <c r="AI10" s="219">
        <v>10</v>
      </c>
      <c r="AJ10" s="218" t="s">
        <v>206</v>
      </c>
    </row>
    <row r="11" spans="1:36">
      <c r="A11" s="227" t="str">
        <f>'Sch-1'!K10</f>
        <v>"Saudamini", Plot No.-2</v>
      </c>
      <c r="B11" s="227"/>
      <c r="F11" s="226"/>
      <c r="AE11" s="219">
        <v>11</v>
      </c>
      <c r="AF11" s="219" t="s">
        <v>197</v>
      </c>
      <c r="AI11" s="219">
        <v>11</v>
      </c>
      <c r="AJ11" s="218" t="s">
        <v>207</v>
      </c>
    </row>
    <row r="12" spans="1:36">
      <c r="A12" s="227" t="str">
        <f>'Sch-1'!K11</f>
        <v xml:space="preserve">Sector-29, </v>
      </c>
      <c r="B12" s="227"/>
      <c r="F12" s="226"/>
      <c r="AE12" s="219">
        <v>12</v>
      </c>
      <c r="AF12" s="219" t="s">
        <v>197</v>
      </c>
      <c r="AI12" s="219">
        <v>12</v>
      </c>
      <c r="AJ12" s="218" t="s">
        <v>208</v>
      </c>
    </row>
    <row r="13" spans="1:36">
      <c r="A13" s="227" t="str">
        <f>'Sch-1'!K12</f>
        <v>Gurgaon (Haryana) - 122001</v>
      </c>
      <c r="B13" s="227"/>
      <c r="F13" s="226"/>
      <c r="AE13" s="219">
        <v>13</v>
      </c>
      <c r="AF13" s="219" t="s">
        <v>197</v>
      </c>
    </row>
    <row r="14" spans="1:36" ht="22.5" customHeight="1">
      <c r="A14" s="221"/>
      <c r="F14" s="226"/>
      <c r="AE14" s="219">
        <v>14</v>
      </c>
      <c r="AF14" s="219" t="s">
        <v>197</v>
      </c>
    </row>
    <row r="15" spans="1:36" ht="106.5" customHeight="1">
      <c r="A15" s="596" t="s">
        <v>209</v>
      </c>
      <c r="B15" s="597"/>
      <c r="C15" s="1027" t="str">
        <f>Cover!B2</f>
        <v xml:space="preserve">Reconductoring packages OH03 for Reconductoring of Jharsuguda/Sundargarh (POWERGRID) - Rourkela (POWERGRID) 400kV 2xD/C Twin Moose line with Twin HTLS conductor associated with Eastern region Expansion Scheme-XXIX
</v>
      </c>
      <c r="D15" s="1027"/>
      <c r="E15" s="1027"/>
      <c r="F15" s="1027"/>
      <c r="AE15" s="219">
        <v>15</v>
      </c>
      <c r="AF15" s="219" t="s">
        <v>197</v>
      </c>
    </row>
    <row r="16" spans="1:36" ht="27.75" customHeight="1">
      <c r="A16" s="215" t="s">
        <v>210</v>
      </c>
      <c r="B16" s="215"/>
      <c r="C16" s="226"/>
      <c r="D16" s="226"/>
      <c r="E16" s="226"/>
      <c r="F16" s="226"/>
      <c r="AE16" s="219">
        <v>16</v>
      </c>
      <c r="AF16" s="219" t="s">
        <v>197</v>
      </c>
    </row>
    <row r="17" spans="1:41" ht="99.75" customHeight="1">
      <c r="A17" s="229">
        <v>1</v>
      </c>
      <c r="B17" s="1022"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022"/>
      <c r="D17" s="1022"/>
      <c r="E17" s="1022"/>
      <c r="F17" s="1022"/>
      <c r="H17" s="699" t="s">
        <v>283</v>
      </c>
      <c r="Z17" s="230"/>
      <c r="AA17" s="231"/>
      <c r="AB17" s="232"/>
      <c r="AC17" s="233"/>
      <c r="AE17" s="219">
        <v>17</v>
      </c>
      <c r="AF17" s="219" t="s">
        <v>197</v>
      </c>
    </row>
    <row r="18" spans="1:41" ht="24.75" customHeight="1">
      <c r="A18" s="229"/>
      <c r="B18" s="1022"/>
      <c r="C18" s="1022"/>
      <c r="D18" s="1022"/>
      <c r="E18" s="1022"/>
      <c r="F18" s="1022"/>
      <c r="H18" s="700">
        <f>ROUND('Sch-6 (After Discount)'!D28,2)</f>
        <v>0</v>
      </c>
      <c r="I18" s="216" t="s">
        <v>453</v>
      </c>
      <c r="Z18" s="230"/>
      <c r="AA18" s="231"/>
      <c r="AB18" s="232"/>
      <c r="AC18" s="233"/>
    </row>
    <row r="19" spans="1:41" ht="34.5" customHeight="1">
      <c r="A19" s="229"/>
      <c r="B19" s="1022"/>
      <c r="C19" s="1022"/>
      <c r="D19" s="1022"/>
      <c r="E19" s="1022"/>
      <c r="F19" s="1022"/>
      <c r="H19" s="701" t="str">
        <f>'N-W (Cr.)'!P4</f>
        <v/>
      </c>
      <c r="N19" s="216" t="s">
        <v>452</v>
      </c>
      <c r="Z19" s="230"/>
      <c r="AA19" s="231"/>
      <c r="AB19" s="232"/>
      <c r="AC19" s="233"/>
    </row>
    <row r="20" spans="1:41" ht="39" customHeight="1">
      <c r="B20" s="1023" t="s">
        <v>211</v>
      </c>
      <c r="C20" s="1023"/>
      <c r="D20" s="1023"/>
      <c r="E20" s="1023"/>
      <c r="F20" s="1023"/>
      <c r="H20" s="215" t="s">
        <v>282</v>
      </c>
      <c r="AE20" s="219">
        <v>18</v>
      </c>
      <c r="AF20" s="219" t="s">
        <v>197</v>
      </c>
    </row>
    <row r="21" spans="1:41" s="215" customFormat="1" ht="27.75" customHeight="1">
      <c r="A21" s="234">
        <v>2</v>
      </c>
      <c r="B21" s="1021" t="s">
        <v>212</v>
      </c>
      <c r="C21" s="1021"/>
      <c r="D21" s="1021"/>
      <c r="E21" s="1021"/>
      <c r="F21" s="1021"/>
      <c r="Z21" s="235"/>
      <c r="AA21" s="235"/>
      <c r="AB21" s="235"/>
      <c r="AC21" s="235"/>
      <c r="AD21" s="236"/>
      <c r="AE21" s="219">
        <v>19</v>
      </c>
      <c r="AF21" s="219" t="s">
        <v>197</v>
      </c>
      <c r="AG21" s="236"/>
      <c r="AH21" s="236"/>
      <c r="AI21" s="236"/>
      <c r="AJ21" s="236"/>
      <c r="AK21" s="236"/>
      <c r="AL21" s="236"/>
      <c r="AM21" s="236"/>
      <c r="AN21" s="236"/>
      <c r="AO21" s="236"/>
    </row>
    <row r="22" spans="1:41" ht="39.75" customHeight="1">
      <c r="A22" s="229">
        <v>2.1</v>
      </c>
      <c r="B22" s="1020" t="s">
        <v>213</v>
      </c>
      <c r="C22" s="1020"/>
      <c r="D22" s="1020"/>
      <c r="E22" s="1020"/>
      <c r="F22" s="1020"/>
      <c r="AE22" s="219">
        <v>20</v>
      </c>
      <c r="AF22" s="219" t="s">
        <v>197</v>
      </c>
    </row>
    <row r="23" spans="1:41" ht="36.75" customHeight="1">
      <c r="B23" s="1019" t="s">
        <v>214</v>
      </c>
      <c r="C23" s="1019"/>
      <c r="D23" s="1020" t="s">
        <v>215</v>
      </c>
      <c r="E23" s="1020"/>
      <c r="F23" s="1020"/>
      <c r="AE23" s="219">
        <v>21</v>
      </c>
      <c r="AF23" s="219" t="s">
        <v>190</v>
      </c>
    </row>
    <row r="24" spans="1:41" ht="33" customHeight="1">
      <c r="B24" s="1019" t="s">
        <v>216</v>
      </c>
      <c r="C24" s="1019"/>
      <c r="D24" s="228" t="s">
        <v>284</v>
      </c>
      <c r="E24" s="228"/>
      <c r="F24" s="228"/>
      <c r="AE24" s="219">
        <v>22</v>
      </c>
      <c r="AF24" s="219" t="s">
        <v>197</v>
      </c>
    </row>
    <row r="25" spans="1:41" ht="27.95" customHeight="1">
      <c r="B25" s="1019" t="s">
        <v>217</v>
      </c>
      <c r="C25" s="1019"/>
      <c r="D25" s="228" t="s">
        <v>218</v>
      </c>
      <c r="E25" s="228"/>
      <c r="F25" s="228"/>
      <c r="H25" s="237" t="str">
        <f>'[8]Names of Bidder'!D6</f>
        <v>Sole Bidder</v>
      </c>
      <c r="AE25" s="219">
        <v>23</v>
      </c>
      <c r="AF25" s="219" t="s">
        <v>197</v>
      </c>
    </row>
    <row r="26" spans="1:41" ht="27.95" customHeight="1">
      <c r="B26" s="1019" t="s">
        <v>219</v>
      </c>
      <c r="C26" s="1019"/>
      <c r="D26" s="228" t="s">
        <v>220</v>
      </c>
      <c r="E26" s="228"/>
      <c r="F26" s="228"/>
      <c r="AE26" s="219">
        <v>24</v>
      </c>
      <c r="AF26" s="219" t="s">
        <v>197</v>
      </c>
    </row>
    <row r="27" spans="1:41" ht="27.95" customHeight="1">
      <c r="B27" s="1019" t="s">
        <v>221</v>
      </c>
      <c r="C27" s="1019"/>
      <c r="D27" s="228" t="s">
        <v>222</v>
      </c>
      <c r="E27" s="228"/>
      <c r="F27" s="228"/>
      <c r="AE27" s="219">
        <v>25</v>
      </c>
      <c r="AF27" s="219" t="s">
        <v>197</v>
      </c>
    </row>
    <row r="28" spans="1:41" ht="27.95" customHeight="1">
      <c r="B28" s="1019" t="s">
        <v>223</v>
      </c>
      <c r="C28" s="1019"/>
      <c r="D28" s="228" t="s">
        <v>224</v>
      </c>
      <c r="E28" s="228"/>
      <c r="F28" s="228"/>
      <c r="AE28" s="219">
        <v>26</v>
      </c>
      <c r="AF28" s="219" t="s">
        <v>197</v>
      </c>
    </row>
    <row r="29" spans="1:41" ht="27.95" customHeight="1">
      <c r="B29" s="1019" t="s">
        <v>28</v>
      </c>
      <c r="C29" s="1019"/>
      <c r="D29" s="228" t="s">
        <v>225</v>
      </c>
      <c r="E29" s="228"/>
      <c r="F29" s="228"/>
      <c r="AE29" s="219">
        <v>27</v>
      </c>
      <c r="AF29" s="219" t="s">
        <v>197</v>
      </c>
    </row>
    <row r="30" spans="1:41" ht="98.25" customHeight="1">
      <c r="A30" s="238">
        <v>2.2000000000000002</v>
      </c>
      <c r="B30" s="1020" t="s">
        <v>226</v>
      </c>
      <c r="C30" s="1020"/>
      <c r="D30" s="1020"/>
      <c r="E30" s="1020"/>
      <c r="F30" s="1020"/>
      <c r="AE30" s="219">
        <v>28</v>
      </c>
      <c r="AF30" s="219" t="s">
        <v>197</v>
      </c>
    </row>
    <row r="31" spans="1:41" ht="68.25" customHeight="1">
      <c r="A31" s="238">
        <v>2.2999999999999998</v>
      </c>
      <c r="B31" s="1020" t="s">
        <v>227</v>
      </c>
      <c r="C31" s="1020"/>
      <c r="D31" s="1020"/>
      <c r="E31" s="1020"/>
      <c r="F31" s="1020"/>
      <c r="AE31" s="219">
        <v>29</v>
      </c>
      <c r="AF31" s="219" t="s">
        <v>197</v>
      </c>
    </row>
    <row r="32" spans="1:41" ht="129.75" customHeight="1">
      <c r="A32" s="238">
        <v>2.4</v>
      </c>
      <c r="B32" s="1020" t="s">
        <v>228</v>
      </c>
      <c r="C32" s="1020"/>
      <c r="D32" s="1020"/>
      <c r="E32" s="1020"/>
      <c r="F32" s="1020"/>
      <c r="AE32" s="219">
        <v>30</v>
      </c>
      <c r="AF32" s="219" t="s">
        <v>197</v>
      </c>
    </row>
    <row r="33" spans="1:32" ht="79.5" customHeight="1">
      <c r="A33" s="238">
        <v>2.5</v>
      </c>
      <c r="B33" s="1020" t="s">
        <v>229</v>
      </c>
      <c r="C33" s="1020"/>
      <c r="D33" s="1020"/>
      <c r="E33" s="1020"/>
      <c r="F33" s="1020"/>
      <c r="AE33" s="219">
        <v>31</v>
      </c>
      <c r="AF33" s="219" t="s">
        <v>190</v>
      </c>
    </row>
    <row r="34" spans="1:32" ht="81" customHeight="1">
      <c r="A34" s="229">
        <v>3</v>
      </c>
      <c r="B34" s="1020" t="s">
        <v>230</v>
      </c>
      <c r="C34" s="1020"/>
      <c r="D34" s="1020"/>
      <c r="E34" s="1020"/>
      <c r="F34" s="1020"/>
    </row>
    <row r="35" spans="1:32" ht="63" customHeight="1">
      <c r="A35" s="229">
        <v>3.1</v>
      </c>
      <c r="B35" s="1031" t="s">
        <v>285</v>
      </c>
      <c r="C35" s="1031"/>
      <c r="D35" s="1031"/>
      <c r="E35" s="1031"/>
      <c r="F35" s="1031"/>
    </row>
    <row r="36" spans="1:32" ht="114" customHeight="1">
      <c r="A36" s="238">
        <v>3.2</v>
      </c>
      <c r="B36" s="1020" t="s">
        <v>286</v>
      </c>
      <c r="C36" s="1020"/>
      <c r="D36" s="1020"/>
      <c r="E36" s="1020"/>
      <c r="F36" s="1020"/>
    </row>
    <row r="37" spans="1:32" ht="65.25" customHeight="1">
      <c r="A37" s="238">
        <v>3.3</v>
      </c>
      <c r="B37" s="1020" t="s">
        <v>287</v>
      </c>
      <c r="C37" s="1020"/>
      <c r="D37" s="1020"/>
      <c r="E37" s="1020"/>
      <c r="F37" s="1020"/>
    </row>
    <row r="38" spans="1:32" ht="66" customHeight="1">
      <c r="A38" s="229">
        <v>4</v>
      </c>
      <c r="B38" s="1020" t="s">
        <v>231</v>
      </c>
      <c r="C38" s="1020"/>
      <c r="D38" s="1020"/>
      <c r="E38" s="1020"/>
      <c r="F38" s="1020"/>
    </row>
    <row r="39" spans="1:32" ht="93" customHeight="1">
      <c r="A39" s="229">
        <v>5</v>
      </c>
      <c r="B39" s="1020" t="s">
        <v>232</v>
      </c>
      <c r="C39" s="1020"/>
      <c r="D39" s="1020"/>
      <c r="E39" s="1020"/>
      <c r="F39" s="1020"/>
    </row>
    <row r="40" spans="1:32" ht="20.25" customHeight="1">
      <c r="B40" s="239" t="str">
        <f>IF(ISERROR("Dated this " &amp; AG6 &amp; LOOKUP(AG6,AE1:AE33,AF1:AF33) &amp; " day of " &amp; AG8 &amp; " " &amp;AG9), "", "Dated this " &amp; AG6 &amp; LOOKUP(AG6,AE1:AE33,AF1:AF33) &amp; " day of " &amp; AG8 &amp; " " &amp;AG9)</f>
        <v/>
      </c>
      <c r="C40" s="239"/>
      <c r="D40" s="239"/>
      <c r="E40" s="240"/>
      <c r="F40" s="240"/>
    </row>
    <row r="41" spans="1:32" ht="30" customHeight="1">
      <c r="B41" s="239" t="s">
        <v>161</v>
      </c>
      <c r="C41" s="241"/>
      <c r="D41" s="242"/>
      <c r="E41" s="242"/>
      <c r="F41" s="242"/>
    </row>
    <row r="42" spans="1:32" ht="20.25" customHeight="1">
      <c r="B42" s="243"/>
      <c r="C42" s="242"/>
      <c r="D42" s="242"/>
      <c r="E42" s="239"/>
      <c r="F42" s="244" t="s">
        <v>162</v>
      </c>
    </row>
    <row r="43" spans="1:32" ht="18" customHeight="1">
      <c r="B43" s="243"/>
      <c r="C43" s="242"/>
      <c r="D43" s="239"/>
      <c r="E43" s="239"/>
      <c r="F43" s="244" t="str">
        <f>"For and on behalf of " &amp; '[8]Sch-1'!B8</f>
        <v>For and on behalf of test</v>
      </c>
    </row>
    <row r="44" spans="1:32" ht="30" customHeight="1">
      <c r="A44" s="216"/>
      <c r="B44" s="216"/>
      <c r="C44" s="245"/>
      <c r="D44" s="216"/>
      <c r="E44" s="246" t="s">
        <v>233</v>
      </c>
      <c r="F44" s="221"/>
    </row>
    <row r="45" spans="1:32" ht="30" customHeight="1">
      <c r="A45" s="247" t="s">
        <v>163</v>
      </c>
      <c r="B45" s="1035">
        <f>Discount!C39</f>
        <v>0</v>
      </c>
      <c r="C45" s="1035"/>
      <c r="D45" s="216"/>
      <c r="E45" s="246" t="s">
        <v>164</v>
      </c>
      <c r="F45" s="453">
        <f>Discount!F39</f>
        <v>0</v>
      </c>
    </row>
    <row r="46" spans="1:32" ht="30" customHeight="1">
      <c r="A46" s="247" t="s">
        <v>165</v>
      </c>
      <c r="B46" s="1028">
        <f>Discount!C40</f>
        <v>0</v>
      </c>
      <c r="C46" s="1026"/>
      <c r="D46" s="216"/>
      <c r="E46" s="246" t="s">
        <v>166</v>
      </c>
      <c r="F46" s="453">
        <f>Discount!F40</f>
        <v>0</v>
      </c>
    </row>
    <row r="47" spans="1:32" ht="30" customHeight="1">
      <c r="B47" s="215"/>
      <c r="D47" s="216"/>
      <c r="E47" s="246" t="s">
        <v>234</v>
      </c>
    </row>
    <row r="48" spans="1:32" ht="30" customHeight="1">
      <c r="A48" s="1032" t="str">
        <f>IF(H25="Sole Bidder", "", "In case of bid from a Joint Venture, name &amp; designation of representative of JV partner is to be provided and Bid Form is also to be signed by him.")</f>
        <v/>
      </c>
      <c r="B48" s="1032"/>
      <c r="C48" s="1032"/>
      <c r="D48" s="1032"/>
      <c r="E48" s="1032"/>
      <c r="F48" s="1032"/>
    </row>
    <row r="49" spans="1:41" ht="30" customHeight="1">
      <c r="A49" s="248"/>
      <c r="B49" s="248"/>
      <c r="C49" s="239" t="str">
        <f>IF(Z2="2 or More", "Other Partner-2", "")</f>
        <v/>
      </c>
      <c r="D49" s="248"/>
      <c r="E49" s="249"/>
      <c r="F49" s="249" t="str">
        <f>IF(Z2=1,"Other Partner",IF(Z2="2 or More","Other Partner-1",""))</f>
        <v/>
      </c>
    </row>
    <row r="50" spans="1:41" ht="30" customHeight="1">
      <c r="A50" s="239"/>
      <c r="B50" s="244" t="str">
        <f>IF(Z2="2 or More", "Signature :", "")</f>
        <v/>
      </c>
      <c r="C50" s="250"/>
      <c r="D50" s="239"/>
      <c r="E50" s="244"/>
      <c r="F50" s="239"/>
    </row>
    <row r="51" spans="1:41" s="215" customFormat="1" ht="30" customHeight="1">
      <c r="A51" s="239"/>
      <c r="B51" s="244" t="str">
        <f>IF(Z2="2 or More", "Printed Name :", "")</f>
        <v/>
      </c>
      <c r="C51" s="251"/>
      <c r="D51" s="239"/>
      <c r="E51" s="244" t="str">
        <f>IF(Z1="Sole Bidder", "", "Printed Name :")</f>
        <v/>
      </c>
      <c r="F51" s="252"/>
      <c r="H51" s="221"/>
      <c r="Z51" s="235"/>
      <c r="AA51" s="235"/>
      <c r="AB51" s="235"/>
      <c r="AC51" s="235"/>
      <c r="AD51" s="236"/>
      <c r="AE51" s="219"/>
      <c r="AF51" s="219"/>
      <c r="AG51" s="236"/>
      <c r="AH51" s="236"/>
      <c r="AI51" s="236"/>
      <c r="AJ51" s="236"/>
      <c r="AK51" s="236"/>
      <c r="AL51" s="236"/>
      <c r="AM51" s="236"/>
      <c r="AN51" s="236"/>
      <c r="AO51" s="236"/>
    </row>
    <row r="52" spans="1:41" s="215" customFormat="1" ht="30" customHeight="1">
      <c r="A52" s="239"/>
      <c r="B52" s="244" t="str">
        <f>IF(Z2="2 or More", "Designation :", "")</f>
        <v/>
      </c>
      <c r="C52" s="251"/>
      <c r="D52" s="239"/>
      <c r="E52" s="244" t="str">
        <f>IF(Z1="Sole Bidder", "", "Designation :")</f>
        <v/>
      </c>
      <c r="F52" s="252"/>
      <c r="H52" s="221"/>
      <c r="Z52" s="235"/>
      <c r="AA52" s="235"/>
      <c r="AB52" s="235"/>
      <c r="AC52" s="235"/>
      <c r="AD52" s="236"/>
      <c r="AE52" s="219"/>
      <c r="AF52" s="219"/>
      <c r="AG52" s="236"/>
      <c r="AH52" s="236"/>
      <c r="AI52" s="236"/>
      <c r="AJ52" s="236"/>
      <c r="AK52" s="236"/>
      <c r="AL52" s="236"/>
      <c r="AM52" s="236"/>
      <c r="AN52" s="236"/>
      <c r="AO52" s="236"/>
    </row>
    <row r="53" spans="1:41" s="215" customFormat="1" ht="30" customHeight="1">
      <c r="A53" s="239"/>
      <c r="B53" s="244" t="str">
        <f>IF(Z2=2, "Common Seal :", "")</f>
        <v/>
      </c>
      <c r="C53" s="250"/>
      <c r="D53" s="239"/>
      <c r="E53" s="244"/>
      <c r="F53" s="253"/>
      <c r="H53" s="221"/>
      <c r="Z53" s="235"/>
      <c r="AA53" s="235"/>
      <c r="AB53" s="235"/>
      <c r="AC53" s="235"/>
      <c r="AD53" s="236"/>
      <c r="AE53" s="219"/>
      <c r="AF53" s="219"/>
      <c r="AG53" s="236"/>
      <c r="AH53" s="236"/>
      <c r="AI53" s="236"/>
      <c r="AJ53" s="236"/>
      <c r="AK53" s="236"/>
      <c r="AL53" s="236"/>
      <c r="AM53" s="236"/>
      <c r="AN53" s="236"/>
      <c r="AO53" s="236"/>
    </row>
    <row r="54" spans="1:41" s="215" customFormat="1" ht="33" customHeight="1">
      <c r="A54" s="254" t="s">
        <v>235</v>
      </c>
      <c r="B54" s="255"/>
      <c r="C54" s="256"/>
      <c r="D54" s="253"/>
      <c r="E54" s="257"/>
      <c r="F54" s="253"/>
      <c r="H54" s="221"/>
      <c r="Z54" s="235"/>
      <c r="AA54" s="235"/>
      <c r="AB54" s="235"/>
      <c r="AC54" s="235"/>
      <c r="AD54" s="236"/>
      <c r="AE54" s="219"/>
      <c r="AF54" s="219"/>
      <c r="AG54" s="236"/>
      <c r="AH54" s="236"/>
      <c r="AI54" s="236"/>
      <c r="AJ54" s="236"/>
      <c r="AK54" s="236"/>
      <c r="AL54" s="236"/>
      <c r="AM54" s="236"/>
      <c r="AN54" s="236"/>
      <c r="AO54" s="236"/>
    </row>
    <row r="55" spans="1:41" s="215" customFormat="1" ht="33" customHeight="1">
      <c r="A55" s="1037" t="s">
        <v>236</v>
      </c>
      <c r="B55" s="1037"/>
      <c r="C55" s="1037"/>
      <c r="D55" s="1029"/>
      <c r="E55" s="1030"/>
      <c r="F55" s="1030"/>
      <c r="H55" s="221"/>
      <c r="Z55" s="235"/>
      <c r="AA55" s="235"/>
      <c r="AB55" s="235"/>
      <c r="AC55" s="235"/>
      <c r="AD55" s="236"/>
      <c r="AE55" s="219"/>
      <c r="AF55" s="219"/>
      <c r="AG55" s="236"/>
      <c r="AH55" s="236"/>
      <c r="AI55" s="236"/>
      <c r="AJ55" s="236"/>
      <c r="AK55" s="236"/>
      <c r="AL55" s="236"/>
      <c r="AM55" s="236"/>
      <c r="AN55" s="236"/>
      <c r="AO55" s="236"/>
    </row>
    <row r="56" spans="1:41" s="215" customFormat="1" ht="33" customHeight="1">
      <c r="A56" s="1033"/>
      <c r="B56" s="1033"/>
      <c r="C56" s="1033"/>
      <c r="D56" s="258"/>
      <c r="E56" s="258"/>
      <c r="F56" s="258"/>
      <c r="H56" s="221"/>
      <c r="Z56" s="235"/>
      <c r="AA56" s="235"/>
      <c r="AB56" s="235"/>
      <c r="AC56" s="235"/>
      <c r="AD56" s="236"/>
      <c r="AE56" s="219"/>
      <c r="AF56" s="219"/>
      <c r="AG56" s="236"/>
      <c r="AH56" s="236"/>
      <c r="AI56" s="236"/>
      <c r="AJ56" s="236"/>
      <c r="AK56" s="236"/>
      <c r="AL56" s="236"/>
      <c r="AM56" s="236"/>
      <c r="AN56" s="236"/>
      <c r="AO56" s="236"/>
    </row>
    <row r="57" spans="1:41" s="215" customFormat="1" ht="33" customHeight="1">
      <c r="A57" s="1034"/>
      <c r="B57" s="1034"/>
      <c r="C57" s="1034"/>
      <c r="D57" s="258"/>
      <c r="E57" s="258"/>
      <c r="F57" s="258"/>
      <c r="H57" s="221"/>
      <c r="Z57" s="235"/>
      <c r="AA57" s="235"/>
      <c r="AB57" s="235"/>
      <c r="AC57" s="235"/>
      <c r="AD57" s="236"/>
      <c r="AE57" s="219"/>
      <c r="AF57" s="219"/>
      <c r="AG57" s="236"/>
      <c r="AH57" s="236"/>
      <c r="AI57" s="236"/>
      <c r="AJ57" s="236"/>
      <c r="AK57" s="236"/>
      <c r="AL57" s="236"/>
      <c r="AM57" s="236"/>
      <c r="AN57" s="236"/>
      <c r="AO57" s="236"/>
    </row>
    <row r="58" spans="1:41" s="215" customFormat="1" ht="33" customHeight="1">
      <c r="A58" s="1036" t="s">
        <v>237</v>
      </c>
      <c r="B58" s="1036"/>
      <c r="C58" s="1036"/>
      <c r="D58" s="1029"/>
      <c r="E58" s="1030"/>
      <c r="F58" s="1030"/>
      <c r="H58" s="221"/>
      <c r="Z58" s="235"/>
      <c r="AA58" s="235"/>
      <c r="AB58" s="235"/>
      <c r="AC58" s="235"/>
      <c r="AD58" s="236"/>
      <c r="AE58" s="219"/>
      <c r="AF58" s="219"/>
      <c r="AG58" s="236"/>
      <c r="AH58" s="236"/>
      <c r="AI58" s="236"/>
      <c r="AJ58" s="236"/>
      <c r="AK58" s="236"/>
      <c r="AL58" s="236"/>
      <c r="AM58" s="236"/>
      <c r="AN58" s="236"/>
      <c r="AO58" s="236"/>
    </row>
    <row r="59" spans="1:41" s="215" customFormat="1" ht="33" customHeight="1">
      <c r="A59" s="1036" t="s">
        <v>238</v>
      </c>
      <c r="B59" s="1036"/>
      <c r="C59" s="1036"/>
      <c r="D59" s="1029"/>
      <c r="E59" s="1030"/>
      <c r="F59" s="1030"/>
      <c r="H59" s="221"/>
      <c r="Z59" s="235"/>
      <c r="AA59" s="235"/>
      <c r="AB59" s="235"/>
      <c r="AC59" s="235"/>
      <c r="AD59" s="236"/>
      <c r="AE59" s="219"/>
      <c r="AF59" s="219"/>
      <c r="AG59" s="236"/>
      <c r="AH59" s="236"/>
      <c r="AI59" s="236"/>
      <c r="AJ59" s="236"/>
      <c r="AK59" s="236"/>
      <c r="AL59" s="236"/>
      <c r="AM59" s="236"/>
      <c r="AN59" s="236"/>
      <c r="AO59" s="236"/>
    </row>
    <row r="60" spans="1:41" s="215" customFormat="1" ht="33" customHeight="1">
      <c r="A60" s="1036" t="s">
        <v>239</v>
      </c>
      <c r="B60" s="1036"/>
      <c r="C60" s="1036"/>
      <c r="D60" s="1029"/>
      <c r="E60" s="1030"/>
      <c r="F60" s="1030"/>
      <c r="H60" s="221"/>
      <c r="Z60" s="235"/>
      <c r="AA60" s="235"/>
      <c r="AB60" s="235"/>
      <c r="AC60" s="235"/>
      <c r="AD60" s="236"/>
      <c r="AE60" s="219"/>
      <c r="AF60" s="219"/>
      <c r="AG60" s="236"/>
      <c r="AH60" s="236"/>
      <c r="AI60" s="236"/>
      <c r="AJ60" s="236"/>
      <c r="AK60" s="236"/>
      <c r="AL60" s="236"/>
      <c r="AM60" s="236"/>
      <c r="AN60" s="236"/>
      <c r="AO60" s="236"/>
    </row>
    <row r="61" spans="1:41" s="215" customFormat="1" ht="33" customHeight="1">
      <c r="A61" s="1037" t="s">
        <v>240</v>
      </c>
      <c r="B61" s="1037"/>
      <c r="C61" s="1037"/>
      <c r="D61" s="1029"/>
      <c r="E61" s="1030"/>
      <c r="F61" s="1030"/>
      <c r="H61" s="221"/>
      <c r="Z61" s="235"/>
      <c r="AA61" s="235"/>
      <c r="AB61" s="235"/>
      <c r="AC61" s="235"/>
      <c r="AD61" s="236"/>
      <c r="AE61" s="219"/>
      <c r="AF61" s="219"/>
      <c r="AG61" s="236"/>
      <c r="AH61" s="236"/>
      <c r="AI61" s="236"/>
      <c r="AJ61" s="236"/>
      <c r="AK61" s="236"/>
      <c r="AL61" s="236"/>
      <c r="AM61" s="236"/>
      <c r="AN61" s="236"/>
      <c r="AO61" s="236"/>
    </row>
    <row r="62" spans="1:41" s="215" customFormat="1" ht="33" customHeight="1">
      <c r="A62" s="1033"/>
      <c r="B62" s="1033"/>
      <c r="C62" s="1033"/>
      <c r="D62" s="258"/>
      <c r="E62" s="258"/>
      <c r="F62" s="258"/>
      <c r="H62" s="221"/>
      <c r="Z62" s="235"/>
      <c r="AA62" s="235"/>
      <c r="AB62" s="235"/>
      <c r="AC62" s="235"/>
      <c r="AD62" s="236"/>
      <c r="AE62" s="219"/>
      <c r="AF62" s="219"/>
      <c r="AG62" s="236"/>
      <c r="AH62" s="236"/>
      <c r="AI62" s="236"/>
      <c r="AJ62" s="236"/>
      <c r="AK62" s="236"/>
      <c r="AL62" s="236"/>
      <c r="AM62" s="236"/>
      <c r="AN62" s="236"/>
      <c r="AO62" s="236"/>
    </row>
    <row r="63" spans="1:41" s="215" customFormat="1" ht="33" customHeight="1">
      <c r="A63" s="1034"/>
      <c r="B63" s="1034"/>
      <c r="C63" s="1034"/>
      <c r="D63" s="258"/>
      <c r="E63" s="258"/>
      <c r="F63" s="258"/>
      <c r="H63" s="221"/>
      <c r="Z63" s="235"/>
      <c r="AA63" s="235"/>
      <c r="AB63" s="235"/>
      <c r="AC63" s="235"/>
      <c r="AD63" s="236"/>
      <c r="AE63" s="219"/>
      <c r="AF63" s="219"/>
      <c r="AG63" s="236"/>
      <c r="AH63" s="236"/>
      <c r="AI63" s="236"/>
      <c r="AJ63" s="236"/>
      <c r="AK63" s="236"/>
      <c r="AL63" s="236"/>
      <c r="AM63" s="236"/>
      <c r="AN63" s="236"/>
      <c r="AO63" s="236"/>
    </row>
    <row r="64" spans="1:41" s="215" customFormat="1" ht="60.75" customHeight="1">
      <c r="A64" s="103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39"/>
      <c r="C64" s="1039"/>
      <c r="D64" s="1039"/>
      <c r="E64" s="1039"/>
      <c r="F64" s="1039"/>
      <c r="H64" s="221"/>
      <c r="Z64" s="235"/>
      <c r="AA64" s="235"/>
      <c r="AB64" s="235"/>
      <c r="AC64" s="235"/>
      <c r="AD64" s="236"/>
      <c r="AE64" s="219"/>
      <c r="AF64" s="219"/>
      <c r="AG64" s="236"/>
      <c r="AH64" s="236"/>
      <c r="AI64" s="236"/>
      <c r="AJ64" s="236"/>
      <c r="AK64" s="236"/>
      <c r="AL64" s="236"/>
      <c r="AM64" s="236"/>
      <c r="AN64" s="236"/>
      <c r="AO64" s="236"/>
    </row>
    <row r="65" spans="1:41" s="215" customFormat="1" ht="33" customHeight="1">
      <c r="A65" s="1038" t="s">
        <v>96</v>
      </c>
      <c r="B65" s="1038"/>
      <c r="C65" s="1038"/>
      <c r="D65" s="1038"/>
      <c r="E65" s="1038"/>
      <c r="F65" s="1038"/>
      <c r="H65" s="221"/>
      <c r="Z65" s="235"/>
      <c r="AA65" s="235"/>
      <c r="AB65" s="235"/>
      <c r="AC65" s="235"/>
      <c r="AD65" s="236"/>
      <c r="AE65" s="219"/>
      <c r="AF65" s="219"/>
      <c r="AG65" s="236"/>
      <c r="AH65" s="236"/>
      <c r="AI65" s="236"/>
      <c r="AJ65" s="236"/>
      <c r="AK65" s="236"/>
      <c r="AL65" s="236"/>
      <c r="AM65" s="236"/>
      <c r="AN65" s="236"/>
      <c r="AO65" s="236"/>
    </row>
    <row r="66" spans="1:41" s="215" customFormat="1" ht="33" customHeight="1">
      <c r="A66" s="221"/>
      <c r="B66" s="221"/>
      <c r="H66" s="221"/>
      <c r="Z66" s="235"/>
      <c r="AA66" s="235"/>
      <c r="AB66" s="235"/>
      <c r="AC66" s="235"/>
      <c r="AD66" s="236"/>
      <c r="AE66" s="219"/>
      <c r="AF66" s="219"/>
      <c r="AG66" s="236"/>
      <c r="AH66" s="236"/>
      <c r="AI66" s="236"/>
      <c r="AJ66" s="236"/>
      <c r="AK66" s="236"/>
      <c r="AL66" s="236"/>
      <c r="AM66" s="236"/>
      <c r="AN66" s="236"/>
      <c r="AO66" s="236"/>
    </row>
    <row r="67" spans="1:41" s="215" customFormat="1" ht="33" customHeight="1">
      <c r="A67" s="221"/>
      <c r="B67" s="221"/>
      <c r="H67" s="221"/>
      <c r="Z67" s="235"/>
      <c r="AA67" s="235"/>
      <c r="AB67" s="235"/>
      <c r="AC67" s="235"/>
      <c r="AD67" s="236"/>
      <c r="AE67" s="219"/>
      <c r="AF67" s="219"/>
      <c r="AG67" s="236"/>
      <c r="AH67" s="236"/>
      <c r="AI67" s="236"/>
      <c r="AJ67" s="236"/>
      <c r="AK67" s="236"/>
      <c r="AL67" s="236"/>
      <c r="AM67" s="236"/>
      <c r="AN67" s="236"/>
      <c r="AO67" s="236"/>
    </row>
    <row r="68" spans="1:41">
      <c r="A68" s="221"/>
    </row>
    <row r="69" spans="1:41">
      <c r="A69" s="221"/>
    </row>
    <row r="70" spans="1:41">
      <c r="A70" s="221"/>
    </row>
    <row r="71" spans="1:41">
      <c r="A71" s="221"/>
    </row>
    <row r="72" spans="1:41">
      <c r="A72" s="221"/>
    </row>
    <row r="73" spans="1:41">
      <c r="A73" s="221"/>
    </row>
    <row r="74" spans="1:41">
      <c r="A74" s="221"/>
    </row>
    <row r="75" spans="1:41">
      <c r="A75" s="221"/>
    </row>
    <row r="76" spans="1:41">
      <c r="A76" s="221"/>
    </row>
    <row r="77" spans="1:41">
      <c r="A77" s="221"/>
    </row>
    <row r="78" spans="1:41">
      <c r="A78" s="221"/>
    </row>
    <row r="79" spans="1:41">
      <c r="A79" s="221"/>
    </row>
  </sheetData>
  <sheetProtection password="CFB5" sheet="1" objects="1" scenarios="1" formatColumns="0" formatRows="0" selectLockedCells="1"/>
  <customSheetViews>
    <customSheetView guid="{D82A338D-F8F3-485C-9897-ED26B8FCE3B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2"/>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559560C8-0EA7-4FF3-86DE-6089CA470216}"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0EF4989F-3042-43E2-B986-E1AA9D97B4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s>
  <mergeCells count="45">
    <mergeCell ref="A59:C59"/>
    <mergeCell ref="A65:F65"/>
    <mergeCell ref="A60:C60"/>
    <mergeCell ref="D60:F60"/>
    <mergeCell ref="A61:C61"/>
    <mergeCell ref="D61:F61"/>
    <mergeCell ref="A63:C63"/>
    <mergeCell ref="A64:F64"/>
    <mergeCell ref="A62:C62"/>
    <mergeCell ref="D59:F59"/>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B23:C23"/>
    <mergeCell ref="B24:C24"/>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0"/>
  <headerFooter alignWithMargins="0">
    <oddFooter>&amp;R&amp;"Book Antiqua,Bold"&amp;8Bid Form (1st Envelope)  / Page &amp;P of &amp;N</oddFooter>
  </headerFooter>
  <rowBreaks count="1" manualBreakCount="1">
    <brk id="53" max="5" man="1"/>
  </rowBreaks>
  <drawing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262</v>
      </c>
    </row>
    <row r="2" spans="1:9" ht="15.75">
      <c r="A2" s="334"/>
      <c r="B2" s="335"/>
      <c r="C2" s="336"/>
      <c r="D2" s="337"/>
      <c r="E2" s="338"/>
      <c r="F2" s="382"/>
      <c r="G2" s="382"/>
      <c r="H2" s="318"/>
      <c r="I2" s="339"/>
    </row>
    <row r="3" spans="1:9" ht="16.5">
      <c r="A3" s="307"/>
      <c r="B3" s="308" t="s">
        <v>249</v>
      </c>
      <c r="C3" s="309"/>
      <c r="D3" s="310"/>
      <c r="E3" s="340"/>
      <c r="F3" s="382"/>
      <c r="G3" s="382"/>
      <c r="H3" s="341">
        <f>SUMIF(I1:I2,"Direct",H1:H2)</f>
        <v>0</v>
      </c>
      <c r="I3" s="311"/>
    </row>
    <row r="4" spans="1:9" ht="33">
      <c r="A4" s="307"/>
      <c r="B4" s="308" t="s">
        <v>250</v>
      </c>
      <c r="C4" s="309"/>
      <c r="D4" s="310"/>
      <c r="E4" s="340"/>
      <c r="F4" s="382"/>
      <c r="G4" s="382"/>
      <c r="H4" s="341">
        <f>SUMIF(J1:J2,"Bought-Out",H1:H2)</f>
        <v>0</v>
      </c>
      <c r="I4" s="311"/>
    </row>
    <row r="5" spans="1:9" ht="16.5">
      <c r="A5" s="312"/>
      <c r="B5" s="308" t="s">
        <v>251</v>
      </c>
      <c r="C5" s="313"/>
      <c r="D5" s="314"/>
      <c r="E5" s="315"/>
      <c r="F5" s="315"/>
      <c r="G5" s="315"/>
      <c r="H5" s="342">
        <f>H3+H4</f>
        <v>0</v>
      </c>
      <c r="I5" s="316"/>
    </row>
    <row r="6" spans="1:9" ht="16.5">
      <c r="A6" s="317"/>
      <c r="B6" s="1046" t="s">
        <v>252</v>
      </c>
      <c r="C6" s="1046"/>
      <c r="D6" s="1046"/>
      <c r="E6" s="318"/>
      <c r="F6" s="382"/>
      <c r="G6" s="382"/>
      <c r="H6" s="341" t="e">
        <f>'Sch-7'!#REF!</f>
        <v>#REF!</v>
      </c>
      <c r="I6" s="319"/>
    </row>
    <row r="7" spans="1:9" ht="17.25" thickBot="1">
      <c r="A7" s="320"/>
      <c r="B7" s="1047" t="s">
        <v>253</v>
      </c>
      <c r="C7" s="1047"/>
      <c r="D7" s="1047"/>
      <c r="E7" s="321"/>
      <c r="F7" s="321"/>
      <c r="G7" s="321"/>
      <c r="H7" s="343" t="e">
        <f>H5+H6</f>
        <v>#REF!</v>
      </c>
      <c r="I7" s="322"/>
    </row>
    <row r="8" spans="1:9" ht="16.5">
      <c r="A8" s="1048"/>
      <c r="B8" s="1048"/>
      <c r="C8" s="1048"/>
      <c r="D8" s="1048"/>
      <c r="E8" s="1048"/>
      <c r="F8" s="1048"/>
      <c r="G8" s="1048"/>
    </row>
    <row r="9" spans="1:9" ht="15.75">
      <c r="A9" s="4"/>
      <c r="B9" s="1045"/>
      <c r="C9" s="1045"/>
      <c r="D9" s="1045"/>
      <c r="E9" s="1045"/>
      <c r="F9" s="1045"/>
      <c r="G9" s="1045"/>
    </row>
    <row r="10" spans="1:9" ht="16.5">
      <c r="A10" s="323"/>
      <c r="B10" s="323"/>
      <c r="C10" s="323"/>
      <c r="D10" s="323"/>
      <c r="E10" s="323"/>
      <c r="F10" s="323"/>
      <c r="G10" s="323"/>
    </row>
    <row r="11" spans="1:9" ht="90" customHeight="1">
      <c r="A11" s="324" t="s">
        <v>254</v>
      </c>
      <c r="B11" s="1049" t="s">
        <v>255</v>
      </c>
      <c r="C11" s="1049"/>
      <c r="D11" s="1049"/>
      <c r="E11" s="1049"/>
      <c r="F11" s="1049"/>
      <c r="G11" s="1049"/>
      <c r="H11" s="1049"/>
      <c r="I11" s="1049"/>
    </row>
    <row r="12" spans="1:9" ht="116.25" customHeight="1">
      <c r="A12" s="325" t="s">
        <v>256</v>
      </c>
      <c r="B12" s="1041" t="s">
        <v>257</v>
      </c>
      <c r="C12" s="1041"/>
      <c r="D12" s="1041"/>
      <c r="E12" s="1041"/>
      <c r="F12" s="1041"/>
      <c r="G12" s="1041"/>
      <c r="H12" s="1041"/>
      <c r="I12" s="1041"/>
    </row>
    <row r="13" spans="1:9" ht="15.75">
      <c r="A13" s="325"/>
      <c r="B13" s="1041"/>
      <c r="C13" s="1041"/>
      <c r="D13" s="1041"/>
      <c r="E13" s="1041"/>
      <c r="F13" s="1041"/>
      <c r="G13" s="1041"/>
    </row>
    <row r="14" spans="1:9" ht="16.5">
      <c r="A14" s="326" t="s">
        <v>143</v>
      </c>
      <c r="B14" s="327" t="str">
        <f>'Names of Bidder to b dleted'!D$27&amp;"-"&amp; 'Names of Bidder to b dleted'!E$27&amp;"-" &amp;'Names of Bidder to b dleted'!F$27</f>
        <v>--</v>
      </c>
      <c r="C14" s="328"/>
      <c r="D14" s="329"/>
      <c r="E14" s="3"/>
      <c r="F14" s="3"/>
      <c r="G14" s="330"/>
    </row>
    <row r="15" spans="1:9" ht="16.5">
      <c r="A15" s="326" t="s">
        <v>144</v>
      </c>
      <c r="B15" s="327" t="str">
        <f>IF('Names of Bidder to b dleted'!D$28=0, "", 'Names of Bidder to b dleted'!D$28)</f>
        <v/>
      </c>
      <c r="C15" s="3"/>
      <c r="D15" s="329" t="s">
        <v>125</v>
      </c>
      <c r="E15" s="330" t="str">
        <f>IF('Names of Bidder to b dleted'!D$24=0, "", 'Names of Bidder to b dleted'!D$24)</f>
        <v/>
      </c>
      <c r="F15" s="3"/>
      <c r="G15" s="327" t="str">
        <f>'[8]Names of Bidder'!I14&amp;"-"&amp; '[8]Names of Bidder'!J14&amp;"-" &amp;'[8]Names of Bidder'!K14</f>
        <v>--</v>
      </c>
    </row>
    <row r="16" spans="1:9" ht="16.5">
      <c r="A16" s="331"/>
      <c r="B16" s="332"/>
      <c r="C16" s="333"/>
      <c r="D16" s="329" t="s">
        <v>127</v>
      </c>
      <c r="E16" s="330" t="str">
        <f>IF('Names of Bidder to b dleted'!D$25=0, "", 'Names of Bidder to b dleted'!D$25)</f>
        <v/>
      </c>
      <c r="F16" s="333"/>
      <c r="G16" s="333"/>
    </row>
    <row r="18" spans="1:11">
      <c r="A18" t="s">
        <v>263</v>
      </c>
    </row>
    <row r="20" spans="1:11" ht="17.25" thickBot="1">
      <c r="A20" s="344"/>
      <c r="B20" s="345" t="s">
        <v>264</v>
      </c>
      <c r="C20" s="346"/>
      <c r="D20" s="345"/>
      <c r="E20" s="321"/>
      <c r="F20" s="321"/>
      <c r="G20" s="321"/>
      <c r="H20" s="347" t="s">
        <v>278</v>
      </c>
    </row>
    <row r="21" spans="1:11" ht="16.5" thickBot="1">
      <c r="A21" s="348"/>
      <c r="B21" s="1042"/>
      <c r="C21" s="1042"/>
      <c r="D21" s="1042"/>
      <c r="E21" s="1042"/>
      <c r="F21" s="1042"/>
    </row>
    <row r="22" spans="1:11" ht="15.75">
      <c r="A22" s="349"/>
      <c r="B22" s="1043"/>
      <c r="C22" s="1043"/>
      <c r="D22" s="1043"/>
      <c r="E22" s="1043"/>
      <c r="F22" s="1043"/>
    </row>
    <row r="23" spans="1:11" ht="16.5">
      <c r="A23" s="326" t="s">
        <v>143</v>
      </c>
      <c r="B23" s="327" t="s">
        <v>243</v>
      </c>
      <c r="C23" s="350"/>
      <c r="D23" s="329"/>
      <c r="E23" s="3"/>
      <c r="F23" s="3"/>
    </row>
    <row r="24" spans="1:11" ht="16.5">
      <c r="A24" s="326" t="s">
        <v>144</v>
      </c>
      <c r="B24" s="327" t="s">
        <v>244</v>
      </c>
      <c r="C24" s="4"/>
      <c r="D24" s="329" t="s">
        <v>125</v>
      </c>
      <c r="E24" s="330" t="s">
        <v>265</v>
      </c>
      <c r="F24" s="3"/>
    </row>
    <row r="25" spans="1:11" ht="16.5">
      <c r="A25" s="331"/>
      <c r="B25" s="332"/>
      <c r="C25" s="331"/>
      <c r="D25" s="329" t="s">
        <v>127</v>
      </c>
      <c r="E25" s="330" t="s">
        <v>266</v>
      </c>
      <c r="F25" s="333"/>
    </row>
    <row r="27" spans="1:11">
      <c r="A27" t="s">
        <v>267</v>
      </c>
    </row>
    <row r="29" spans="1:11" ht="16.5">
      <c r="A29" s="351"/>
      <c r="B29" s="352" t="s">
        <v>268</v>
      </c>
      <c r="C29" s="352"/>
      <c r="D29" s="352"/>
      <c r="E29" s="353"/>
      <c r="F29" s="353"/>
      <c r="G29" s="353"/>
      <c r="H29" s="353"/>
      <c r="I29" s="353"/>
      <c r="J29" s="353"/>
      <c r="K29" s="354" t="e">
        <f>SUM(#REF!)</f>
        <v>#REF!</v>
      </c>
    </row>
    <row r="30" spans="1:11" ht="15.75">
      <c r="A30" s="349"/>
      <c r="B30" s="1044"/>
      <c r="C30" s="1045"/>
      <c r="D30" s="1045"/>
      <c r="E30" s="1045"/>
      <c r="F30" s="1045"/>
      <c r="G30" s="1045"/>
    </row>
    <row r="31" spans="1:11" ht="16.5">
      <c r="A31" s="355" t="s">
        <v>143</v>
      </c>
      <c r="B31" s="356" t="s">
        <v>243</v>
      </c>
      <c r="C31" s="357"/>
      <c r="D31" s="358"/>
      <c r="E31" s="359"/>
      <c r="F31" s="359"/>
      <c r="G31" s="7"/>
    </row>
    <row r="32" spans="1:11" ht="16.5">
      <c r="A32" s="355" t="s">
        <v>144</v>
      </c>
      <c r="B32" s="356" t="s">
        <v>244</v>
      </c>
      <c r="C32" s="359"/>
      <c r="D32" s="358" t="s">
        <v>125</v>
      </c>
      <c r="E32" s="360" t="s">
        <v>265</v>
      </c>
      <c r="F32" s="359"/>
      <c r="G32" s="7"/>
    </row>
    <row r="33" spans="1:8" ht="16.5">
      <c r="A33" s="361"/>
      <c r="B33" s="362"/>
      <c r="C33" s="363"/>
      <c r="D33" s="358" t="s">
        <v>127</v>
      </c>
      <c r="E33" s="360" t="s">
        <v>266</v>
      </c>
      <c r="F33" s="363"/>
      <c r="G33" s="7"/>
    </row>
    <row r="35" spans="1:8">
      <c r="A35" t="s">
        <v>271</v>
      </c>
    </row>
    <row r="37" spans="1:8" ht="30">
      <c r="A37" s="364" t="s">
        <v>143</v>
      </c>
      <c r="B37" s="365" t="s">
        <v>241</v>
      </c>
      <c r="C37" s="366"/>
      <c r="D37" s="977" t="s">
        <v>269</v>
      </c>
      <c r="E37" s="977"/>
      <c r="F37" s="1040"/>
    </row>
    <row r="38" spans="1:8" ht="30">
      <c r="A38" s="364" t="s">
        <v>144</v>
      </c>
      <c r="B38" s="365" t="s">
        <v>242</v>
      </c>
      <c r="C38" s="24"/>
      <c r="D38" s="977" t="s">
        <v>270</v>
      </c>
      <c r="E38" s="977"/>
      <c r="F38" s="1040"/>
    </row>
    <row r="40" spans="1:8">
      <c r="A40" t="s">
        <v>272</v>
      </c>
    </row>
    <row r="42" spans="1:8" ht="30">
      <c r="A42" s="367"/>
      <c r="B42" s="368" t="s">
        <v>273</v>
      </c>
      <c r="C42" s="368"/>
      <c r="D42" s="368"/>
      <c r="E42" s="368"/>
      <c r="F42" s="368"/>
      <c r="G42" s="368"/>
      <c r="H42" s="369" t="s">
        <v>279</v>
      </c>
    </row>
    <row r="43" spans="1:8" ht="16.5">
      <c r="A43" s="370"/>
      <c r="B43" s="371"/>
      <c r="C43" s="371"/>
      <c r="D43" s="371"/>
      <c r="E43" s="371"/>
      <c r="F43" s="371"/>
      <c r="G43" s="372"/>
    </row>
    <row r="44" spans="1:8">
      <c r="A44" s="371"/>
      <c r="B44" s="371"/>
      <c r="C44" s="371"/>
      <c r="D44" s="371"/>
      <c r="E44" s="371"/>
      <c r="F44" s="371"/>
      <c r="G44" s="373"/>
    </row>
    <row r="45" spans="1:8">
      <c r="A45" s="976"/>
      <c r="B45" s="976"/>
      <c r="C45" s="976"/>
      <c r="D45" s="976"/>
      <c r="E45" s="976"/>
      <c r="F45" s="976"/>
      <c r="G45" s="976"/>
    </row>
    <row r="46" spans="1:8">
      <c r="A46" s="374"/>
      <c r="B46" s="374"/>
      <c r="C46" s="977"/>
      <c r="D46" s="977"/>
      <c r="E46" s="977"/>
      <c r="F46" s="977"/>
      <c r="G46" s="977"/>
    </row>
    <row r="47" spans="1:8">
      <c r="A47" s="375" t="s">
        <v>143</v>
      </c>
      <c r="B47" s="376" t="s">
        <v>243</v>
      </c>
      <c r="C47" s="977" t="s">
        <v>274</v>
      </c>
      <c r="D47" s="977"/>
      <c r="E47" s="977"/>
      <c r="F47" s="977"/>
      <c r="G47" s="977"/>
    </row>
    <row r="48" spans="1:8">
      <c r="A48" s="375" t="s">
        <v>144</v>
      </c>
      <c r="B48" s="377" t="s">
        <v>244</v>
      </c>
      <c r="C48" s="977" t="s">
        <v>275</v>
      </c>
      <c r="D48" s="977"/>
      <c r="E48" s="977"/>
      <c r="F48" s="977"/>
      <c r="G48" s="977"/>
    </row>
    <row r="49" spans="1:7" ht="16.5">
      <c r="A49" s="23"/>
      <c r="B49" s="22"/>
      <c r="C49" s="977"/>
      <c r="D49" s="977"/>
      <c r="E49" s="977"/>
      <c r="F49" s="977"/>
      <c r="G49" s="977"/>
    </row>
    <row r="50" spans="1:7" ht="16.5">
      <c r="A50" s="23"/>
      <c r="B50" s="22"/>
      <c r="C50" s="378"/>
      <c r="D50" s="378"/>
      <c r="E50" s="378"/>
      <c r="F50" s="378"/>
      <c r="G50" s="378"/>
    </row>
    <row r="51" spans="1:7" ht="16.5">
      <c r="A51" s="379" t="s">
        <v>276</v>
      </c>
      <c r="B51" s="978" t="s">
        <v>277</v>
      </c>
      <c r="C51" s="978"/>
      <c r="D51" s="978"/>
      <c r="E51" s="978"/>
      <c r="F51" s="978"/>
      <c r="G51" s="380"/>
    </row>
    <row r="52" spans="1:7" ht="16.5">
      <c r="A52" s="381"/>
      <c r="B52" s="26"/>
      <c r="C52" s="26"/>
      <c r="D52" s="26"/>
      <c r="E52" s="26"/>
      <c r="F52" s="26"/>
      <c r="G52" s="26"/>
    </row>
    <row r="60" spans="1:7">
      <c r="B60" t="s">
        <v>245</v>
      </c>
    </row>
    <row r="61" spans="1:7">
      <c r="B61" t="s">
        <v>246</v>
      </c>
    </row>
  </sheetData>
  <customSheetViews>
    <customSheetView guid="{D82A338D-F8F3-485C-9897-ED26B8FCE3B7}"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559560C8-0EA7-4FF3-86DE-6089CA470216}" state="hidden">
      <selection activeCell="H42" sqref="H42"/>
      <pageMargins left="0.7" right="0.7" top="0.75" bottom="0.75" header="0.3" footer="0.3"/>
    </customSheetView>
    <customSheetView guid="{0EF4989F-3042-43E2-B986-E1AA9D97B4D7}"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
  <sheetViews>
    <sheetView workbookViewId="0"/>
  </sheetViews>
  <sheetFormatPr defaultRowHeight="15"/>
  <sheetData/>
  <customSheetViews>
    <customSheetView guid="{D82A338D-F8F3-485C-9897-ED26B8FCE3B7}" state="hidden">
      <pageMargins left="0.7" right="0.7" top="0.75" bottom="0.75" header="0.3" footer="0.3"/>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CCA37BAE-906F-43D5-9FD9-B13563E4B9D7}" state="hidden">
      <pageMargins left="0.7" right="0.7" top="0.75" bottom="0.75" header="0.3" footer="0.3"/>
    </customSheetView>
    <customSheetView guid="{559560C8-0EA7-4FF3-86DE-6089CA470216}" state="hidden">
      <pageMargins left="0.7" right="0.7" top="0.75" bottom="0.75" header="0.3" footer="0.3"/>
    </customSheetView>
    <customSheetView guid="{0EF4989F-3042-43E2-B986-E1AA9D97B4D7}" state="hidden">
      <pageMargins left="0.7" right="0.7" top="0.75" bottom="0.75" header="0.3" footer="0.3"/>
    </customSheetView>
  </customSheetView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AA233"/>
  <sheetViews>
    <sheetView topLeftCell="P1" workbookViewId="0">
      <selection activeCell="DT28" sqref="DT28"/>
    </sheetView>
  </sheetViews>
  <sheetFormatPr defaultRowHeight="12.75"/>
  <cols>
    <col min="1" max="1" width="5.140625" style="686" hidden="1" customWidth="1"/>
    <col min="2" max="2" width="13.28515625" style="686" hidden="1" customWidth="1"/>
    <col min="3" max="3" width="0" style="686" hidden="1" customWidth="1"/>
    <col min="4" max="4" width="10.28515625" style="686" hidden="1" customWidth="1"/>
    <col min="5" max="5" width="3.42578125" style="686" hidden="1" customWidth="1"/>
    <col min="6" max="6" width="5.5703125" style="686" hidden="1" customWidth="1"/>
    <col min="7" max="7" width="11.42578125" style="686" hidden="1" customWidth="1"/>
    <col min="8" max="8" width="0" style="686" hidden="1" customWidth="1"/>
    <col min="9" max="9" width="10" style="686" hidden="1" customWidth="1"/>
    <col min="10" max="10" width="3.28515625" style="686" hidden="1" customWidth="1"/>
    <col min="11" max="11" width="5" style="686" hidden="1" customWidth="1"/>
    <col min="12" max="12" width="11.28515625" style="686" hidden="1" customWidth="1"/>
    <col min="13" max="13" width="0" style="686" hidden="1" customWidth="1"/>
    <col min="14" max="14" width="10.28515625" style="686" hidden="1" customWidth="1"/>
    <col min="15" max="15" width="3.7109375" style="686" hidden="1" customWidth="1"/>
    <col min="16" max="16" width="6.42578125" style="686" customWidth="1"/>
    <col min="17" max="17" width="14.85546875" style="686" customWidth="1"/>
    <col min="18" max="18" width="9.140625" style="686" customWidth="1"/>
    <col min="19" max="19" width="12" style="686" customWidth="1"/>
    <col min="20" max="20" width="3.28515625" style="686" hidden="1" customWidth="1"/>
    <col min="21" max="21" width="6.140625" style="686" hidden="1" customWidth="1"/>
    <col min="22" max="22" width="8.5703125" style="686" hidden="1" customWidth="1"/>
    <col min="23" max="23" width="8.42578125" style="686" hidden="1" customWidth="1"/>
    <col min="24" max="24" width="8.85546875" style="686" hidden="1" customWidth="1"/>
    <col min="25" max="116" width="0" style="686" hidden="1" customWidth="1"/>
    <col min="117" max="16384" width="9.140625" style="686"/>
  </cols>
  <sheetData>
    <row r="1" spans="1:27" ht="13.5" thickBot="1">
      <c r="A1" s="1050" t="e">
        <v>#REF!</v>
      </c>
      <c r="B1" s="1051"/>
      <c r="C1" s="666"/>
      <c r="D1" s="667"/>
      <c r="E1" s="691"/>
      <c r="F1" s="1050">
        <v>0</v>
      </c>
      <c r="G1" s="1051"/>
      <c r="H1" s="666"/>
      <c r="I1" s="667"/>
      <c r="K1" s="1050" t="e">
        <v>#REF!</v>
      </c>
      <c r="L1" s="1051"/>
      <c r="M1" s="666"/>
      <c r="N1" s="667"/>
      <c r="P1" s="1050">
        <f>'Sch-6 (After Discount)'!D28</f>
        <v>0</v>
      </c>
      <c r="Q1" s="1051"/>
      <c r="R1" s="666"/>
      <c r="S1" s="667"/>
      <c r="U1" s="690" t="e">
        <v>#REF!</v>
      </c>
    </row>
    <row r="2" spans="1:27">
      <c r="A2" s="1052"/>
      <c r="B2" s="1053"/>
      <c r="C2" s="666"/>
      <c r="D2" s="667"/>
      <c r="E2" s="691"/>
      <c r="F2" s="668"/>
      <c r="G2" s="666"/>
      <c r="H2" s="666"/>
      <c r="I2" s="667"/>
      <c r="K2" s="668"/>
      <c r="L2" s="666"/>
      <c r="M2" s="666"/>
      <c r="N2" s="667"/>
      <c r="P2" s="668"/>
      <c r="Q2" s="666"/>
      <c r="R2" s="666"/>
      <c r="S2" s="667"/>
      <c r="U2" s="690" t="e">
        <v>#REF!</v>
      </c>
    </row>
    <row r="3" spans="1:27">
      <c r="A3" s="668"/>
      <c r="B3" s="669"/>
      <c r="C3" s="669"/>
      <c r="D3" s="670"/>
      <c r="E3" s="692"/>
      <c r="F3" s="668"/>
      <c r="G3" s="669"/>
      <c r="H3" s="669"/>
      <c r="I3" s="670"/>
      <c r="K3" s="668"/>
      <c r="L3" s="669"/>
      <c r="M3" s="669"/>
      <c r="N3" s="670"/>
      <c r="P3" s="668"/>
      <c r="Q3" s="669"/>
      <c r="R3" s="669"/>
      <c r="S3" s="670"/>
      <c r="U3" s="690" t="s">
        <v>446</v>
      </c>
    </row>
    <row r="4" spans="1:27" ht="66.75" customHeight="1" thickBot="1">
      <c r="A4" s="1060" t="e">
        <f>IF(OR((A1&gt;9999999999),(A1&lt;0)),"Invalid Entry - More than 1000 crore OR -ve value",IF(A1=0, "",+CONCATENATE(#REF!,B11,D11,B10,D10,B9,D9,B8,D8,B7,D7,B6," Only")))</f>
        <v>#REF!</v>
      </c>
      <c r="B4" s="1061"/>
      <c r="C4" s="1061"/>
      <c r="D4" s="1062"/>
      <c r="E4" s="693"/>
      <c r="F4" s="1060" t="str">
        <f>IF(OR((F1&gt;9999999999),(F1&lt;0)),"Invalid Entry - More than 1000 crore OR -ve value",IF(F1=0, "",+CONCATENATE(U1, G11,I11,G10,I10,G9,I9,G8,I8,G7,I7,G6," Only")))</f>
        <v/>
      </c>
      <c r="G4" s="1061"/>
      <c r="H4" s="1061"/>
      <c r="I4" s="1062"/>
      <c r="J4" s="693"/>
      <c r="K4" s="1060" t="e">
        <f>IF(OR((K1&gt;9999999999),(K1&lt;0)),"Invalid Entry - More than 1000 crore OR -ve value",IF(K1=0, "",+CONCATENATE(U2, L11,N11,L10,N10,L9,N9,L8,N8,L7,N7,L6," Only")))</f>
        <v>#REF!</v>
      </c>
      <c r="L4" s="1061"/>
      <c r="M4" s="1061"/>
      <c r="N4" s="1062"/>
      <c r="P4" s="1060" t="str">
        <f>IF(OR((P1&gt;9999999999),(P1&lt;0)),"Invalid Entry - More than 1000 crore OR -ve value",IF(P1=0, "",+CONCATENATE(U3, Q11,S11,Q10,S10,Q9,S9,Q8,S8,Q7,S7,Q6," Only")))</f>
        <v/>
      </c>
      <c r="Q4" s="1061"/>
      <c r="R4" s="1061"/>
      <c r="S4" s="1062"/>
      <c r="U4" s="1054" t="e">
        <f>VLOOKUP(1,T28:Y43,6,FALSE)</f>
        <v>#N/A</v>
      </c>
      <c r="V4" s="1054"/>
      <c r="W4" s="1054"/>
      <c r="X4" s="1054"/>
      <c r="Y4" s="1054"/>
      <c r="Z4" s="1054"/>
      <c r="AA4" s="1054"/>
    </row>
    <row r="5" spans="1:27" ht="18.75" customHeight="1" thickBot="1">
      <c r="A5" s="668"/>
      <c r="B5" s="669"/>
      <c r="C5" s="669"/>
      <c r="D5" s="670"/>
      <c r="E5" s="692"/>
      <c r="F5" s="668"/>
      <c r="G5" s="669"/>
      <c r="H5" s="669"/>
      <c r="I5" s="670"/>
      <c r="K5" s="668"/>
      <c r="L5" s="669"/>
      <c r="M5" s="669"/>
      <c r="N5" s="670"/>
      <c r="P5" s="668"/>
      <c r="Q5" s="669"/>
      <c r="R5" s="669"/>
      <c r="S5" s="670"/>
      <c r="U5" s="1055" t="e">
        <f>VLOOKUP(1,T8:Y23,6,FALSE)</f>
        <v>#N/A</v>
      </c>
      <c r="V5" s="1056"/>
      <c r="W5" s="1056"/>
      <c r="X5" s="1056"/>
      <c r="Y5" s="1056"/>
      <c r="Z5" s="1056"/>
      <c r="AA5" s="1057"/>
    </row>
    <row r="6" spans="1:27">
      <c r="A6" s="671" t="e">
        <f>-INT(A1/100)*100+ROUND(A1,0)</f>
        <v>#REF!</v>
      </c>
      <c r="B6" s="669" t="e">
        <f t="shared" ref="B6:B11" si="0">IF(A6=0,"",LOOKUP(A6,$A$13:$A$112,$B$13:$B$112))</f>
        <v>#REF!</v>
      </c>
      <c r="C6" s="669"/>
      <c r="D6" s="672"/>
      <c r="E6" s="692"/>
      <c r="F6" s="671">
        <f>-INT(F1/100)*100+ROUND(F1,0)</f>
        <v>0</v>
      </c>
      <c r="G6" s="669" t="str">
        <f t="shared" ref="G6:G11" si="1">IF(F6=0,"",LOOKUP(F6,$A$13:$A$112,$B$13:$B$112))</f>
        <v/>
      </c>
      <c r="H6" s="669"/>
      <c r="I6" s="672"/>
      <c r="K6" s="671" t="e">
        <f>-INT(K1/100)*100+ROUND(K1,0)</f>
        <v>#REF!</v>
      </c>
      <c r="L6" s="669" t="e">
        <f t="shared" ref="L6:L11" si="2">IF(K6=0,"",LOOKUP(K6,$A$13:$A$112,$B$13:$B$112))</f>
        <v>#REF!</v>
      </c>
      <c r="M6" s="669"/>
      <c r="N6" s="672"/>
      <c r="P6" s="671">
        <f>-INT(P1/100)*100+ROUND(P1,0)</f>
        <v>0</v>
      </c>
      <c r="Q6" s="669" t="str">
        <f t="shared" ref="Q6:Q11" si="3">IF(P6=0,"",LOOKUP(P6,$A$13:$A$112,$B$13:$B$112))</f>
        <v/>
      </c>
      <c r="R6" s="669"/>
      <c r="S6" s="672"/>
    </row>
    <row r="7" spans="1:27">
      <c r="A7" s="671" t="e">
        <f>-INT(A1/1000)*10+INT(A1/100)</f>
        <v>#REF!</v>
      </c>
      <c r="B7" s="669" t="e">
        <f t="shared" si="0"/>
        <v>#REF!</v>
      </c>
      <c r="C7" s="669"/>
      <c r="D7" s="672" t="e">
        <f>+IF(B7="",""," Hundred ")</f>
        <v>#REF!</v>
      </c>
      <c r="E7" s="692"/>
      <c r="F7" s="671">
        <f>-INT(F1/1000)*10+INT(F1/100)</f>
        <v>0</v>
      </c>
      <c r="G7" s="669" t="str">
        <f t="shared" si="1"/>
        <v/>
      </c>
      <c r="H7" s="669"/>
      <c r="I7" s="672" t="str">
        <f>+IF(G7="",""," Hundred ")</f>
        <v/>
      </c>
      <c r="K7" s="671" t="e">
        <f>-INT(K1/1000)*10+INT(K1/100)</f>
        <v>#REF!</v>
      </c>
      <c r="L7" s="669" t="e">
        <f t="shared" si="2"/>
        <v>#REF!</v>
      </c>
      <c r="M7" s="669"/>
      <c r="N7" s="672" t="e">
        <f>+IF(L7="",""," Hundred ")</f>
        <v>#REF!</v>
      </c>
      <c r="P7" s="671">
        <f>-INT(P1/1000)*10+INT(P1/100)</f>
        <v>0</v>
      </c>
      <c r="Q7" s="669" t="str">
        <f t="shared" si="3"/>
        <v/>
      </c>
      <c r="R7" s="669"/>
      <c r="S7" s="672" t="str">
        <f>+IF(Q7="",""," Hundred ")</f>
        <v/>
      </c>
    </row>
    <row r="8" spans="1:27">
      <c r="A8" s="671" t="e">
        <f>-INT(A1/100000)*100+INT(A1/1000)</f>
        <v>#REF!</v>
      </c>
      <c r="B8" s="669" t="e">
        <f t="shared" si="0"/>
        <v>#REF!</v>
      </c>
      <c r="C8" s="669"/>
      <c r="D8" s="672" t="e">
        <f>IF((B8=""),IF(C8="",""," Thousand ")," Thousand ")</f>
        <v>#REF!</v>
      </c>
      <c r="E8" s="692"/>
      <c r="F8" s="671">
        <f>-INT(F1/100000)*100+INT(F1/1000)</f>
        <v>0</v>
      </c>
      <c r="G8" s="669" t="str">
        <f t="shared" si="1"/>
        <v/>
      </c>
      <c r="H8" s="669"/>
      <c r="I8" s="672" t="str">
        <f>IF((G8=""),IF(H8="",""," Thousand ")," Thousand ")</f>
        <v/>
      </c>
      <c r="K8" s="671" t="e">
        <f>-INT(K1/100000)*100+INT(K1/1000)</f>
        <v>#REF!</v>
      </c>
      <c r="L8" s="669" t="e">
        <f t="shared" si="2"/>
        <v>#REF!</v>
      </c>
      <c r="M8" s="669"/>
      <c r="N8" s="672" t="e">
        <f>IF((L8=""),IF(M8="",""," Thousand ")," Thousand ")</f>
        <v>#REF!</v>
      </c>
      <c r="P8" s="671">
        <f>-INT(P1/100000)*100+INT(P1/1000)</f>
        <v>0</v>
      </c>
      <c r="Q8" s="669" t="str">
        <f t="shared" si="3"/>
        <v/>
      </c>
      <c r="R8" s="669"/>
      <c r="S8" s="672" t="str">
        <f>IF((Q8=""),IF(R8="",""," Thousand ")," Thousand ")</f>
        <v/>
      </c>
      <c r="T8" s="694" t="e">
        <f>IF(Y8="",0, 1)</f>
        <v>#REF!</v>
      </c>
      <c r="U8" s="686">
        <v>0</v>
      </c>
      <c r="V8" s="686">
        <v>0</v>
      </c>
      <c r="W8" s="686">
        <v>0</v>
      </c>
      <c r="X8" s="686">
        <v>0</v>
      </c>
      <c r="Y8" s="695" t="e">
        <f>IF(AND($A$1=0,$F$1=0,$K$1=0,$P$1=0)," Zero only", "")</f>
        <v>#REF!</v>
      </c>
      <c r="AA8" s="686" t="s">
        <v>447</v>
      </c>
    </row>
    <row r="9" spans="1:27">
      <c r="A9" s="671" t="e">
        <f>-INT(A1/10000000)*100+INT(A1/100000)</f>
        <v>#REF!</v>
      </c>
      <c r="B9" s="669" t="e">
        <f t="shared" si="0"/>
        <v>#REF!</v>
      </c>
      <c r="C9" s="669"/>
      <c r="D9" s="672" t="e">
        <f>IF((B9=""),IF(C9="",""," Lac ")," Lac ")</f>
        <v>#REF!</v>
      </c>
      <c r="E9" s="692"/>
      <c r="F9" s="671">
        <f>-INT(F1/10000000)*100+INT(F1/100000)</f>
        <v>0</v>
      </c>
      <c r="G9" s="669" t="str">
        <f t="shared" si="1"/>
        <v/>
      </c>
      <c r="H9" s="669"/>
      <c r="I9" s="672" t="str">
        <f>IF((G9=""),IF(H9="",""," Lac ")," Lac ")</f>
        <v/>
      </c>
      <c r="K9" s="671" t="e">
        <f>-INT(K1/10000000)*100+INT(K1/100000)</f>
        <v>#REF!</v>
      </c>
      <c r="L9" s="669" t="e">
        <f t="shared" si="2"/>
        <v>#REF!</v>
      </c>
      <c r="M9" s="669"/>
      <c r="N9" s="672" t="e">
        <f>IF((L9=""),IF(M9="",""," Lac ")," Lac ")</f>
        <v>#REF!</v>
      </c>
      <c r="P9" s="671">
        <f>-INT(P1/10000000)*100+INT(P1/100000)</f>
        <v>0</v>
      </c>
      <c r="Q9" s="669" t="str">
        <f t="shared" si="3"/>
        <v/>
      </c>
      <c r="R9" s="669"/>
      <c r="S9" s="672" t="str">
        <f>IF((Q9=""),IF(R9="",""," Lac ")," Lac ")</f>
        <v/>
      </c>
      <c r="T9" s="694" t="e">
        <f t="shared" ref="T9:T23" si="4">IF(Y9="",0, 1)</f>
        <v>#REF!</v>
      </c>
      <c r="U9" s="686">
        <v>0</v>
      </c>
      <c r="V9" s="686">
        <v>0</v>
      </c>
      <c r="W9" s="686">
        <v>0</v>
      </c>
      <c r="X9" s="686">
        <v>1</v>
      </c>
      <c r="Y9" s="696" t="e">
        <f>IF(AND($A$1=0,$F$1=0,$K$1=0,$P$1&gt;0),$P$4, "")</f>
        <v>#REF!</v>
      </c>
    </row>
    <row r="10" spans="1:27">
      <c r="A10" s="671" t="e">
        <f>-INT(A1/1000000000)*100+INT(A1/10000000)</f>
        <v>#REF!</v>
      </c>
      <c r="B10" s="673" t="e">
        <f t="shared" si="0"/>
        <v>#REF!</v>
      </c>
      <c r="C10" s="669"/>
      <c r="D10" s="672" t="e">
        <f>IF((B10=""),IF(C10="",""," Crore ")," Crore ")</f>
        <v>#REF!</v>
      </c>
      <c r="E10" s="692"/>
      <c r="F10" s="671">
        <f>-INT(F1/1000000000)*100+INT(F1/10000000)</f>
        <v>0</v>
      </c>
      <c r="G10" s="673" t="str">
        <f t="shared" si="1"/>
        <v/>
      </c>
      <c r="H10" s="669"/>
      <c r="I10" s="672" t="str">
        <f>IF((G10=""),IF(H10="",""," Crore ")," Crore ")</f>
        <v/>
      </c>
      <c r="K10" s="671" t="e">
        <f>-INT(K1/1000000000)*100+INT(K1/10000000)</f>
        <v>#REF!</v>
      </c>
      <c r="L10" s="673" t="e">
        <f t="shared" si="2"/>
        <v>#REF!</v>
      </c>
      <c r="M10" s="669"/>
      <c r="N10" s="672" t="e">
        <f>IF((L10=""),IF(M10="",""," Crore ")," Crore ")</f>
        <v>#REF!</v>
      </c>
      <c r="P10" s="671">
        <f>-INT(P1/1000000000)*100+INT(P1/10000000)</f>
        <v>0</v>
      </c>
      <c r="Q10" s="673" t="str">
        <f t="shared" si="3"/>
        <v/>
      </c>
      <c r="R10" s="669"/>
      <c r="S10" s="672" t="str">
        <f>IF((Q10=""),IF(R10="",""," Crore ")," Crore ")</f>
        <v/>
      </c>
      <c r="T10" s="694" t="e">
        <f t="shared" si="4"/>
        <v>#REF!</v>
      </c>
      <c r="U10" s="686">
        <v>0</v>
      </c>
      <c r="V10" s="686">
        <v>0</v>
      </c>
      <c r="W10" s="686">
        <v>1</v>
      </c>
      <c r="X10" s="686">
        <v>0</v>
      </c>
      <c r="Y10" s="696" t="e">
        <f>IF(AND($A$1=0,$F$1=0,$K$1&gt;0,$P$1=0),$K$4, "")</f>
        <v>#REF!</v>
      </c>
    </row>
    <row r="11" spans="1:27">
      <c r="A11" s="674" t="e">
        <f>-INT(A1/10000000000)*1000+INT(A1/1000000000)</f>
        <v>#REF!</v>
      </c>
      <c r="B11" s="673" t="e">
        <f t="shared" si="0"/>
        <v>#REF!</v>
      </c>
      <c r="C11" s="669"/>
      <c r="D11" s="672" t="e">
        <f>IF((B11=""),IF(C11="",""," Hundred ")," Hundred ")</f>
        <v>#REF!</v>
      </c>
      <c r="E11" s="692"/>
      <c r="F11" s="674">
        <f>-INT(F1/10000000000)*1000+INT(F1/1000000000)</f>
        <v>0</v>
      </c>
      <c r="G11" s="673" t="str">
        <f t="shared" si="1"/>
        <v/>
      </c>
      <c r="H11" s="669"/>
      <c r="I11" s="672" t="str">
        <f>IF((G11=""),IF(H11="",""," Hundred ")," Hundred ")</f>
        <v/>
      </c>
      <c r="K11" s="674" t="e">
        <f>-INT(K1/10000000000)*1000+INT(K1/1000000000)</f>
        <v>#REF!</v>
      </c>
      <c r="L11" s="673" t="e">
        <f t="shared" si="2"/>
        <v>#REF!</v>
      </c>
      <c r="M11" s="669"/>
      <c r="N11" s="672" t="e">
        <f>IF((L11=""),IF(M11="",""," Hundred ")," Hundred ")</f>
        <v>#REF!</v>
      </c>
      <c r="P11" s="674">
        <f>-INT(P1/10000000000)*1000+INT(P1/1000000000)</f>
        <v>0</v>
      </c>
      <c r="Q11" s="673" t="str">
        <f t="shared" si="3"/>
        <v/>
      </c>
      <c r="R11" s="669"/>
      <c r="S11" s="672" t="str">
        <f>IF((Q11=""),IF(R11="",""," Hundred ")," Hundred ")</f>
        <v/>
      </c>
      <c r="T11" s="694" t="e">
        <f t="shared" si="4"/>
        <v>#REF!</v>
      </c>
      <c r="U11" s="686">
        <v>0</v>
      </c>
      <c r="V11" s="686">
        <v>0</v>
      </c>
      <c r="W11" s="686">
        <v>1</v>
      </c>
      <c r="X11" s="686">
        <v>1</v>
      </c>
      <c r="Y11" s="696" t="e">
        <f>IF(AND($A$1=0,$F$1=0,$K$1&gt;0,$P$1&gt;0),$K$4&amp;$AA$8&amp;$P$4, "")</f>
        <v>#REF!</v>
      </c>
    </row>
    <row r="12" spans="1:27">
      <c r="A12" s="675"/>
      <c r="B12" s="669"/>
      <c r="C12" s="669"/>
      <c r="D12" s="670"/>
      <c r="E12" s="692"/>
      <c r="F12" s="675"/>
      <c r="G12" s="669"/>
      <c r="H12" s="669"/>
      <c r="I12" s="670"/>
      <c r="K12" s="675"/>
      <c r="L12" s="669"/>
      <c r="M12" s="669"/>
      <c r="N12" s="670"/>
      <c r="P12" s="675"/>
      <c r="Q12" s="669"/>
      <c r="R12" s="669"/>
      <c r="S12" s="670"/>
      <c r="T12" s="694" t="e">
        <f t="shared" si="4"/>
        <v>#REF!</v>
      </c>
      <c r="U12" s="686">
        <v>0</v>
      </c>
      <c r="V12" s="686">
        <v>1</v>
      </c>
      <c r="W12" s="686">
        <v>0</v>
      </c>
      <c r="X12" s="686">
        <v>0</v>
      </c>
      <c r="Y12" s="696" t="e">
        <f>IF(AND($A$1=0,$F$1&gt;0,$K$1=0,$P$1=0),$F$4, "")</f>
        <v>#REF!</v>
      </c>
    </row>
    <row r="13" spans="1:27">
      <c r="A13" s="676">
        <v>1</v>
      </c>
      <c r="B13" s="677" t="s">
        <v>346</v>
      </c>
      <c r="C13" s="669"/>
      <c r="D13" s="670"/>
      <c r="E13" s="692"/>
      <c r="F13" s="676">
        <v>1</v>
      </c>
      <c r="G13" s="677" t="s">
        <v>346</v>
      </c>
      <c r="H13" s="669"/>
      <c r="I13" s="670"/>
      <c r="K13" s="676">
        <v>1</v>
      </c>
      <c r="L13" s="677" t="s">
        <v>346</v>
      </c>
      <c r="M13" s="669"/>
      <c r="N13" s="670"/>
      <c r="P13" s="676">
        <v>1</v>
      </c>
      <c r="Q13" s="677" t="s">
        <v>346</v>
      </c>
      <c r="R13" s="669"/>
      <c r="S13" s="670"/>
      <c r="T13" s="694" t="e">
        <f t="shared" si="4"/>
        <v>#REF!</v>
      </c>
      <c r="U13" s="686">
        <v>0</v>
      </c>
      <c r="V13" s="686">
        <v>1</v>
      </c>
      <c r="W13" s="686">
        <v>0</v>
      </c>
      <c r="X13" s="686">
        <v>1</v>
      </c>
      <c r="Y13" s="696" t="e">
        <f>IF(AND($A$1=0,$F$1&gt;0,$K$1=0,$P$1&gt;0),$F$4&amp;$AA$8&amp;$P$4, "")</f>
        <v>#REF!</v>
      </c>
    </row>
    <row r="14" spans="1:27">
      <c r="A14" s="676">
        <v>2</v>
      </c>
      <c r="B14" s="677" t="s">
        <v>347</v>
      </c>
      <c r="C14" s="669"/>
      <c r="D14" s="670"/>
      <c r="E14" s="692"/>
      <c r="F14" s="676">
        <v>2</v>
      </c>
      <c r="G14" s="677" t="s">
        <v>347</v>
      </c>
      <c r="H14" s="669"/>
      <c r="I14" s="670"/>
      <c r="K14" s="676">
        <v>2</v>
      </c>
      <c r="L14" s="677" t="s">
        <v>347</v>
      </c>
      <c r="M14" s="669"/>
      <c r="N14" s="670"/>
      <c r="P14" s="676">
        <v>2</v>
      </c>
      <c r="Q14" s="677" t="s">
        <v>347</v>
      </c>
      <c r="R14" s="669"/>
      <c r="S14" s="670"/>
      <c r="T14" s="694" t="e">
        <f t="shared" si="4"/>
        <v>#REF!</v>
      </c>
      <c r="U14" s="686">
        <v>0</v>
      </c>
      <c r="V14" s="686">
        <v>1</v>
      </c>
      <c r="W14" s="686">
        <v>1</v>
      </c>
      <c r="X14" s="686">
        <v>0</v>
      </c>
      <c r="Y14" s="696" t="e">
        <f>IF(AND($A$1=0,$F$1&gt;0,$K$1&gt;0,$P$1=0),$F$4&amp;$AA$8&amp;$K$4, "")</f>
        <v>#REF!</v>
      </c>
    </row>
    <row r="15" spans="1:27">
      <c r="A15" s="676">
        <v>3</v>
      </c>
      <c r="B15" s="677" t="s">
        <v>348</v>
      </c>
      <c r="C15" s="669"/>
      <c r="D15" s="670"/>
      <c r="E15" s="692"/>
      <c r="F15" s="676">
        <v>3</v>
      </c>
      <c r="G15" s="677" t="s">
        <v>348</v>
      </c>
      <c r="H15" s="669"/>
      <c r="I15" s="670"/>
      <c r="K15" s="676">
        <v>3</v>
      </c>
      <c r="L15" s="677" t="s">
        <v>348</v>
      </c>
      <c r="M15" s="669"/>
      <c r="N15" s="670"/>
      <c r="P15" s="676">
        <v>3</v>
      </c>
      <c r="Q15" s="677" t="s">
        <v>348</v>
      </c>
      <c r="R15" s="669"/>
      <c r="S15" s="670"/>
      <c r="T15" s="694" t="e">
        <f t="shared" si="4"/>
        <v>#REF!</v>
      </c>
      <c r="U15" s="686">
        <v>0</v>
      </c>
      <c r="V15" s="686">
        <v>1</v>
      </c>
      <c r="W15" s="686">
        <v>1</v>
      </c>
      <c r="X15" s="686">
        <v>1</v>
      </c>
      <c r="Y15" s="697" t="e">
        <f>IF(AND($A$1=0,$F$1&gt;0,$K$1&gt;0,$P$1&gt;0),$F$4&amp;$AA$8&amp;$K$4&amp;$AA$8&amp;$P$4, "")</f>
        <v>#REF!</v>
      </c>
    </row>
    <row r="16" spans="1:27">
      <c r="A16" s="676">
        <v>4</v>
      </c>
      <c r="B16" s="677" t="s">
        <v>349</v>
      </c>
      <c r="C16" s="669"/>
      <c r="D16" s="670"/>
      <c r="E16" s="692"/>
      <c r="F16" s="676">
        <v>4</v>
      </c>
      <c r="G16" s="677" t="s">
        <v>349</v>
      </c>
      <c r="H16" s="669"/>
      <c r="I16" s="670"/>
      <c r="K16" s="676">
        <v>4</v>
      </c>
      <c r="L16" s="677" t="s">
        <v>349</v>
      </c>
      <c r="M16" s="669"/>
      <c r="N16" s="670"/>
      <c r="P16" s="676">
        <v>4</v>
      </c>
      <c r="Q16" s="677" t="s">
        <v>349</v>
      </c>
      <c r="R16" s="669"/>
      <c r="S16" s="670"/>
      <c r="T16" s="694" t="e">
        <f t="shared" si="4"/>
        <v>#REF!</v>
      </c>
      <c r="U16" s="686">
        <v>1</v>
      </c>
      <c r="V16" s="686">
        <v>0</v>
      </c>
      <c r="W16" s="686">
        <v>0</v>
      </c>
      <c r="X16" s="686">
        <v>0</v>
      </c>
      <c r="Y16" s="695" t="e">
        <f>IF(AND($A$1&gt;0,$F$1=0,$K$1=0,$P$1=0), $A$4, "")</f>
        <v>#REF!</v>
      </c>
    </row>
    <row r="17" spans="1:27">
      <c r="A17" s="676">
        <v>5</v>
      </c>
      <c r="B17" s="677" t="s">
        <v>350</v>
      </c>
      <c r="C17" s="669"/>
      <c r="D17" s="670"/>
      <c r="E17" s="692"/>
      <c r="F17" s="676">
        <v>5</v>
      </c>
      <c r="G17" s="677" t="s">
        <v>350</v>
      </c>
      <c r="H17" s="669"/>
      <c r="I17" s="670"/>
      <c r="K17" s="676">
        <v>5</v>
      </c>
      <c r="L17" s="677" t="s">
        <v>350</v>
      </c>
      <c r="M17" s="669"/>
      <c r="N17" s="670"/>
      <c r="P17" s="676">
        <v>5</v>
      </c>
      <c r="Q17" s="677" t="s">
        <v>350</v>
      </c>
      <c r="R17" s="669"/>
      <c r="S17" s="670"/>
      <c r="T17" s="694" t="e">
        <f t="shared" si="4"/>
        <v>#REF!</v>
      </c>
      <c r="U17" s="686">
        <v>1</v>
      </c>
      <c r="V17" s="686">
        <v>0</v>
      </c>
      <c r="W17" s="686">
        <v>0</v>
      </c>
      <c r="X17" s="686">
        <v>1</v>
      </c>
      <c r="Y17" s="696" t="e">
        <f>IF(AND($A$1&gt;0,$F$1=0,$K$1=0,$P$1&gt;0),$A$4&amp;$AA$8&amp;$P$4, "")</f>
        <v>#REF!</v>
      </c>
    </row>
    <row r="18" spans="1:27">
      <c r="A18" s="676">
        <v>6</v>
      </c>
      <c r="B18" s="677" t="s">
        <v>351</v>
      </c>
      <c r="C18" s="669"/>
      <c r="D18" s="670"/>
      <c r="E18" s="692"/>
      <c r="F18" s="676">
        <v>6</v>
      </c>
      <c r="G18" s="677" t="s">
        <v>351</v>
      </c>
      <c r="H18" s="669"/>
      <c r="I18" s="670"/>
      <c r="K18" s="676">
        <v>6</v>
      </c>
      <c r="L18" s="677" t="s">
        <v>351</v>
      </c>
      <c r="M18" s="669"/>
      <c r="N18" s="670"/>
      <c r="P18" s="676">
        <v>6</v>
      </c>
      <c r="Q18" s="677" t="s">
        <v>351</v>
      </c>
      <c r="R18" s="669"/>
      <c r="S18" s="670"/>
      <c r="T18" s="694" t="e">
        <f t="shared" si="4"/>
        <v>#REF!</v>
      </c>
      <c r="U18" s="686">
        <v>1</v>
      </c>
      <c r="V18" s="686">
        <v>0</v>
      </c>
      <c r="W18" s="686">
        <v>1</v>
      </c>
      <c r="X18" s="686">
        <v>0</v>
      </c>
      <c r="Y18" s="696" t="e">
        <f>IF(AND($A$1&gt;0,$F$1=0,$K$1&gt;0,$P$1=0),$A$4&amp;$AA$8&amp;$K$4, "")</f>
        <v>#REF!</v>
      </c>
    </row>
    <row r="19" spans="1:27">
      <c r="A19" s="676">
        <v>7</v>
      </c>
      <c r="B19" s="677" t="s">
        <v>352</v>
      </c>
      <c r="C19" s="669"/>
      <c r="D19" s="670"/>
      <c r="E19" s="692"/>
      <c r="F19" s="676">
        <v>7</v>
      </c>
      <c r="G19" s="677" t="s">
        <v>352</v>
      </c>
      <c r="H19" s="669"/>
      <c r="I19" s="670"/>
      <c r="K19" s="676">
        <v>7</v>
      </c>
      <c r="L19" s="677" t="s">
        <v>352</v>
      </c>
      <c r="M19" s="669"/>
      <c r="N19" s="670"/>
      <c r="P19" s="676">
        <v>7</v>
      </c>
      <c r="Q19" s="677" t="s">
        <v>352</v>
      </c>
      <c r="R19" s="669"/>
      <c r="S19" s="670"/>
      <c r="T19" s="694" t="e">
        <f t="shared" si="4"/>
        <v>#REF!</v>
      </c>
      <c r="U19" s="686">
        <v>1</v>
      </c>
      <c r="V19" s="686">
        <v>0</v>
      </c>
      <c r="W19" s="686">
        <v>1</v>
      </c>
      <c r="X19" s="686">
        <v>1</v>
      </c>
      <c r="Y19" s="696" t="e">
        <f>IF(AND($A$1&gt;0,$F$1=0,$K$1&gt;0,$P$1&gt;0),$A$4&amp;$AA$8&amp;$K$4&amp;$AA$8&amp;$P$4, "")</f>
        <v>#REF!</v>
      </c>
    </row>
    <row r="20" spans="1:27">
      <c r="A20" s="676">
        <v>8</v>
      </c>
      <c r="B20" s="677" t="s">
        <v>353</v>
      </c>
      <c r="C20" s="669"/>
      <c r="D20" s="670"/>
      <c r="E20" s="692"/>
      <c r="F20" s="676">
        <v>8</v>
      </c>
      <c r="G20" s="677" t="s">
        <v>353</v>
      </c>
      <c r="H20" s="669"/>
      <c r="I20" s="670"/>
      <c r="K20" s="676">
        <v>8</v>
      </c>
      <c r="L20" s="677" t="s">
        <v>353</v>
      </c>
      <c r="M20" s="669"/>
      <c r="N20" s="670"/>
      <c r="P20" s="676">
        <v>8</v>
      </c>
      <c r="Q20" s="677" t="s">
        <v>353</v>
      </c>
      <c r="R20" s="669"/>
      <c r="S20" s="670"/>
      <c r="T20" s="694" t="e">
        <f t="shared" si="4"/>
        <v>#REF!</v>
      </c>
      <c r="U20" s="686">
        <v>1</v>
      </c>
      <c r="V20" s="686">
        <v>1</v>
      </c>
      <c r="W20" s="686">
        <v>0</v>
      </c>
      <c r="X20" s="686">
        <v>0</v>
      </c>
      <c r="Y20" s="696" t="e">
        <f>IF(AND($A$1&gt;0,$F$1&gt;0,$K$1=0,$P$1=0),$A$4&amp;$AA$8&amp;$F$4, "")</f>
        <v>#REF!</v>
      </c>
    </row>
    <row r="21" spans="1:27">
      <c r="A21" s="676">
        <v>9</v>
      </c>
      <c r="B21" s="677" t="s">
        <v>354</v>
      </c>
      <c r="C21" s="669"/>
      <c r="D21" s="670"/>
      <c r="E21" s="692"/>
      <c r="F21" s="676">
        <v>9</v>
      </c>
      <c r="G21" s="677" t="s">
        <v>354</v>
      </c>
      <c r="H21" s="669"/>
      <c r="I21" s="670"/>
      <c r="K21" s="676">
        <v>9</v>
      </c>
      <c r="L21" s="677" t="s">
        <v>354</v>
      </c>
      <c r="M21" s="669"/>
      <c r="N21" s="670"/>
      <c r="P21" s="676">
        <v>9</v>
      </c>
      <c r="Q21" s="677" t="s">
        <v>354</v>
      </c>
      <c r="R21" s="669"/>
      <c r="S21" s="670"/>
      <c r="T21" s="694" t="e">
        <f t="shared" si="4"/>
        <v>#REF!</v>
      </c>
      <c r="U21" s="686">
        <v>1</v>
      </c>
      <c r="V21" s="686">
        <v>1</v>
      </c>
      <c r="W21" s="686">
        <v>0</v>
      </c>
      <c r="X21" s="686">
        <v>1</v>
      </c>
      <c r="Y21" s="696" t="e">
        <f>IF(AND($A$1&gt;0,$F$1&gt;0,$K$1=0,$P$1&gt;0),$A$4&amp;$AA$8&amp;$F$4&amp;$AA$8&amp;$P$4, "")</f>
        <v>#REF!</v>
      </c>
    </row>
    <row r="22" spans="1:27">
      <c r="A22" s="676">
        <v>10</v>
      </c>
      <c r="B22" s="677" t="s">
        <v>355</v>
      </c>
      <c r="C22" s="669"/>
      <c r="D22" s="670"/>
      <c r="E22" s="692"/>
      <c r="F22" s="676">
        <v>10</v>
      </c>
      <c r="G22" s="677" t="s">
        <v>355</v>
      </c>
      <c r="H22" s="669"/>
      <c r="I22" s="670"/>
      <c r="K22" s="676">
        <v>10</v>
      </c>
      <c r="L22" s="677" t="s">
        <v>355</v>
      </c>
      <c r="M22" s="669"/>
      <c r="N22" s="670"/>
      <c r="P22" s="676">
        <v>10</v>
      </c>
      <c r="Q22" s="677" t="s">
        <v>355</v>
      </c>
      <c r="R22" s="669"/>
      <c r="S22" s="670"/>
      <c r="T22" s="694" t="e">
        <f t="shared" si="4"/>
        <v>#REF!</v>
      </c>
      <c r="U22" s="686">
        <v>1</v>
      </c>
      <c r="V22" s="686">
        <v>1</v>
      </c>
      <c r="W22" s="686">
        <v>1</v>
      </c>
      <c r="X22" s="686">
        <v>0</v>
      </c>
      <c r="Y22" s="696" t="e">
        <f>IF(AND($A$1&gt;0,$F$1&gt;0,$K$1&gt;0,$P$1=0),$A$4&amp;$AA$8&amp;$F$4&amp;$AA$8&amp;$K$4, "")</f>
        <v>#REF!</v>
      </c>
    </row>
    <row r="23" spans="1:27">
      <c r="A23" s="676">
        <v>11</v>
      </c>
      <c r="B23" s="677" t="s">
        <v>356</v>
      </c>
      <c r="C23" s="669"/>
      <c r="D23" s="670"/>
      <c r="E23" s="692"/>
      <c r="F23" s="676">
        <v>11</v>
      </c>
      <c r="G23" s="677" t="s">
        <v>356</v>
      </c>
      <c r="H23" s="669"/>
      <c r="I23" s="670"/>
      <c r="K23" s="676">
        <v>11</v>
      </c>
      <c r="L23" s="677" t="s">
        <v>356</v>
      </c>
      <c r="M23" s="669"/>
      <c r="N23" s="670"/>
      <c r="P23" s="676">
        <v>11</v>
      </c>
      <c r="Q23" s="677" t="s">
        <v>356</v>
      </c>
      <c r="R23" s="669"/>
      <c r="S23" s="670"/>
      <c r="T23" s="694" t="e">
        <f t="shared" si="4"/>
        <v>#REF!</v>
      </c>
      <c r="U23" s="686">
        <v>1</v>
      </c>
      <c r="V23" s="686">
        <v>1</v>
      </c>
      <c r="W23" s="686">
        <v>1</v>
      </c>
      <c r="X23" s="686">
        <v>1</v>
      </c>
      <c r="Y23" s="697" t="e">
        <f>IF(AND($A$1&gt;0,$F$1&gt;0,$K$1&gt;0,$P$1&gt;0),$A$4&amp;$AA$8&amp;$F$4&amp;$AA$8&amp;$K$4&amp;$AA$8&amp;$P$4, "")</f>
        <v>#REF!</v>
      </c>
    </row>
    <row r="24" spans="1:27">
      <c r="A24" s="676">
        <v>12</v>
      </c>
      <c r="B24" s="677" t="s">
        <v>357</v>
      </c>
      <c r="C24" s="669"/>
      <c r="D24" s="670"/>
      <c r="E24" s="692"/>
      <c r="F24" s="676">
        <v>12</v>
      </c>
      <c r="G24" s="677" t="s">
        <v>357</v>
      </c>
      <c r="H24" s="669"/>
      <c r="I24" s="670"/>
      <c r="K24" s="676">
        <v>12</v>
      </c>
      <c r="L24" s="677" t="s">
        <v>357</v>
      </c>
      <c r="M24" s="669"/>
      <c r="N24" s="670"/>
      <c r="P24" s="676">
        <v>12</v>
      </c>
      <c r="Q24" s="677" t="s">
        <v>357</v>
      </c>
      <c r="R24" s="669"/>
      <c r="S24" s="670"/>
    </row>
    <row r="25" spans="1:27">
      <c r="A25" s="676">
        <v>13</v>
      </c>
      <c r="B25" s="677" t="s">
        <v>358</v>
      </c>
      <c r="C25" s="669"/>
      <c r="D25" s="670"/>
      <c r="E25" s="692"/>
      <c r="F25" s="676">
        <v>13</v>
      </c>
      <c r="G25" s="677" t="s">
        <v>358</v>
      </c>
      <c r="H25" s="669"/>
      <c r="I25" s="670"/>
      <c r="K25" s="676">
        <v>13</v>
      </c>
      <c r="L25" s="677" t="s">
        <v>358</v>
      </c>
      <c r="M25" s="669"/>
      <c r="N25" s="670"/>
      <c r="P25" s="676">
        <v>13</v>
      </c>
      <c r="Q25" s="677" t="s">
        <v>358</v>
      </c>
      <c r="R25" s="669"/>
      <c r="S25" s="670"/>
    </row>
    <row r="26" spans="1:27">
      <c r="A26" s="676">
        <v>14</v>
      </c>
      <c r="B26" s="677" t="s">
        <v>359</v>
      </c>
      <c r="C26" s="669"/>
      <c r="D26" s="670"/>
      <c r="E26" s="692"/>
      <c r="F26" s="676">
        <v>14</v>
      </c>
      <c r="G26" s="677" t="s">
        <v>359</v>
      </c>
      <c r="H26" s="669"/>
      <c r="I26" s="670"/>
      <c r="K26" s="676">
        <v>14</v>
      </c>
      <c r="L26" s="677" t="s">
        <v>359</v>
      </c>
      <c r="M26" s="669"/>
      <c r="N26" s="670"/>
      <c r="P26" s="676">
        <v>14</v>
      </c>
      <c r="Q26" s="677" t="s">
        <v>359</v>
      </c>
      <c r="R26" s="669"/>
      <c r="S26" s="670"/>
    </row>
    <row r="27" spans="1:27">
      <c r="A27" s="676">
        <v>15</v>
      </c>
      <c r="B27" s="677" t="s">
        <v>360</v>
      </c>
      <c r="C27" s="669"/>
      <c r="D27" s="670"/>
      <c r="E27" s="692"/>
      <c r="F27" s="676">
        <v>15</v>
      </c>
      <c r="G27" s="677" t="s">
        <v>360</v>
      </c>
      <c r="H27" s="669"/>
      <c r="I27" s="670"/>
      <c r="K27" s="676">
        <v>15</v>
      </c>
      <c r="L27" s="677" t="s">
        <v>360</v>
      </c>
      <c r="M27" s="669"/>
      <c r="N27" s="670"/>
      <c r="P27" s="676">
        <v>15</v>
      </c>
      <c r="Q27" s="677" t="s">
        <v>360</v>
      </c>
      <c r="R27" s="669"/>
      <c r="S27" s="670"/>
    </row>
    <row r="28" spans="1:27">
      <c r="A28" s="676">
        <v>16</v>
      </c>
      <c r="B28" s="677" t="s">
        <v>361</v>
      </c>
      <c r="C28" s="669"/>
      <c r="D28" s="670"/>
      <c r="E28" s="692"/>
      <c r="F28" s="676">
        <v>16</v>
      </c>
      <c r="G28" s="677" t="s">
        <v>361</v>
      </c>
      <c r="H28" s="669"/>
      <c r="I28" s="670"/>
      <c r="K28" s="676">
        <v>16</v>
      </c>
      <c r="L28" s="677" t="s">
        <v>361</v>
      </c>
      <c r="M28" s="669"/>
      <c r="N28" s="670"/>
      <c r="P28" s="676">
        <v>16</v>
      </c>
      <c r="Q28" s="677" t="s">
        <v>361</v>
      </c>
      <c r="R28" s="669"/>
      <c r="S28" s="670"/>
      <c r="T28" s="694" t="e">
        <f>IF(Y28="",0, 1)</f>
        <v>#REF!</v>
      </c>
      <c r="U28" s="686">
        <v>0</v>
      </c>
      <c r="V28" s="686">
        <v>0</v>
      </c>
      <c r="W28" s="686">
        <v>0</v>
      </c>
      <c r="X28" s="686">
        <v>0</v>
      </c>
      <c r="Y28" s="695" t="e">
        <f>IF(AND($A$1=0,$F$1=0,$K$1=0,$P$1=0)," 0/-", "")</f>
        <v>#REF!</v>
      </c>
      <c r="AA28" s="686" t="s">
        <v>448</v>
      </c>
    </row>
    <row r="29" spans="1:27">
      <c r="A29" s="676">
        <v>17</v>
      </c>
      <c r="B29" s="677" t="s">
        <v>362</v>
      </c>
      <c r="C29" s="669"/>
      <c r="D29" s="670"/>
      <c r="E29" s="692"/>
      <c r="F29" s="676">
        <v>17</v>
      </c>
      <c r="G29" s="677" t="s">
        <v>362</v>
      </c>
      <c r="H29" s="669"/>
      <c r="I29" s="670"/>
      <c r="K29" s="676">
        <v>17</v>
      </c>
      <c r="L29" s="677" t="s">
        <v>362</v>
      </c>
      <c r="M29" s="669"/>
      <c r="N29" s="670"/>
      <c r="P29" s="676">
        <v>17</v>
      </c>
      <c r="Q29" s="677" t="s">
        <v>362</v>
      </c>
      <c r="R29" s="669"/>
      <c r="S29" s="670"/>
      <c r="T29" s="694" t="e">
        <f t="shared" ref="T29:T43" si="5">IF(Y29="",0, 1)</f>
        <v>#REF!</v>
      </c>
      <c r="U29" s="686">
        <v>0</v>
      </c>
      <c r="V29" s="686">
        <v>0</v>
      </c>
      <c r="W29" s="686">
        <v>0</v>
      </c>
      <c r="X29" s="686">
        <v>1</v>
      </c>
      <c r="Y29" s="696" t="e">
        <f>IF(AND($A$1=0,$F$1=0,$K$1=0,$P$1&gt;0),$U$3&amp;$P$1&amp;$AA$30, "")</f>
        <v>#REF!</v>
      </c>
      <c r="AA29" s="686" t="s">
        <v>449</v>
      </c>
    </row>
    <row r="30" spans="1:27">
      <c r="A30" s="676">
        <v>18</v>
      </c>
      <c r="B30" s="677" t="s">
        <v>363</v>
      </c>
      <c r="C30" s="669"/>
      <c r="D30" s="670"/>
      <c r="E30" s="692"/>
      <c r="F30" s="676">
        <v>18</v>
      </c>
      <c r="G30" s="677" t="s">
        <v>363</v>
      </c>
      <c r="H30" s="669"/>
      <c r="I30" s="670"/>
      <c r="K30" s="676">
        <v>18</v>
      </c>
      <c r="L30" s="677" t="s">
        <v>363</v>
      </c>
      <c r="M30" s="669"/>
      <c r="N30" s="670"/>
      <c r="P30" s="676">
        <v>18</v>
      </c>
      <c r="Q30" s="677" t="s">
        <v>363</v>
      </c>
      <c r="R30" s="669"/>
      <c r="S30" s="670"/>
      <c r="T30" s="694" t="e">
        <f t="shared" si="5"/>
        <v>#REF!</v>
      </c>
      <c r="U30" s="686">
        <v>0</v>
      </c>
      <c r="V30" s="686">
        <v>0</v>
      </c>
      <c r="W30" s="686">
        <v>1</v>
      </c>
      <c r="X30" s="686">
        <v>0</v>
      </c>
      <c r="Y30" s="696" t="e">
        <f>IF(AND($A$1=0,$F$1=0,$K$1&gt;0,$P$1=0),$U$2&amp;$K$1&amp;$AA$30, "")</f>
        <v>#REF!</v>
      </c>
      <c r="AA30" s="686" t="s">
        <v>450</v>
      </c>
    </row>
    <row r="31" spans="1:27">
      <c r="A31" s="676">
        <v>19</v>
      </c>
      <c r="B31" s="677" t="s">
        <v>364</v>
      </c>
      <c r="C31" s="669"/>
      <c r="D31" s="670"/>
      <c r="E31" s="692"/>
      <c r="F31" s="676">
        <v>19</v>
      </c>
      <c r="G31" s="677" t="s">
        <v>364</v>
      </c>
      <c r="H31" s="669"/>
      <c r="I31" s="670"/>
      <c r="K31" s="676">
        <v>19</v>
      </c>
      <c r="L31" s="677" t="s">
        <v>364</v>
      </c>
      <c r="M31" s="669"/>
      <c r="N31" s="670"/>
      <c r="P31" s="676">
        <v>19</v>
      </c>
      <c r="Q31" s="677" t="s">
        <v>364</v>
      </c>
      <c r="R31" s="669"/>
      <c r="S31" s="670"/>
      <c r="T31" s="694" t="e">
        <f t="shared" si="5"/>
        <v>#REF!</v>
      </c>
      <c r="U31" s="686">
        <v>0</v>
      </c>
      <c r="V31" s="686">
        <v>0</v>
      </c>
      <c r="W31" s="686">
        <v>1</v>
      </c>
      <c r="X31" s="686">
        <v>1</v>
      </c>
      <c r="Y31" s="696" t="e">
        <f>IF(AND($A$1=0,$F$1=0,$K$1&gt;0,$P$1&gt;0),$U$2&amp;$K$1&amp;$AA$29&amp;$U$3&amp;$P$1&amp;$AA$30, "")</f>
        <v>#REF!</v>
      </c>
    </row>
    <row r="32" spans="1:27">
      <c r="A32" s="676">
        <v>20</v>
      </c>
      <c r="B32" s="677" t="s">
        <v>365</v>
      </c>
      <c r="C32" s="669"/>
      <c r="D32" s="670"/>
      <c r="E32" s="692"/>
      <c r="F32" s="676">
        <v>20</v>
      </c>
      <c r="G32" s="677" t="s">
        <v>365</v>
      </c>
      <c r="H32" s="669"/>
      <c r="I32" s="670"/>
      <c r="K32" s="676">
        <v>20</v>
      </c>
      <c r="L32" s="677" t="s">
        <v>365</v>
      </c>
      <c r="M32" s="669"/>
      <c r="N32" s="670"/>
      <c r="P32" s="676">
        <v>20</v>
      </c>
      <c r="Q32" s="677" t="s">
        <v>365</v>
      </c>
      <c r="R32" s="669"/>
      <c r="S32" s="670"/>
      <c r="T32" s="694" t="e">
        <f t="shared" si="5"/>
        <v>#REF!</v>
      </c>
      <c r="U32" s="686">
        <v>0</v>
      </c>
      <c r="V32" s="686">
        <v>1</v>
      </c>
      <c r="W32" s="686">
        <v>0</v>
      </c>
      <c r="X32" s="686">
        <v>0</v>
      </c>
      <c r="Y32" s="696" t="e">
        <f>IF(AND($A$1=0,$F$1&gt;0,$K$1=0,$P$1=0),$U$1&amp;$F$1&amp;$AA$30, "")</f>
        <v>#REF!</v>
      </c>
    </row>
    <row r="33" spans="1:25">
      <c r="A33" s="676">
        <v>21</v>
      </c>
      <c r="B33" s="677" t="s">
        <v>366</v>
      </c>
      <c r="C33" s="669"/>
      <c r="D33" s="670"/>
      <c r="E33" s="692"/>
      <c r="F33" s="676">
        <v>21</v>
      </c>
      <c r="G33" s="677" t="s">
        <v>366</v>
      </c>
      <c r="H33" s="669"/>
      <c r="I33" s="670"/>
      <c r="K33" s="676">
        <v>21</v>
      </c>
      <c r="L33" s="677" t="s">
        <v>366</v>
      </c>
      <c r="M33" s="669"/>
      <c r="N33" s="670"/>
      <c r="P33" s="676">
        <v>21</v>
      </c>
      <c r="Q33" s="677" t="s">
        <v>366</v>
      </c>
      <c r="R33" s="669"/>
      <c r="S33" s="670"/>
      <c r="T33" s="694" t="e">
        <f t="shared" si="5"/>
        <v>#REF!</v>
      </c>
      <c r="U33" s="686">
        <v>0</v>
      </c>
      <c r="V33" s="686">
        <v>1</v>
      </c>
      <c r="W33" s="686">
        <v>0</v>
      </c>
      <c r="X33" s="686">
        <v>1</v>
      </c>
      <c r="Y33" s="696" t="e">
        <f>IF(AND($A$1=0,$F$1&gt;0,$K$1=0,$P$1&gt;0),$U$1&amp;$F$1&amp;$AA$29&amp;$U$3&amp;$P$1&amp;$AA$30, "")</f>
        <v>#REF!</v>
      </c>
    </row>
    <row r="34" spans="1:25">
      <c r="A34" s="676">
        <v>22</v>
      </c>
      <c r="B34" s="677" t="s">
        <v>367</v>
      </c>
      <c r="C34" s="669"/>
      <c r="D34" s="670"/>
      <c r="E34" s="692"/>
      <c r="F34" s="676">
        <v>22</v>
      </c>
      <c r="G34" s="677" t="s">
        <v>367</v>
      </c>
      <c r="H34" s="669"/>
      <c r="I34" s="670"/>
      <c r="K34" s="676">
        <v>22</v>
      </c>
      <c r="L34" s="677" t="s">
        <v>367</v>
      </c>
      <c r="M34" s="669"/>
      <c r="N34" s="670"/>
      <c r="P34" s="676">
        <v>22</v>
      </c>
      <c r="Q34" s="677" t="s">
        <v>367</v>
      </c>
      <c r="R34" s="669"/>
      <c r="S34" s="670"/>
      <c r="T34" s="694" t="e">
        <f t="shared" si="5"/>
        <v>#REF!</v>
      </c>
      <c r="U34" s="686">
        <v>0</v>
      </c>
      <c r="V34" s="686">
        <v>1</v>
      </c>
      <c r="W34" s="686">
        <v>1</v>
      </c>
      <c r="X34" s="686">
        <v>0</v>
      </c>
      <c r="Y34" s="696" t="e">
        <f>IF(AND($A$1=0,$F$1&gt;0,$K$1&gt;0,$P$1=0),$U$1&amp;$F$1&amp;$AA$29&amp;$U$2&amp;$K$1, "")</f>
        <v>#REF!</v>
      </c>
    </row>
    <row r="35" spans="1:25">
      <c r="A35" s="676">
        <v>23</v>
      </c>
      <c r="B35" s="677" t="s">
        <v>368</v>
      </c>
      <c r="C35" s="669"/>
      <c r="D35" s="670"/>
      <c r="E35" s="692"/>
      <c r="F35" s="676">
        <v>23</v>
      </c>
      <c r="G35" s="677" t="s">
        <v>368</v>
      </c>
      <c r="H35" s="669"/>
      <c r="I35" s="670"/>
      <c r="K35" s="676">
        <v>23</v>
      </c>
      <c r="L35" s="677" t="s">
        <v>368</v>
      </c>
      <c r="M35" s="669"/>
      <c r="N35" s="670"/>
      <c r="P35" s="676">
        <v>23</v>
      </c>
      <c r="Q35" s="677" t="s">
        <v>368</v>
      </c>
      <c r="R35" s="669"/>
      <c r="S35" s="670"/>
      <c r="T35" s="694" t="e">
        <f t="shared" si="5"/>
        <v>#REF!</v>
      </c>
      <c r="U35" s="686">
        <v>0</v>
      </c>
      <c r="V35" s="686">
        <v>1</v>
      </c>
      <c r="W35" s="686">
        <v>1</v>
      </c>
      <c r="X35" s="686">
        <v>1</v>
      </c>
      <c r="Y35" s="697" t="e">
        <f>IF(AND($A$1=0,$F$1&gt;0,$K$1&gt;0,$P$1&gt;0),$U$1&amp;$F$1&amp;$AA$29&amp;$U$2&amp;$K$1&amp;$AA$29&amp;$U$3&amp;$P$1&amp;$AA$30, "")</f>
        <v>#REF!</v>
      </c>
    </row>
    <row r="36" spans="1:25">
      <c r="A36" s="676">
        <v>24</v>
      </c>
      <c r="B36" s="677" t="s">
        <v>369</v>
      </c>
      <c r="C36" s="669"/>
      <c r="D36" s="670"/>
      <c r="E36" s="692"/>
      <c r="F36" s="676">
        <v>24</v>
      </c>
      <c r="G36" s="677" t="s">
        <v>369</v>
      </c>
      <c r="H36" s="669"/>
      <c r="I36" s="670"/>
      <c r="K36" s="676">
        <v>24</v>
      </c>
      <c r="L36" s="677" t="s">
        <v>369</v>
      </c>
      <c r="M36" s="669"/>
      <c r="N36" s="670"/>
      <c r="P36" s="676">
        <v>24</v>
      </c>
      <c r="Q36" s="677" t="s">
        <v>369</v>
      </c>
      <c r="R36" s="669"/>
      <c r="S36" s="670"/>
      <c r="T36" s="694" t="e">
        <f t="shared" si="5"/>
        <v>#REF!</v>
      </c>
      <c r="U36" s="686">
        <v>1</v>
      </c>
      <c r="V36" s="686">
        <v>0</v>
      </c>
      <c r="W36" s="686">
        <v>0</v>
      </c>
      <c r="X36" s="686">
        <v>0</v>
      </c>
      <c r="Y36" s="695" t="e">
        <f>IF(AND($A$1&gt;0,$F$1=0,$K$1=0,$P$1=0),#REF!&amp; $A$1&amp;$AA$30, "")</f>
        <v>#REF!</v>
      </c>
    </row>
    <row r="37" spans="1:25">
      <c r="A37" s="676">
        <v>25</v>
      </c>
      <c r="B37" s="677" t="s">
        <v>370</v>
      </c>
      <c r="C37" s="669"/>
      <c r="D37" s="670"/>
      <c r="E37" s="692"/>
      <c r="F37" s="676">
        <v>25</v>
      </c>
      <c r="G37" s="677" t="s">
        <v>370</v>
      </c>
      <c r="H37" s="669"/>
      <c r="I37" s="670"/>
      <c r="K37" s="676">
        <v>25</v>
      </c>
      <c r="L37" s="677" t="s">
        <v>370</v>
      </c>
      <c r="M37" s="669"/>
      <c r="N37" s="670"/>
      <c r="P37" s="676">
        <v>25</v>
      </c>
      <c r="Q37" s="677" t="s">
        <v>370</v>
      </c>
      <c r="R37" s="669"/>
      <c r="S37" s="670"/>
      <c r="T37" s="694" t="e">
        <f t="shared" si="5"/>
        <v>#REF!</v>
      </c>
      <c r="U37" s="686">
        <v>1</v>
      </c>
      <c r="V37" s="686">
        <v>0</v>
      </c>
      <c r="W37" s="686">
        <v>0</v>
      </c>
      <c r="X37" s="686">
        <v>1</v>
      </c>
      <c r="Y37" s="696" t="e">
        <f>IF(AND($A$1&gt;0,$F$1=0,$K$1=0,$P$1&gt;0),#REF!&amp;$A$1&amp;$AA$29&amp;$U$3&amp;$P$1&amp;$AA$30, "")</f>
        <v>#REF!</v>
      </c>
    </row>
    <row r="38" spans="1:25">
      <c r="A38" s="676">
        <v>26</v>
      </c>
      <c r="B38" s="677" t="s">
        <v>371</v>
      </c>
      <c r="C38" s="669"/>
      <c r="D38" s="670"/>
      <c r="E38" s="692"/>
      <c r="F38" s="676">
        <v>26</v>
      </c>
      <c r="G38" s="677" t="s">
        <v>371</v>
      </c>
      <c r="H38" s="669"/>
      <c r="I38" s="670"/>
      <c r="K38" s="676">
        <v>26</v>
      </c>
      <c r="L38" s="677" t="s">
        <v>371</v>
      </c>
      <c r="M38" s="669"/>
      <c r="N38" s="670"/>
      <c r="P38" s="676">
        <v>26</v>
      </c>
      <c r="Q38" s="677" t="s">
        <v>371</v>
      </c>
      <c r="R38" s="669"/>
      <c r="S38" s="670"/>
      <c r="T38" s="694" t="e">
        <f t="shared" si="5"/>
        <v>#REF!</v>
      </c>
      <c r="U38" s="686">
        <v>1</v>
      </c>
      <c r="V38" s="686">
        <v>0</v>
      </c>
      <c r="W38" s="686">
        <v>1</v>
      </c>
      <c r="X38" s="686">
        <v>0</v>
      </c>
      <c r="Y38" s="696" t="e">
        <f>IF(AND($A$1&gt;0,$F$1=0,$K$1&gt;0,$P$1=0),#REF!&amp;$A$1&amp;$AA$29&amp;$U$2&amp;$K$1, "")</f>
        <v>#REF!</v>
      </c>
    </row>
    <row r="39" spans="1:25">
      <c r="A39" s="676">
        <v>27</v>
      </c>
      <c r="B39" s="677" t="s">
        <v>372</v>
      </c>
      <c r="C39" s="669"/>
      <c r="D39" s="670"/>
      <c r="E39" s="692"/>
      <c r="F39" s="676">
        <v>27</v>
      </c>
      <c r="G39" s="677" t="s">
        <v>372</v>
      </c>
      <c r="H39" s="669"/>
      <c r="I39" s="670"/>
      <c r="K39" s="676">
        <v>27</v>
      </c>
      <c r="L39" s="677" t="s">
        <v>372</v>
      </c>
      <c r="M39" s="669"/>
      <c r="N39" s="670"/>
      <c r="P39" s="676">
        <v>27</v>
      </c>
      <c r="Q39" s="677" t="s">
        <v>372</v>
      </c>
      <c r="R39" s="669"/>
      <c r="S39" s="670"/>
      <c r="T39" s="694" t="e">
        <f t="shared" si="5"/>
        <v>#REF!</v>
      </c>
      <c r="U39" s="686">
        <v>1</v>
      </c>
      <c r="V39" s="686">
        <v>0</v>
      </c>
      <c r="W39" s="686">
        <v>1</v>
      </c>
      <c r="X39" s="686">
        <v>1</v>
      </c>
      <c r="Y39" s="696" t="e">
        <f>IF(AND($A$1&gt;0,$F$1=0,$K$1&gt;0,$P$1&gt;0),#REF!&amp;$A$1&amp;$AA$29&amp;$U$2&amp;$K$1&amp;$AA$29&amp;$U$3&amp;$P$1&amp;$AA$30, "")</f>
        <v>#REF!</v>
      </c>
    </row>
    <row r="40" spans="1:25">
      <c r="A40" s="676">
        <v>28</v>
      </c>
      <c r="B40" s="677" t="s">
        <v>373</v>
      </c>
      <c r="C40" s="669"/>
      <c r="D40" s="670"/>
      <c r="E40" s="692"/>
      <c r="F40" s="676">
        <v>28</v>
      </c>
      <c r="G40" s="677" t="s">
        <v>373</v>
      </c>
      <c r="H40" s="669"/>
      <c r="I40" s="670"/>
      <c r="K40" s="676">
        <v>28</v>
      </c>
      <c r="L40" s="677" t="s">
        <v>373</v>
      </c>
      <c r="M40" s="669"/>
      <c r="N40" s="670"/>
      <c r="P40" s="676">
        <v>28</v>
      </c>
      <c r="Q40" s="677" t="s">
        <v>373</v>
      </c>
      <c r="R40" s="669"/>
      <c r="S40" s="670"/>
      <c r="T40" s="694" t="e">
        <f t="shared" si="5"/>
        <v>#REF!</v>
      </c>
      <c r="U40" s="686">
        <v>1</v>
      </c>
      <c r="V40" s="686">
        <v>1</v>
      </c>
      <c r="W40" s="686">
        <v>0</v>
      </c>
      <c r="X40" s="686">
        <v>0</v>
      </c>
      <c r="Y40" s="696" t="e">
        <f>IF(AND($A$1&gt;0,$F$1&gt;0,$K$1=0,$P$1=0),#REF!&amp;$A$1&amp;$AA$29&amp;$U$1&amp;$F$1, "")</f>
        <v>#REF!</v>
      </c>
    </row>
    <row r="41" spans="1:25">
      <c r="A41" s="676">
        <v>29</v>
      </c>
      <c r="B41" s="677" t="s">
        <v>374</v>
      </c>
      <c r="C41" s="669"/>
      <c r="D41" s="670"/>
      <c r="E41" s="692"/>
      <c r="F41" s="676">
        <v>29</v>
      </c>
      <c r="G41" s="677" t="s">
        <v>374</v>
      </c>
      <c r="H41" s="669"/>
      <c r="I41" s="670"/>
      <c r="K41" s="676">
        <v>29</v>
      </c>
      <c r="L41" s="677" t="s">
        <v>374</v>
      </c>
      <c r="M41" s="669"/>
      <c r="N41" s="670"/>
      <c r="P41" s="676">
        <v>29</v>
      </c>
      <c r="Q41" s="677" t="s">
        <v>374</v>
      </c>
      <c r="R41" s="669"/>
      <c r="S41" s="670"/>
      <c r="T41" s="694" t="e">
        <f t="shared" si="5"/>
        <v>#REF!</v>
      </c>
      <c r="U41" s="686">
        <v>1</v>
      </c>
      <c r="V41" s="686">
        <v>1</v>
      </c>
      <c r="W41" s="686">
        <v>0</v>
      </c>
      <c r="X41" s="686">
        <v>1</v>
      </c>
      <c r="Y41" s="696" t="e">
        <f>IF(AND($A$1&gt;0,$F$1&gt;0,$K$1=0,$P$1&gt;0),#REF!&amp;$A$1&amp;$AA$29&amp;$U$1&amp;$F$1&amp;$AA$29&amp;$U$3&amp;$P$1&amp;$AA$30, "")</f>
        <v>#REF!</v>
      </c>
    </row>
    <row r="42" spans="1:25">
      <c r="A42" s="676">
        <v>30</v>
      </c>
      <c r="B42" s="677" t="s">
        <v>375</v>
      </c>
      <c r="C42" s="669"/>
      <c r="D42" s="670"/>
      <c r="E42" s="692"/>
      <c r="F42" s="676">
        <v>30</v>
      </c>
      <c r="G42" s="677" t="s">
        <v>375</v>
      </c>
      <c r="H42" s="669"/>
      <c r="I42" s="670"/>
      <c r="K42" s="676">
        <v>30</v>
      </c>
      <c r="L42" s="677" t="s">
        <v>375</v>
      </c>
      <c r="M42" s="669"/>
      <c r="N42" s="670"/>
      <c r="P42" s="676">
        <v>30</v>
      </c>
      <c r="Q42" s="677" t="s">
        <v>375</v>
      </c>
      <c r="R42" s="669"/>
      <c r="S42" s="670"/>
      <c r="T42" s="694" t="e">
        <f t="shared" si="5"/>
        <v>#REF!</v>
      </c>
      <c r="U42" s="686">
        <v>1</v>
      </c>
      <c r="V42" s="686">
        <v>1</v>
      </c>
      <c r="W42" s="686">
        <v>1</v>
      </c>
      <c r="X42" s="686">
        <v>0</v>
      </c>
      <c r="Y42" s="696" t="e">
        <f>IF(AND($A$1&gt;0,$F$1&gt;0,$K$1&gt;0,$P$1=0),#REF!&amp;$A$1&amp;$AA$29&amp;$U$1&amp;$F$1&amp;$AA$29&amp;$U$2&amp;$K$1, "")</f>
        <v>#REF!</v>
      </c>
    </row>
    <row r="43" spans="1:25">
      <c r="A43" s="676">
        <v>31</v>
      </c>
      <c r="B43" s="677" t="s">
        <v>376</v>
      </c>
      <c r="C43" s="669"/>
      <c r="D43" s="670"/>
      <c r="E43" s="692"/>
      <c r="F43" s="676">
        <v>31</v>
      </c>
      <c r="G43" s="677" t="s">
        <v>376</v>
      </c>
      <c r="H43" s="669"/>
      <c r="I43" s="670"/>
      <c r="K43" s="676">
        <v>31</v>
      </c>
      <c r="L43" s="677" t="s">
        <v>376</v>
      </c>
      <c r="M43" s="669"/>
      <c r="N43" s="670"/>
      <c r="P43" s="676">
        <v>31</v>
      </c>
      <c r="Q43" s="677" t="s">
        <v>376</v>
      </c>
      <c r="R43" s="669"/>
      <c r="S43" s="670"/>
      <c r="T43" s="694" t="e">
        <f t="shared" si="5"/>
        <v>#REF!</v>
      </c>
      <c r="U43" s="686">
        <v>1</v>
      </c>
      <c r="V43" s="686">
        <v>1</v>
      </c>
      <c r="W43" s="686">
        <v>1</v>
      </c>
      <c r="X43" s="686">
        <v>1</v>
      </c>
      <c r="Y43" s="697" t="e">
        <f>IF(AND($A$1&gt;0,$F$1&gt;0,$K$1&gt;0,$P$1&gt;0),#REF!&amp;$A$1&amp;$AA$29&amp;$U$1&amp;$F$1&amp;$AA$29&amp;$U$2&amp;$K$1&amp;$AA$29&amp;$U$3&amp;$P$1&amp;$AA$30, "")</f>
        <v>#REF!</v>
      </c>
    </row>
    <row r="44" spans="1:25">
      <c r="A44" s="676">
        <v>32</v>
      </c>
      <c r="B44" s="677" t="s">
        <v>377</v>
      </c>
      <c r="C44" s="669"/>
      <c r="D44" s="670"/>
      <c r="E44" s="692"/>
      <c r="F44" s="676">
        <v>32</v>
      </c>
      <c r="G44" s="677" t="s">
        <v>377</v>
      </c>
      <c r="H44" s="669"/>
      <c r="I44" s="670"/>
      <c r="K44" s="676">
        <v>32</v>
      </c>
      <c r="L44" s="677" t="s">
        <v>377</v>
      </c>
      <c r="M44" s="669"/>
      <c r="N44" s="670"/>
      <c r="P44" s="676">
        <v>32</v>
      </c>
      <c r="Q44" s="677" t="s">
        <v>377</v>
      </c>
      <c r="R44" s="669"/>
      <c r="S44" s="670"/>
    </row>
    <row r="45" spans="1:25">
      <c r="A45" s="676">
        <v>33</v>
      </c>
      <c r="B45" s="677" t="s">
        <v>378</v>
      </c>
      <c r="C45" s="669"/>
      <c r="D45" s="670"/>
      <c r="E45" s="692"/>
      <c r="F45" s="676">
        <v>33</v>
      </c>
      <c r="G45" s="677" t="s">
        <v>378</v>
      </c>
      <c r="H45" s="669"/>
      <c r="I45" s="670"/>
      <c r="K45" s="676">
        <v>33</v>
      </c>
      <c r="L45" s="677" t="s">
        <v>378</v>
      </c>
      <c r="M45" s="669"/>
      <c r="N45" s="670"/>
      <c r="P45" s="676">
        <v>33</v>
      </c>
      <c r="Q45" s="677" t="s">
        <v>378</v>
      </c>
      <c r="R45" s="669"/>
      <c r="S45" s="670"/>
    </row>
    <row r="46" spans="1:25">
      <c r="A46" s="676">
        <v>34</v>
      </c>
      <c r="B46" s="677" t="s">
        <v>379</v>
      </c>
      <c r="C46" s="669"/>
      <c r="D46" s="670"/>
      <c r="E46" s="692"/>
      <c r="F46" s="676">
        <v>34</v>
      </c>
      <c r="G46" s="677" t="s">
        <v>379</v>
      </c>
      <c r="H46" s="669"/>
      <c r="I46" s="670"/>
      <c r="K46" s="676">
        <v>34</v>
      </c>
      <c r="L46" s="677" t="s">
        <v>379</v>
      </c>
      <c r="M46" s="669"/>
      <c r="N46" s="670"/>
      <c r="P46" s="676">
        <v>34</v>
      </c>
      <c r="Q46" s="677" t="s">
        <v>379</v>
      </c>
      <c r="R46" s="669"/>
      <c r="S46" s="670"/>
    </row>
    <row r="47" spans="1:25">
      <c r="A47" s="676">
        <v>35</v>
      </c>
      <c r="B47" s="677" t="s">
        <v>380</v>
      </c>
      <c r="C47" s="669"/>
      <c r="D47" s="670"/>
      <c r="E47" s="692"/>
      <c r="F47" s="676">
        <v>35</v>
      </c>
      <c r="G47" s="677" t="s">
        <v>380</v>
      </c>
      <c r="H47" s="669"/>
      <c r="I47" s="670"/>
      <c r="K47" s="676">
        <v>35</v>
      </c>
      <c r="L47" s="677" t="s">
        <v>380</v>
      </c>
      <c r="M47" s="669"/>
      <c r="N47" s="670"/>
      <c r="P47" s="676">
        <v>35</v>
      </c>
      <c r="Q47" s="677" t="s">
        <v>380</v>
      </c>
      <c r="R47" s="669"/>
      <c r="S47" s="670"/>
    </row>
    <row r="48" spans="1:25">
      <c r="A48" s="676">
        <v>36</v>
      </c>
      <c r="B48" s="677" t="s">
        <v>381</v>
      </c>
      <c r="C48" s="669"/>
      <c r="D48" s="670"/>
      <c r="E48" s="692"/>
      <c r="F48" s="676">
        <v>36</v>
      </c>
      <c r="G48" s="677" t="s">
        <v>381</v>
      </c>
      <c r="H48" s="669"/>
      <c r="I48" s="670"/>
      <c r="K48" s="676">
        <v>36</v>
      </c>
      <c r="L48" s="677" t="s">
        <v>381</v>
      </c>
      <c r="M48" s="669"/>
      <c r="N48" s="670"/>
      <c r="P48" s="676">
        <v>36</v>
      </c>
      <c r="Q48" s="677" t="s">
        <v>381</v>
      </c>
      <c r="R48" s="669"/>
      <c r="S48" s="670"/>
    </row>
    <row r="49" spans="1:19">
      <c r="A49" s="676">
        <v>37</v>
      </c>
      <c r="B49" s="677" t="s">
        <v>382</v>
      </c>
      <c r="C49" s="669"/>
      <c r="D49" s="670"/>
      <c r="E49" s="692"/>
      <c r="F49" s="676">
        <v>37</v>
      </c>
      <c r="G49" s="677" t="s">
        <v>382</v>
      </c>
      <c r="H49" s="669"/>
      <c r="I49" s="670"/>
      <c r="K49" s="676">
        <v>37</v>
      </c>
      <c r="L49" s="677" t="s">
        <v>382</v>
      </c>
      <c r="M49" s="669"/>
      <c r="N49" s="670"/>
      <c r="P49" s="676">
        <v>37</v>
      </c>
      <c r="Q49" s="677" t="s">
        <v>382</v>
      </c>
      <c r="R49" s="669"/>
      <c r="S49" s="670"/>
    </row>
    <row r="50" spans="1:19">
      <c r="A50" s="676">
        <v>38</v>
      </c>
      <c r="B50" s="677" t="s">
        <v>383</v>
      </c>
      <c r="C50" s="669"/>
      <c r="D50" s="670"/>
      <c r="E50" s="692"/>
      <c r="F50" s="676">
        <v>38</v>
      </c>
      <c r="G50" s="677" t="s">
        <v>383</v>
      </c>
      <c r="H50" s="669"/>
      <c r="I50" s="670"/>
      <c r="K50" s="676">
        <v>38</v>
      </c>
      <c r="L50" s="677" t="s">
        <v>383</v>
      </c>
      <c r="M50" s="669"/>
      <c r="N50" s="670"/>
      <c r="P50" s="676">
        <v>38</v>
      </c>
      <c r="Q50" s="677" t="s">
        <v>383</v>
      </c>
      <c r="R50" s="669"/>
      <c r="S50" s="670"/>
    </row>
    <row r="51" spans="1:19">
      <c r="A51" s="676">
        <v>39</v>
      </c>
      <c r="B51" s="677" t="s">
        <v>384</v>
      </c>
      <c r="C51" s="669"/>
      <c r="D51" s="670"/>
      <c r="E51" s="692"/>
      <c r="F51" s="676">
        <v>39</v>
      </c>
      <c r="G51" s="677" t="s">
        <v>384</v>
      </c>
      <c r="H51" s="669"/>
      <c r="I51" s="670"/>
      <c r="K51" s="676">
        <v>39</v>
      </c>
      <c r="L51" s="677" t="s">
        <v>384</v>
      </c>
      <c r="M51" s="669"/>
      <c r="N51" s="670"/>
      <c r="P51" s="676">
        <v>39</v>
      </c>
      <c r="Q51" s="677" t="s">
        <v>384</v>
      </c>
      <c r="R51" s="669"/>
      <c r="S51" s="670"/>
    </row>
    <row r="52" spans="1:19">
      <c r="A52" s="676">
        <v>40</v>
      </c>
      <c r="B52" s="677" t="s">
        <v>385</v>
      </c>
      <c r="C52" s="669"/>
      <c r="D52" s="670"/>
      <c r="E52" s="692"/>
      <c r="F52" s="676">
        <v>40</v>
      </c>
      <c r="G52" s="677" t="s">
        <v>385</v>
      </c>
      <c r="H52" s="669"/>
      <c r="I52" s="670"/>
      <c r="K52" s="676">
        <v>40</v>
      </c>
      <c r="L52" s="677" t="s">
        <v>385</v>
      </c>
      <c r="M52" s="669"/>
      <c r="N52" s="670"/>
      <c r="P52" s="676">
        <v>40</v>
      </c>
      <c r="Q52" s="677" t="s">
        <v>385</v>
      </c>
      <c r="R52" s="669"/>
      <c r="S52" s="670"/>
    </row>
    <row r="53" spans="1:19">
      <c r="A53" s="676">
        <v>41</v>
      </c>
      <c r="B53" s="677" t="s">
        <v>386</v>
      </c>
      <c r="C53" s="669"/>
      <c r="D53" s="670"/>
      <c r="E53" s="692"/>
      <c r="F53" s="676">
        <v>41</v>
      </c>
      <c r="G53" s="677" t="s">
        <v>386</v>
      </c>
      <c r="H53" s="669"/>
      <c r="I53" s="670"/>
      <c r="K53" s="676">
        <v>41</v>
      </c>
      <c r="L53" s="677" t="s">
        <v>386</v>
      </c>
      <c r="M53" s="669"/>
      <c r="N53" s="670"/>
      <c r="P53" s="676">
        <v>41</v>
      </c>
      <c r="Q53" s="677" t="s">
        <v>386</v>
      </c>
      <c r="R53" s="669"/>
      <c r="S53" s="670"/>
    </row>
    <row r="54" spans="1:19">
      <c r="A54" s="676">
        <v>42</v>
      </c>
      <c r="B54" s="677" t="s">
        <v>387</v>
      </c>
      <c r="C54" s="669"/>
      <c r="D54" s="670"/>
      <c r="E54" s="692"/>
      <c r="F54" s="676">
        <v>42</v>
      </c>
      <c r="G54" s="677" t="s">
        <v>387</v>
      </c>
      <c r="H54" s="669"/>
      <c r="I54" s="670"/>
      <c r="K54" s="676">
        <v>42</v>
      </c>
      <c r="L54" s="677" t="s">
        <v>387</v>
      </c>
      <c r="M54" s="669"/>
      <c r="N54" s="670"/>
      <c r="P54" s="676">
        <v>42</v>
      </c>
      <c r="Q54" s="677" t="s">
        <v>387</v>
      </c>
      <c r="R54" s="669"/>
      <c r="S54" s="670"/>
    </row>
    <row r="55" spans="1:19">
      <c r="A55" s="676">
        <v>43</v>
      </c>
      <c r="B55" s="677" t="s">
        <v>388</v>
      </c>
      <c r="C55" s="669"/>
      <c r="D55" s="670"/>
      <c r="E55" s="692"/>
      <c r="F55" s="676">
        <v>43</v>
      </c>
      <c r="G55" s="677" t="s">
        <v>388</v>
      </c>
      <c r="H55" s="669"/>
      <c r="I55" s="670"/>
      <c r="K55" s="676">
        <v>43</v>
      </c>
      <c r="L55" s="677" t="s">
        <v>388</v>
      </c>
      <c r="M55" s="669"/>
      <c r="N55" s="670"/>
      <c r="P55" s="676">
        <v>43</v>
      </c>
      <c r="Q55" s="677" t="s">
        <v>388</v>
      </c>
      <c r="R55" s="669"/>
      <c r="S55" s="670"/>
    </row>
    <row r="56" spans="1:19">
      <c r="A56" s="676">
        <v>44</v>
      </c>
      <c r="B56" s="677" t="s">
        <v>389</v>
      </c>
      <c r="C56" s="669"/>
      <c r="D56" s="670"/>
      <c r="E56" s="692"/>
      <c r="F56" s="676">
        <v>44</v>
      </c>
      <c r="G56" s="677" t="s">
        <v>389</v>
      </c>
      <c r="H56" s="669"/>
      <c r="I56" s="670"/>
      <c r="K56" s="676">
        <v>44</v>
      </c>
      <c r="L56" s="677" t="s">
        <v>389</v>
      </c>
      <c r="M56" s="669"/>
      <c r="N56" s="670"/>
      <c r="P56" s="676">
        <v>44</v>
      </c>
      <c r="Q56" s="677" t="s">
        <v>389</v>
      </c>
      <c r="R56" s="669"/>
      <c r="S56" s="670"/>
    </row>
    <row r="57" spans="1:19">
      <c r="A57" s="676">
        <v>45</v>
      </c>
      <c r="B57" s="677" t="s">
        <v>390</v>
      </c>
      <c r="C57" s="669"/>
      <c r="D57" s="670"/>
      <c r="E57" s="692"/>
      <c r="F57" s="676">
        <v>45</v>
      </c>
      <c r="G57" s="677" t="s">
        <v>390</v>
      </c>
      <c r="H57" s="669"/>
      <c r="I57" s="670"/>
      <c r="K57" s="676">
        <v>45</v>
      </c>
      <c r="L57" s="677" t="s">
        <v>390</v>
      </c>
      <c r="M57" s="669"/>
      <c r="N57" s="670"/>
      <c r="P57" s="676">
        <v>45</v>
      </c>
      <c r="Q57" s="677" t="s">
        <v>390</v>
      </c>
      <c r="R57" s="669"/>
      <c r="S57" s="670"/>
    </row>
    <row r="58" spans="1:19">
      <c r="A58" s="676">
        <v>46</v>
      </c>
      <c r="B58" s="677" t="s">
        <v>391</v>
      </c>
      <c r="C58" s="669"/>
      <c r="D58" s="670"/>
      <c r="E58" s="692"/>
      <c r="F58" s="676">
        <v>46</v>
      </c>
      <c r="G58" s="677" t="s">
        <v>391</v>
      </c>
      <c r="H58" s="669"/>
      <c r="I58" s="670"/>
      <c r="K58" s="676">
        <v>46</v>
      </c>
      <c r="L58" s="677" t="s">
        <v>391</v>
      </c>
      <c r="M58" s="669"/>
      <c r="N58" s="670"/>
      <c r="P58" s="676">
        <v>46</v>
      </c>
      <c r="Q58" s="677" t="s">
        <v>391</v>
      </c>
      <c r="R58" s="669"/>
      <c r="S58" s="670"/>
    </row>
    <row r="59" spans="1:19">
      <c r="A59" s="676">
        <v>47</v>
      </c>
      <c r="B59" s="677" t="s">
        <v>392</v>
      </c>
      <c r="C59" s="669"/>
      <c r="D59" s="670"/>
      <c r="E59" s="692"/>
      <c r="F59" s="676">
        <v>47</v>
      </c>
      <c r="G59" s="677" t="s">
        <v>392</v>
      </c>
      <c r="H59" s="669"/>
      <c r="I59" s="670"/>
      <c r="K59" s="676">
        <v>47</v>
      </c>
      <c r="L59" s="677" t="s">
        <v>392</v>
      </c>
      <c r="M59" s="669"/>
      <c r="N59" s="670"/>
      <c r="P59" s="676">
        <v>47</v>
      </c>
      <c r="Q59" s="677" t="s">
        <v>392</v>
      </c>
      <c r="R59" s="669"/>
      <c r="S59" s="670"/>
    </row>
    <row r="60" spans="1:19">
      <c r="A60" s="676">
        <v>48</v>
      </c>
      <c r="B60" s="677" t="s">
        <v>393</v>
      </c>
      <c r="C60" s="669"/>
      <c r="D60" s="670"/>
      <c r="E60" s="692"/>
      <c r="F60" s="676">
        <v>48</v>
      </c>
      <c r="G60" s="677" t="s">
        <v>393</v>
      </c>
      <c r="H60" s="669"/>
      <c r="I60" s="670"/>
      <c r="K60" s="676">
        <v>48</v>
      </c>
      <c r="L60" s="677" t="s">
        <v>393</v>
      </c>
      <c r="M60" s="669"/>
      <c r="N60" s="670"/>
      <c r="P60" s="676">
        <v>48</v>
      </c>
      <c r="Q60" s="677" t="s">
        <v>393</v>
      </c>
      <c r="R60" s="669"/>
      <c r="S60" s="670"/>
    </row>
    <row r="61" spans="1:19">
      <c r="A61" s="676">
        <v>49</v>
      </c>
      <c r="B61" s="677" t="s">
        <v>394</v>
      </c>
      <c r="C61" s="669"/>
      <c r="D61" s="670"/>
      <c r="E61" s="692"/>
      <c r="F61" s="676">
        <v>49</v>
      </c>
      <c r="G61" s="677" t="s">
        <v>394</v>
      </c>
      <c r="H61" s="669"/>
      <c r="I61" s="670"/>
      <c r="K61" s="676">
        <v>49</v>
      </c>
      <c r="L61" s="677" t="s">
        <v>394</v>
      </c>
      <c r="M61" s="669"/>
      <c r="N61" s="670"/>
      <c r="P61" s="676">
        <v>49</v>
      </c>
      <c r="Q61" s="677" t="s">
        <v>394</v>
      </c>
      <c r="R61" s="669"/>
      <c r="S61" s="670"/>
    </row>
    <row r="62" spans="1:19">
      <c r="A62" s="676">
        <v>50</v>
      </c>
      <c r="B62" s="677" t="s">
        <v>395</v>
      </c>
      <c r="C62" s="669"/>
      <c r="D62" s="670"/>
      <c r="E62" s="692"/>
      <c r="F62" s="676">
        <v>50</v>
      </c>
      <c r="G62" s="677" t="s">
        <v>395</v>
      </c>
      <c r="H62" s="669"/>
      <c r="I62" s="670"/>
      <c r="K62" s="676">
        <v>50</v>
      </c>
      <c r="L62" s="677" t="s">
        <v>395</v>
      </c>
      <c r="M62" s="669"/>
      <c r="N62" s="670"/>
      <c r="P62" s="676">
        <v>50</v>
      </c>
      <c r="Q62" s="677" t="s">
        <v>395</v>
      </c>
      <c r="R62" s="669"/>
      <c r="S62" s="670"/>
    </row>
    <row r="63" spans="1:19">
      <c r="A63" s="676">
        <v>51</v>
      </c>
      <c r="B63" s="677" t="s">
        <v>396</v>
      </c>
      <c r="C63" s="669"/>
      <c r="D63" s="670"/>
      <c r="E63" s="692"/>
      <c r="F63" s="676">
        <v>51</v>
      </c>
      <c r="G63" s="677" t="s">
        <v>396</v>
      </c>
      <c r="H63" s="669"/>
      <c r="I63" s="670"/>
      <c r="K63" s="676">
        <v>51</v>
      </c>
      <c r="L63" s="677" t="s">
        <v>396</v>
      </c>
      <c r="M63" s="669"/>
      <c r="N63" s="670"/>
      <c r="P63" s="676">
        <v>51</v>
      </c>
      <c r="Q63" s="677" t="s">
        <v>396</v>
      </c>
      <c r="R63" s="669"/>
      <c r="S63" s="670"/>
    </row>
    <row r="64" spans="1:19">
      <c r="A64" s="676">
        <v>52</v>
      </c>
      <c r="B64" s="677" t="s">
        <v>397</v>
      </c>
      <c r="C64" s="669"/>
      <c r="D64" s="670"/>
      <c r="E64" s="692"/>
      <c r="F64" s="676">
        <v>52</v>
      </c>
      <c r="G64" s="677" t="s">
        <v>397</v>
      </c>
      <c r="H64" s="669"/>
      <c r="I64" s="670"/>
      <c r="K64" s="676">
        <v>52</v>
      </c>
      <c r="L64" s="677" t="s">
        <v>397</v>
      </c>
      <c r="M64" s="669"/>
      <c r="N64" s="670"/>
      <c r="P64" s="676">
        <v>52</v>
      </c>
      <c r="Q64" s="677" t="s">
        <v>397</v>
      </c>
      <c r="R64" s="669"/>
      <c r="S64" s="670"/>
    </row>
    <row r="65" spans="1:19">
      <c r="A65" s="676">
        <v>53</v>
      </c>
      <c r="B65" s="677" t="s">
        <v>398</v>
      </c>
      <c r="C65" s="669"/>
      <c r="D65" s="670"/>
      <c r="E65" s="692"/>
      <c r="F65" s="676">
        <v>53</v>
      </c>
      <c r="G65" s="677" t="s">
        <v>398</v>
      </c>
      <c r="H65" s="669"/>
      <c r="I65" s="670"/>
      <c r="K65" s="676">
        <v>53</v>
      </c>
      <c r="L65" s="677" t="s">
        <v>398</v>
      </c>
      <c r="M65" s="669"/>
      <c r="N65" s="670"/>
      <c r="P65" s="676">
        <v>53</v>
      </c>
      <c r="Q65" s="677" t="s">
        <v>398</v>
      </c>
      <c r="R65" s="669"/>
      <c r="S65" s="670"/>
    </row>
    <row r="66" spans="1:19">
      <c r="A66" s="676">
        <v>54</v>
      </c>
      <c r="B66" s="677" t="s">
        <v>399</v>
      </c>
      <c r="C66" s="669"/>
      <c r="D66" s="670"/>
      <c r="E66" s="692"/>
      <c r="F66" s="676">
        <v>54</v>
      </c>
      <c r="G66" s="677" t="s">
        <v>399</v>
      </c>
      <c r="H66" s="669"/>
      <c r="I66" s="670"/>
      <c r="K66" s="676">
        <v>54</v>
      </c>
      <c r="L66" s="677" t="s">
        <v>399</v>
      </c>
      <c r="M66" s="669"/>
      <c r="N66" s="670"/>
      <c r="P66" s="676">
        <v>54</v>
      </c>
      <c r="Q66" s="677" t="s">
        <v>399</v>
      </c>
      <c r="R66" s="669"/>
      <c r="S66" s="670"/>
    </row>
    <row r="67" spans="1:19">
      <c r="A67" s="676">
        <v>55</v>
      </c>
      <c r="B67" s="677" t="s">
        <v>400</v>
      </c>
      <c r="C67" s="669"/>
      <c r="D67" s="670"/>
      <c r="E67" s="692"/>
      <c r="F67" s="676">
        <v>55</v>
      </c>
      <c r="G67" s="677" t="s">
        <v>400</v>
      </c>
      <c r="H67" s="669"/>
      <c r="I67" s="670"/>
      <c r="K67" s="676">
        <v>55</v>
      </c>
      <c r="L67" s="677" t="s">
        <v>400</v>
      </c>
      <c r="M67" s="669"/>
      <c r="N67" s="670"/>
      <c r="P67" s="676">
        <v>55</v>
      </c>
      <c r="Q67" s="677" t="s">
        <v>400</v>
      </c>
      <c r="R67" s="669"/>
      <c r="S67" s="670"/>
    </row>
    <row r="68" spans="1:19">
      <c r="A68" s="676">
        <v>56</v>
      </c>
      <c r="B68" s="677" t="s">
        <v>401</v>
      </c>
      <c r="C68" s="669"/>
      <c r="D68" s="670"/>
      <c r="E68" s="692"/>
      <c r="F68" s="676">
        <v>56</v>
      </c>
      <c r="G68" s="677" t="s">
        <v>401</v>
      </c>
      <c r="H68" s="669"/>
      <c r="I68" s="670"/>
      <c r="K68" s="676">
        <v>56</v>
      </c>
      <c r="L68" s="677" t="s">
        <v>401</v>
      </c>
      <c r="M68" s="669"/>
      <c r="N68" s="670"/>
      <c r="P68" s="676">
        <v>56</v>
      </c>
      <c r="Q68" s="677" t="s">
        <v>401</v>
      </c>
      <c r="R68" s="669"/>
      <c r="S68" s="670"/>
    </row>
    <row r="69" spans="1:19">
      <c r="A69" s="676">
        <v>57</v>
      </c>
      <c r="B69" s="677" t="s">
        <v>402</v>
      </c>
      <c r="C69" s="669"/>
      <c r="D69" s="670"/>
      <c r="E69" s="692"/>
      <c r="F69" s="676">
        <v>57</v>
      </c>
      <c r="G69" s="677" t="s">
        <v>402</v>
      </c>
      <c r="H69" s="669"/>
      <c r="I69" s="670"/>
      <c r="K69" s="676">
        <v>57</v>
      </c>
      <c r="L69" s="677" t="s">
        <v>402</v>
      </c>
      <c r="M69" s="669"/>
      <c r="N69" s="670"/>
      <c r="P69" s="676">
        <v>57</v>
      </c>
      <c r="Q69" s="677" t="s">
        <v>402</v>
      </c>
      <c r="R69" s="669"/>
      <c r="S69" s="670"/>
    </row>
    <row r="70" spans="1:19">
      <c r="A70" s="676">
        <v>58</v>
      </c>
      <c r="B70" s="677" t="s">
        <v>403</v>
      </c>
      <c r="C70" s="669"/>
      <c r="D70" s="670"/>
      <c r="E70" s="692"/>
      <c r="F70" s="676">
        <v>58</v>
      </c>
      <c r="G70" s="677" t="s">
        <v>403</v>
      </c>
      <c r="H70" s="669"/>
      <c r="I70" s="670"/>
      <c r="K70" s="676">
        <v>58</v>
      </c>
      <c r="L70" s="677" t="s">
        <v>403</v>
      </c>
      <c r="M70" s="669"/>
      <c r="N70" s="670"/>
      <c r="P70" s="676">
        <v>58</v>
      </c>
      <c r="Q70" s="677" t="s">
        <v>403</v>
      </c>
      <c r="R70" s="669"/>
      <c r="S70" s="670"/>
    </row>
    <row r="71" spans="1:19">
      <c r="A71" s="676">
        <v>59</v>
      </c>
      <c r="B71" s="677" t="s">
        <v>404</v>
      </c>
      <c r="C71" s="669"/>
      <c r="D71" s="670"/>
      <c r="E71" s="692"/>
      <c r="F71" s="676">
        <v>59</v>
      </c>
      <c r="G71" s="677" t="s">
        <v>404</v>
      </c>
      <c r="H71" s="669"/>
      <c r="I71" s="670"/>
      <c r="K71" s="676">
        <v>59</v>
      </c>
      <c r="L71" s="677" t="s">
        <v>404</v>
      </c>
      <c r="M71" s="669"/>
      <c r="N71" s="670"/>
      <c r="P71" s="676">
        <v>59</v>
      </c>
      <c r="Q71" s="677" t="s">
        <v>404</v>
      </c>
      <c r="R71" s="669"/>
      <c r="S71" s="670"/>
    </row>
    <row r="72" spans="1:19">
      <c r="A72" s="676">
        <v>60</v>
      </c>
      <c r="B72" s="677" t="s">
        <v>405</v>
      </c>
      <c r="C72" s="669"/>
      <c r="D72" s="670"/>
      <c r="E72" s="692"/>
      <c r="F72" s="676">
        <v>60</v>
      </c>
      <c r="G72" s="677" t="s">
        <v>405</v>
      </c>
      <c r="H72" s="669"/>
      <c r="I72" s="670"/>
      <c r="K72" s="676">
        <v>60</v>
      </c>
      <c r="L72" s="677" t="s">
        <v>405</v>
      </c>
      <c r="M72" s="669"/>
      <c r="N72" s="670"/>
      <c r="P72" s="676">
        <v>60</v>
      </c>
      <c r="Q72" s="677" t="s">
        <v>405</v>
      </c>
      <c r="R72" s="669"/>
      <c r="S72" s="670"/>
    </row>
    <row r="73" spans="1:19">
      <c r="A73" s="676">
        <v>61</v>
      </c>
      <c r="B73" s="677" t="s">
        <v>406</v>
      </c>
      <c r="C73" s="669"/>
      <c r="D73" s="670"/>
      <c r="E73" s="692"/>
      <c r="F73" s="676">
        <v>61</v>
      </c>
      <c r="G73" s="677" t="s">
        <v>406</v>
      </c>
      <c r="H73" s="669"/>
      <c r="I73" s="670"/>
      <c r="K73" s="676">
        <v>61</v>
      </c>
      <c r="L73" s="677" t="s">
        <v>406</v>
      </c>
      <c r="M73" s="669"/>
      <c r="N73" s="670"/>
      <c r="P73" s="676">
        <v>61</v>
      </c>
      <c r="Q73" s="677" t="s">
        <v>406</v>
      </c>
      <c r="R73" s="669"/>
      <c r="S73" s="670"/>
    </row>
    <row r="74" spans="1:19">
      <c r="A74" s="676">
        <v>62</v>
      </c>
      <c r="B74" s="677" t="s">
        <v>407</v>
      </c>
      <c r="C74" s="669"/>
      <c r="D74" s="670"/>
      <c r="E74" s="692"/>
      <c r="F74" s="676">
        <v>62</v>
      </c>
      <c r="G74" s="677" t="s">
        <v>407</v>
      </c>
      <c r="H74" s="669"/>
      <c r="I74" s="670"/>
      <c r="K74" s="676">
        <v>62</v>
      </c>
      <c r="L74" s="677" t="s">
        <v>407</v>
      </c>
      <c r="M74" s="669"/>
      <c r="N74" s="670"/>
      <c r="P74" s="676">
        <v>62</v>
      </c>
      <c r="Q74" s="677" t="s">
        <v>407</v>
      </c>
      <c r="R74" s="669"/>
      <c r="S74" s="670"/>
    </row>
    <row r="75" spans="1:19">
      <c r="A75" s="676">
        <v>63</v>
      </c>
      <c r="B75" s="678" t="s">
        <v>408</v>
      </c>
      <c r="C75" s="669"/>
      <c r="D75" s="670"/>
      <c r="E75" s="692"/>
      <c r="F75" s="676">
        <v>63</v>
      </c>
      <c r="G75" s="678" t="s">
        <v>408</v>
      </c>
      <c r="H75" s="669"/>
      <c r="I75" s="670"/>
      <c r="K75" s="676">
        <v>63</v>
      </c>
      <c r="L75" s="678" t="s">
        <v>408</v>
      </c>
      <c r="M75" s="669"/>
      <c r="N75" s="670"/>
      <c r="P75" s="676">
        <v>63</v>
      </c>
      <c r="Q75" s="678" t="s">
        <v>408</v>
      </c>
      <c r="R75" s="669"/>
      <c r="S75" s="670"/>
    </row>
    <row r="76" spans="1:19">
      <c r="A76" s="676">
        <v>64</v>
      </c>
      <c r="B76" s="678" t="s">
        <v>409</v>
      </c>
      <c r="C76" s="669"/>
      <c r="D76" s="670"/>
      <c r="E76" s="692"/>
      <c r="F76" s="676">
        <v>64</v>
      </c>
      <c r="G76" s="678" t="s">
        <v>409</v>
      </c>
      <c r="H76" s="669"/>
      <c r="I76" s="670"/>
      <c r="K76" s="676">
        <v>64</v>
      </c>
      <c r="L76" s="678" t="s">
        <v>409</v>
      </c>
      <c r="M76" s="669"/>
      <c r="N76" s="670"/>
      <c r="P76" s="676">
        <v>64</v>
      </c>
      <c r="Q76" s="678" t="s">
        <v>409</v>
      </c>
      <c r="R76" s="669"/>
      <c r="S76" s="670"/>
    </row>
    <row r="77" spans="1:19">
      <c r="A77" s="676">
        <v>65</v>
      </c>
      <c r="B77" s="678" t="s">
        <v>410</v>
      </c>
      <c r="C77" s="669"/>
      <c r="D77" s="670"/>
      <c r="E77" s="692"/>
      <c r="F77" s="676">
        <v>65</v>
      </c>
      <c r="G77" s="678" t="s">
        <v>410</v>
      </c>
      <c r="H77" s="669"/>
      <c r="I77" s="670"/>
      <c r="K77" s="676">
        <v>65</v>
      </c>
      <c r="L77" s="678" t="s">
        <v>410</v>
      </c>
      <c r="M77" s="669"/>
      <c r="N77" s="670"/>
      <c r="P77" s="676">
        <v>65</v>
      </c>
      <c r="Q77" s="678" t="s">
        <v>410</v>
      </c>
      <c r="R77" s="669"/>
      <c r="S77" s="670"/>
    </row>
    <row r="78" spans="1:19">
      <c r="A78" s="676">
        <v>66</v>
      </c>
      <c r="B78" s="678" t="s">
        <v>411</v>
      </c>
      <c r="C78" s="669"/>
      <c r="D78" s="670"/>
      <c r="E78" s="692"/>
      <c r="F78" s="676">
        <v>66</v>
      </c>
      <c r="G78" s="678" t="s">
        <v>411</v>
      </c>
      <c r="H78" s="669"/>
      <c r="I78" s="670"/>
      <c r="K78" s="676">
        <v>66</v>
      </c>
      <c r="L78" s="678" t="s">
        <v>411</v>
      </c>
      <c r="M78" s="669"/>
      <c r="N78" s="670"/>
      <c r="P78" s="676">
        <v>66</v>
      </c>
      <c r="Q78" s="678" t="s">
        <v>411</v>
      </c>
      <c r="R78" s="669"/>
      <c r="S78" s="670"/>
    </row>
    <row r="79" spans="1:19">
      <c r="A79" s="676">
        <v>67</v>
      </c>
      <c r="B79" s="678" t="s">
        <v>412</v>
      </c>
      <c r="C79" s="669"/>
      <c r="D79" s="670"/>
      <c r="E79" s="692"/>
      <c r="F79" s="676">
        <v>67</v>
      </c>
      <c r="G79" s="678" t="s">
        <v>412</v>
      </c>
      <c r="H79" s="669"/>
      <c r="I79" s="670"/>
      <c r="K79" s="676">
        <v>67</v>
      </c>
      <c r="L79" s="678" t="s">
        <v>412</v>
      </c>
      <c r="M79" s="669"/>
      <c r="N79" s="670"/>
      <c r="P79" s="676">
        <v>67</v>
      </c>
      <c r="Q79" s="678" t="s">
        <v>412</v>
      </c>
      <c r="R79" s="669"/>
      <c r="S79" s="670"/>
    </row>
    <row r="80" spans="1:19">
      <c r="A80" s="676">
        <v>68</v>
      </c>
      <c r="B80" s="678" t="s">
        <v>413</v>
      </c>
      <c r="C80" s="669"/>
      <c r="D80" s="670"/>
      <c r="E80" s="692"/>
      <c r="F80" s="676">
        <v>68</v>
      </c>
      <c r="G80" s="678" t="s">
        <v>413</v>
      </c>
      <c r="H80" s="669"/>
      <c r="I80" s="670"/>
      <c r="K80" s="676">
        <v>68</v>
      </c>
      <c r="L80" s="678" t="s">
        <v>413</v>
      </c>
      <c r="M80" s="669"/>
      <c r="N80" s="670"/>
      <c r="P80" s="676">
        <v>68</v>
      </c>
      <c r="Q80" s="678" t="s">
        <v>413</v>
      </c>
      <c r="R80" s="669"/>
      <c r="S80" s="670"/>
    </row>
    <row r="81" spans="1:19">
      <c r="A81" s="676">
        <v>69</v>
      </c>
      <c r="B81" s="678" t="s">
        <v>414</v>
      </c>
      <c r="C81" s="669"/>
      <c r="D81" s="670"/>
      <c r="E81" s="692"/>
      <c r="F81" s="676">
        <v>69</v>
      </c>
      <c r="G81" s="678" t="s">
        <v>414</v>
      </c>
      <c r="H81" s="669"/>
      <c r="I81" s="670"/>
      <c r="K81" s="676">
        <v>69</v>
      </c>
      <c r="L81" s="678" t="s">
        <v>414</v>
      </c>
      <c r="M81" s="669"/>
      <c r="N81" s="670"/>
      <c r="P81" s="676">
        <v>69</v>
      </c>
      <c r="Q81" s="678" t="s">
        <v>414</v>
      </c>
      <c r="R81" s="669"/>
      <c r="S81" s="670"/>
    </row>
    <row r="82" spans="1:19">
      <c r="A82" s="676">
        <v>70</v>
      </c>
      <c r="B82" s="678" t="s">
        <v>415</v>
      </c>
      <c r="C82" s="669"/>
      <c r="D82" s="670"/>
      <c r="E82" s="692"/>
      <c r="F82" s="676">
        <v>70</v>
      </c>
      <c r="G82" s="678" t="s">
        <v>415</v>
      </c>
      <c r="H82" s="669"/>
      <c r="I82" s="670"/>
      <c r="K82" s="676">
        <v>70</v>
      </c>
      <c r="L82" s="678" t="s">
        <v>415</v>
      </c>
      <c r="M82" s="669"/>
      <c r="N82" s="670"/>
      <c r="P82" s="676">
        <v>70</v>
      </c>
      <c r="Q82" s="678" t="s">
        <v>415</v>
      </c>
      <c r="R82" s="669"/>
      <c r="S82" s="670"/>
    </row>
    <row r="83" spans="1:19">
      <c r="A83" s="676">
        <v>71</v>
      </c>
      <c r="B83" s="678" t="s">
        <v>416</v>
      </c>
      <c r="C83" s="669"/>
      <c r="D83" s="670"/>
      <c r="E83" s="692"/>
      <c r="F83" s="676">
        <v>71</v>
      </c>
      <c r="G83" s="678" t="s">
        <v>416</v>
      </c>
      <c r="H83" s="669"/>
      <c r="I83" s="670"/>
      <c r="K83" s="676">
        <v>71</v>
      </c>
      <c r="L83" s="678" t="s">
        <v>416</v>
      </c>
      <c r="M83" s="669"/>
      <c r="N83" s="670"/>
      <c r="P83" s="676">
        <v>71</v>
      </c>
      <c r="Q83" s="678" t="s">
        <v>416</v>
      </c>
      <c r="R83" s="669"/>
      <c r="S83" s="670"/>
    </row>
    <row r="84" spans="1:19">
      <c r="A84" s="676">
        <v>72</v>
      </c>
      <c r="B84" s="678" t="s">
        <v>417</v>
      </c>
      <c r="C84" s="669"/>
      <c r="D84" s="670"/>
      <c r="E84" s="692"/>
      <c r="F84" s="676">
        <v>72</v>
      </c>
      <c r="G84" s="678" t="s">
        <v>417</v>
      </c>
      <c r="H84" s="669"/>
      <c r="I84" s="670"/>
      <c r="K84" s="676">
        <v>72</v>
      </c>
      <c r="L84" s="678" t="s">
        <v>417</v>
      </c>
      <c r="M84" s="669"/>
      <c r="N84" s="670"/>
      <c r="P84" s="676">
        <v>72</v>
      </c>
      <c r="Q84" s="678" t="s">
        <v>417</v>
      </c>
      <c r="R84" s="669"/>
      <c r="S84" s="670"/>
    </row>
    <row r="85" spans="1:19">
      <c r="A85" s="676">
        <v>73</v>
      </c>
      <c r="B85" s="678" t="s">
        <v>418</v>
      </c>
      <c r="C85" s="669"/>
      <c r="D85" s="670"/>
      <c r="E85" s="692"/>
      <c r="F85" s="676">
        <v>73</v>
      </c>
      <c r="G85" s="678" t="s">
        <v>418</v>
      </c>
      <c r="H85" s="669"/>
      <c r="I85" s="670"/>
      <c r="K85" s="676">
        <v>73</v>
      </c>
      <c r="L85" s="678" t="s">
        <v>418</v>
      </c>
      <c r="M85" s="669"/>
      <c r="N85" s="670"/>
      <c r="P85" s="676">
        <v>73</v>
      </c>
      <c r="Q85" s="678" t="s">
        <v>418</v>
      </c>
      <c r="R85" s="669"/>
      <c r="S85" s="670"/>
    </row>
    <row r="86" spans="1:19">
      <c r="A86" s="676">
        <v>74</v>
      </c>
      <c r="B86" s="678" t="s">
        <v>419</v>
      </c>
      <c r="C86" s="669"/>
      <c r="D86" s="670"/>
      <c r="E86" s="692"/>
      <c r="F86" s="676">
        <v>74</v>
      </c>
      <c r="G86" s="678" t="s">
        <v>419</v>
      </c>
      <c r="H86" s="669"/>
      <c r="I86" s="670"/>
      <c r="K86" s="676">
        <v>74</v>
      </c>
      <c r="L86" s="678" t="s">
        <v>419</v>
      </c>
      <c r="M86" s="669"/>
      <c r="N86" s="670"/>
      <c r="P86" s="676">
        <v>74</v>
      </c>
      <c r="Q86" s="678" t="s">
        <v>419</v>
      </c>
      <c r="R86" s="669"/>
      <c r="S86" s="670"/>
    </row>
    <row r="87" spans="1:19">
      <c r="A87" s="676">
        <v>75</v>
      </c>
      <c r="B87" s="678" t="s">
        <v>420</v>
      </c>
      <c r="C87" s="669"/>
      <c r="D87" s="670"/>
      <c r="E87" s="692"/>
      <c r="F87" s="676">
        <v>75</v>
      </c>
      <c r="G87" s="678" t="s">
        <v>420</v>
      </c>
      <c r="H87" s="669"/>
      <c r="I87" s="670"/>
      <c r="K87" s="676">
        <v>75</v>
      </c>
      <c r="L87" s="678" t="s">
        <v>420</v>
      </c>
      <c r="M87" s="669"/>
      <c r="N87" s="670"/>
      <c r="P87" s="676">
        <v>75</v>
      </c>
      <c r="Q87" s="678" t="s">
        <v>420</v>
      </c>
      <c r="R87" s="669"/>
      <c r="S87" s="670"/>
    </row>
    <row r="88" spans="1:19">
      <c r="A88" s="676">
        <v>76</v>
      </c>
      <c r="B88" s="678" t="s">
        <v>421</v>
      </c>
      <c r="C88" s="669"/>
      <c r="D88" s="670"/>
      <c r="E88" s="692"/>
      <c r="F88" s="676">
        <v>76</v>
      </c>
      <c r="G88" s="678" t="s">
        <v>421</v>
      </c>
      <c r="H88" s="669"/>
      <c r="I88" s="670"/>
      <c r="K88" s="676">
        <v>76</v>
      </c>
      <c r="L88" s="678" t="s">
        <v>421</v>
      </c>
      <c r="M88" s="669"/>
      <c r="N88" s="670"/>
      <c r="P88" s="676">
        <v>76</v>
      </c>
      <c r="Q88" s="678" t="s">
        <v>421</v>
      </c>
      <c r="R88" s="669"/>
      <c r="S88" s="670"/>
    </row>
    <row r="89" spans="1:19">
      <c r="A89" s="676">
        <v>77</v>
      </c>
      <c r="B89" s="678" t="s">
        <v>422</v>
      </c>
      <c r="C89" s="669"/>
      <c r="D89" s="670"/>
      <c r="E89" s="692"/>
      <c r="F89" s="676">
        <v>77</v>
      </c>
      <c r="G89" s="678" t="s">
        <v>422</v>
      </c>
      <c r="H89" s="669"/>
      <c r="I89" s="670"/>
      <c r="K89" s="676">
        <v>77</v>
      </c>
      <c r="L89" s="678" t="s">
        <v>422</v>
      </c>
      <c r="M89" s="669"/>
      <c r="N89" s="670"/>
      <c r="P89" s="676">
        <v>77</v>
      </c>
      <c r="Q89" s="678" t="s">
        <v>422</v>
      </c>
      <c r="R89" s="669"/>
      <c r="S89" s="670"/>
    </row>
    <row r="90" spans="1:19">
      <c r="A90" s="676">
        <v>78</v>
      </c>
      <c r="B90" s="678" t="s">
        <v>423</v>
      </c>
      <c r="C90" s="669"/>
      <c r="D90" s="670"/>
      <c r="E90" s="692"/>
      <c r="F90" s="676">
        <v>78</v>
      </c>
      <c r="G90" s="678" t="s">
        <v>423</v>
      </c>
      <c r="H90" s="669"/>
      <c r="I90" s="670"/>
      <c r="K90" s="676">
        <v>78</v>
      </c>
      <c r="L90" s="678" t="s">
        <v>423</v>
      </c>
      <c r="M90" s="669"/>
      <c r="N90" s="670"/>
      <c r="P90" s="676">
        <v>78</v>
      </c>
      <c r="Q90" s="678" t="s">
        <v>423</v>
      </c>
      <c r="R90" s="669"/>
      <c r="S90" s="670"/>
    </row>
    <row r="91" spans="1:19">
      <c r="A91" s="676">
        <v>79</v>
      </c>
      <c r="B91" s="678" t="s">
        <v>424</v>
      </c>
      <c r="C91" s="669"/>
      <c r="D91" s="670"/>
      <c r="E91" s="692"/>
      <c r="F91" s="676">
        <v>79</v>
      </c>
      <c r="G91" s="678" t="s">
        <v>424</v>
      </c>
      <c r="H91" s="669"/>
      <c r="I91" s="670"/>
      <c r="K91" s="676">
        <v>79</v>
      </c>
      <c r="L91" s="678" t="s">
        <v>424</v>
      </c>
      <c r="M91" s="669"/>
      <c r="N91" s="670"/>
      <c r="P91" s="676">
        <v>79</v>
      </c>
      <c r="Q91" s="678" t="s">
        <v>424</v>
      </c>
      <c r="R91" s="669"/>
      <c r="S91" s="670"/>
    </row>
    <row r="92" spans="1:19">
      <c r="A92" s="676">
        <v>80</v>
      </c>
      <c r="B92" s="678" t="s">
        <v>425</v>
      </c>
      <c r="C92" s="669"/>
      <c r="D92" s="670"/>
      <c r="E92" s="692"/>
      <c r="F92" s="676">
        <v>80</v>
      </c>
      <c r="G92" s="678" t="s">
        <v>425</v>
      </c>
      <c r="H92" s="669"/>
      <c r="I92" s="670"/>
      <c r="K92" s="676">
        <v>80</v>
      </c>
      <c r="L92" s="678" t="s">
        <v>425</v>
      </c>
      <c r="M92" s="669"/>
      <c r="N92" s="670"/>
      <c r="P92" s="676">
        <v>80</v>
      </c>
      <c r="Q92" s="678" t="s">
        <v>425</v>
      </c>
      <c r="R92" s="669"/>
      <c r="S92" s="670"/>
    </row>
    <row r="93" spans="1:19">
      <c r="A93" s="676">
        <v>81</v>
      </c>
      <c r="B93" s="678" t="s">
        <v>426</v>
      </c>
      <c r="C93" s="669"/>
      <c r="D93" s="670"/>
      <c r="E93" s="692"/>
      <c r="F93" s="676">
        <v>81</v>
      </c>
      <c r="G93" s="678" t="s">
        <v>426</v>
      </c>
      <c r="H93" s="669"/>
      <c r="I93" s="670"/>
      <c r="K93" s="676">
        <v>81</v>
      </c>
      <c r="L93" s="678" t="s">
        <v>426</v>
      </c>
      <c r="M93" s="669"/>
      <c r="N93" s="670"/>
      <c r="P93" s="676">
        <v>81</v>
      </c>
      <c r="Q93" s="678" t="s">
        <v>426</v>
      </c>
      <c r="R93" s="669"/>
      <c r="S93" s="670"/>
    </row>
    <row r="94" spans="1:19">
      <c r="A94" s="676">
        <v>82</v>
      </c>
      <c r="B94" s="678" t="s">
        <v>427</v>
      </c>
      <c r="C94" s="669"/>
      <c r="D94" s="670"/>
      <c r="E94" s="692"/>
      <c r="F94" s="676">
        <v>82</v>
      </c>
      <c r="G94" s="678" t="s">
        <v>427</v>
      </c>
      <c r="H94" s="669"/>
      <c r="I94" s="670"/>
      <c r="K94" s="676">
        <v>82</v>
      </c>
      <c r="L94" s="678" t="s">
        <v>427</v>
      </c>
      <c r="M94" s="669"/>
      <c r="N94" s="670"/>
      <c r="P94" s="676">
        <v>82</v>
      </c>
      <c r="Q94" s="678" t="s">
        <v>427</v>
      </c>
      <c r="R94" s="669"/>
      <c r="S94" s="670"/>
    </row>
    <row r="95" spans="1:19">
      <c r="A95" s="676">
        <v>83</v>
      </c>
      <c r="B95" s="678" t="s">
        <v>428</v>
      </c>
      <c r="C95" s="669"/>
      <c r="D95" s="670"/>
      <c r="E95" s="692"/>
      <c r="F95" s="676">
        <v>83</v>
      </c>
      <c r="G95" s="678" t="s">
        <v>428</v>
      </c>
      <c r="H95" s="669"/>
      <c r="I95" s="670"/>
      <c r="K95" s="676">
        <v>83</v>
      </c>
      <c r="L95" s="678" t="s">
        <v>428</v>
      </c>
      <c r="M95" s="669"/>
      <c r="N95" s="670"/>
      <c r="P95" s="676">
        <v>83</v>
      </c>
      <c r="Q95" s="678" t="s">
        <v>428</v>
      </c>
      <c r="R95" s="669"/>
      <c r="S95" s="670"/>
    </row>
    <row r="96" spans="1:19">
      <c r="A96" s="676">
        <v>84</v>
      </c>
      <c r="B96" s="678" t="s">
        <v>429</v>
      </c>
      <c r="C96" s="669"/>
      <c r="D96" s="670"/>
      <c r="E96" s="692"/>
      <c r="F96" s="676">
        <v>84</v>
      </c>
      <c r="G96" s="678" t="s">
        <v>429</v>
      </c>
      <c r="H96" s="669"/>
      <c r="I96" s="670"/>
      <c r="K96" s="676">
        <v>84</v>
      </c>
      <c r="L96" s="678" t="s">
        <v>429</v>
      </c>
      <c r="M96" s="669"/>
      <c r="N96" s="670"/>
      <c r="P96" s="676">
        <v>84</v>
      </c>
      <c r="Q96" s="678" t="s">
        <v>429</v>
      </c>
      <c r="R96" s="669"/>
      <c r="S96" s="670"/>
    </row>
    <row r="97" spans="1:19">
      <c r="A97" s="676">
        <v>85</v>
      </c>
      <c r="B97" s="678" t="s">
        <v>430</v>
      </c>
      <c r="C97" s="669"/>
      <c r="D97" s="670"/>
      <c r="E97" s="692"/>
      <c r="F97" s="676">
        <v>85</v>
      </c>
      <c r="G97" s="678" t="s">
        <v>430</v>
      </c>
      <c r="H97" s="669"/>
      <c r="I97" s="670"/>
      <c r="K97" s="676">
        <v>85</v>
      </c>
      <c r="L97" s="678" t="s">
        <v>430</v>
      </c>
      <c r="M97" s="669"/>
      <c r="N97" s="670"/>
      <c r="P97" s="676">
        <v>85</v>
      </c>
      <c r="Q97" s="678" t="s">
        <v>430</v>
      </c>
      <c r="R97" s="669"/>
      <c r="S97" s="670"/>
    </row>
    <row r="98" spans="1:19">
      <c r="A98" s="676">
        <v>86</v>
      </c>
      <c r="B98" s="678" t="s">
        <v>431</v>
      </c>
      <c r="C98" s="669"/>
      <c r="D98" s="670"/>
      <c r="E98" s="692"/>
      <c r="F98" s="676">
        <v>86</v>
      </c>
      <c r="G98" s="678" t="s">
        <v>431</v>
      </c>
      <c r="H98" s="669"/>
      <c r="I98" s="670"/>
      <c r="K98" s="676">
        <v>86</v>
      </c>
      <c r="L98" s="678" t="s">
        <v>431</v>
      </c>
      <c r="M98" s="669"/>
      <c r="N98" s="670"/>
      <c r="P98" s="676">
        <v>86</v>
      </c>
      <c r="Q98" s="678" t="s">
        <v>431</v>
      </c>
      <c r="R98" s="669"/>
      <c r="S98" s="670"/>
    </row>
    <row r="99" spans="1:19">
      <c r="A99" s="676">
        <v>87</v>
      </c>
      <c r="B99" s="678" t="s">
        <v>432</v>
      </c>
      <c r="C99" s="669"/>
      <c r="D99" s="670"/>
      <c r="E99" s="692"/>
      <c r="F99" s="676">
        <v>87</v>
      </c>
      <c r="G99" s="678" t="s">
        <v>432</v>
      </c>
      <c r="H99" s="669"/>
      <c r="I99" s="670"/>
      <c r="K99" s="676">
        <v>87</v>
      </c>
      <c r="L99" s="678" t="s">
        <v>432</v>
      </c>
      <c r="M99" s="669"/>
      <c r="N99" s="670"/>
      <c r="P99" s="676">
        <v>87</v>
      </c>
      <c r="Q99" s="678" t="s">
        <v>432</v>
      </c>
      <c r="R99" s="669"/>
      <c r="S99" s="670"/>
    </row>
    <row r="100" spans="1:19">
      <c r="A100" s="676">
        <v>88</v>
      </c>
      <c r="B100" s="678" t="s">
        <v>433</v>
      </c>
      <c r="C100" s="669"/>
      <c r="D100" s="670"/>
      <c r="E100" s="692"/>
      <c r="F100" s="676">
        <v>88</v>
      </c>
      <c r="G100" s="678" t="s">
        <v>433</v>
      </c>
      <c r="H100" s="669"/>
      <c r="I100" s="670"/>
      <c r="K100" s="676">
        <v>88</v>
      </c>
      <c r="L100" s="678" t="s">
        <v>433</v>
      </c>
      <c r="M100" s="669"/>
      <c r="N100" s="670"/>
      <c r="P100" s="676">
        <v>88</v>
      </c>
      <c r="Q100" s="678" t="s">
        <v>433</v>
      </c>
      <c r="R100" s="669"/>
      <c r="S100" s="670"/>
    </row>
    <row r="101" spans="1:19">
      <c r="A101" s="676">
        <v>89</v>
      </c>
      <c r="B101" s="678" t="s">
        <v>434</v>
      </c>
      <c r="C101" s="669"/>
      <c r="D101" s="670"/>
      <c r="E101" s="692"/>
      <c r="F101" s="676">
        <v>89</v>
      </c>
      <c r="G101" s="678" t="s">
        <v>434</v>
      </c>
      <c r="H101" s="669"/>
      <c r="I101" s="670"/>
      <c r="K101" s="676">
        <v>89</v>
      </c>
      <c r="L101" s="678" t="s">
        <v>434</v>
      </c>
      <c r="M101" s="669"/>
      <c r="N101" s="670"/>
      <c r="P101" s="676">
        <v>89</v>
      </c>
      <c r="Q101" s="678" t="s">
        <v>434</v>
      </c>
      <c r="R101" s="669"/>
      <c r="S101" s="670"/>
    </row>
    <row r="102" spans="1:19">
      <c r="A102" s="676">
        <v>90</v>
      </c>
      <c r="B102" s="678" t="s">
        <v>435</v>
      </c>
      <c r="C102" s="669"/>
      <c r="D102" s="670"/>
      <c r="E102" s="692"/>
      <c r="F102" s="676">
        <v>90</v>
      </c>
      <c r="G102" s="678" t="s">
        <v>435</v>
      </c>
      <c r="H102" s="669"/>
      <c r="I102" s="670"/>
      <c r="K102" s="676">
        <v>90</v>
      </c>
      <c r="L102" s="678" t="s">
        <v>435</v>
      </c>
      <c r="M102" s="669"/>
      <c r="N102" s="670"/>
      <c r="P102" s="676">
        <v>90</v>
      </c>
      <c r="Q102" s="678" t="s">
        <v>435</v>
      </c>
      <c r="R102" s="669"/>
      <c r="S102" s="670"/>
    </row>
    <row r="103" spans="1:19">
      <c r="A103" s="676">
        <v>91</v>
      </c>
      <c r="B103" s="678" t="s">
        <v>436</v>
      </c>
      <c r="C103" s="669"/>
      <c r="D103" s="670"/>
      <c r="E103" s="692"/>
      <c r="F103" s="676">
        <v>91</v>
      </c>
      <c r="G103" s="678" t="s">
        <v>436</v>
      </c>
      <c r="H103" s="669"/>
      <c r="I103" s="670"/>
      <c r="K103" s="676">
        <v>91</v>
      </c>
      <c r="L103" s="678" t="s">
        <v>436</v>
      </c>
      <c r="M103" s="669"/>
      <c r="N103" s="670"/>
      <c r="P103" s="676">
        <v>91</v>
      </c>
      <c r="Q103" s="678" t="s">
        <v>436</v>
      </c>
      <c r="R103" s="669"/>
      <c r="S103" s="670"/>
    </row>
    <row r="104" spans="1:19">
      <c r="A104" s="676">
        <v>92</v>
      </c>
      <c r="B104" s="678" t="s">
        <v>437</v>
      </c>
      <c r="C104" s="669"/>
      <c r="D104" s="670"/>
      <c r="E104" s="692"/>
      <c r="F104" s="676">
        <v>92</v>
      </c>
      <c r="G104" s="678" t="s">
        <v>437</v>
      </c>
      <c r="H104" s="669"/>
      <c r="I104" s="670"/>
      <c r="K104" s="676">
        <v>92</v>
      </c>
      <c r="L104" s="678" t="s">
        <v>437</v>
      </c>
      <c r="M104" s="669"/>
      <c r="N104" s="670"/>
      <c r="P104" s="676">
        <v>92</v>
      </c>
      <c r="Q104" s="678" t="s">
        <v>437</v>
      </c>
      <c r="R104" s="669"/>
      <c r="S104" s="670"/>
    </row>
    <row r="105" spans="1:19">
      <c r="A105" s="676">
        <v>93</v>
      </c>
      <c r="B105" s="678" t="s">
        <v>438</v>
      </c>
      <c r="C105" s="669"/>
      <c r="D105" s="670"/>
      <c r="E105" s="692"/>
      <c r="F105" s="676">
        <v>93</v>
      </c>
      <c r="G105" s="678" t="s">
        <v>438</v>
      </c>
      <c r="H105" s="669"/>
      <c r="I105" s="670"/>
      <c r="K105" s="676">
        <v>93</v>
      </c>
      <c r="L105" s="678" t="s">
        <v>438</v>
      </c>
      <c r="M105" s="669"/>
      <c r="N105" s="670"/>
      <c r="P105" s="676">
        <v>93</v>
      </c>
      <c r="Q105" s="678" t="s">
        <v>438</v>
      </c>
      <c r="R105" s="669"/>
      <c r="S105" s="670"/>
    </row>
    <row r="106" spans="1:19">
      <c r="A106" s="676">
        <v>94</v>
      </c>
      <c r="B106" s="678" t="s">
        <v>439</v>
      </c>
      <c r="C106" s="669"/>
      <c r="D106" s="670"/>
      <c r="E106" s="692"/>
      <c r="F106" s="676">
        <v>94</v>
      </c>
      <c r="G106" s="678" t="s">
        <v>439</v>
      </c>
      <c r="H106" s="669"/>
      <c r="I106" s="670"/>
      <c r="K106" s="676">
        <v>94</v>
      </c>
      <c r="L106" s="678" t="s">
        <v>439</v>
      </c>
      <c r="M106" s="669"/>
      <c r="N106" s="670"/>
      <c r="P106" s="676">
        <v>94</v>
      </c>
      <c r="Q106" s="678" t="s">
        <v>439</v>
      </c>
      <c r="R106" s="669"/>
      <c r="S106" s="670"/>
    </row>
    <row r="107" spans="1:19">
      <c r="A107" s="676">
        <v>95</v>
      </c>
      <c r="B107" s="678" t="s">
        <v>440</v>
      </c>
      <c r="C107" s="669"/>
      <c r="D107" s="670"/>
      <c r="E107" s="692"/>
      <c r="F107" s="676">
        <v>95</v>
      </c>
      <c r="G107" s="678" t="s">
        <v>440</v>
      </c>
      <c r="H107" s="669"/>
      <c r="I107" s="670"/>
      <c r="K107" s="676">
        <v>95</v>
      </c>
      <c r="L107" s="678" t="s">
        <v>440</v>
      </c>
      <c r="M107" s="669"/>
      <c r="N107" s="670"/>
      <c r="P107" s="676">
        <v>95</v>
      </c>
      <c r="Q107" s="678" t="s">
        <v>440</v>
      </c>
      <c r="R107" s="669"/>
      <c r="S107" s="670"/>
    </row>
    <row r="108" spans="1:19">
      <c r="A108" s="676">
        <v>96</v>
      </c>
      <c r="B108" s="678" t="s">
        <v>441</v>
      </c>
      <c r="C108" s="669"/>
      <c r="D108" s="670"/>
      <c r="E108" s="692"/>
      <c r="F108" s="676">
        <v>96</v>
      </c>
      <c r="G108" s="678" t="s">
        <v>441</v>
      </c>
      <c r="H108" s="669"/>
      <c r="I108" s="670"/>
      <c r="K108" s="676">
        <v>96</v>
      </c>
      <c r="L108" s="678" t="s">
        <v>441</v>
      </c>
      <c r="M108" s="669"/>
      <c r="N108" s="670"/>
      <c r="P108" s="676">
        <v>96</v>
      </c>
      <c r="Q108" s="678" t="s">
        <v>441</v>
      </c>
      <c r="R108" s="669"/>
      <c r="S108" s="670"/>
    </row>
    <row r="109" spans="1:19">
      <c r="A109" s="676">
        <v>97</v>
      </c>
      <c r="B109" s="678" t="s">
        <v>442</v>
      </c>
      <c r="C109" s="669"/>
      <c r="D109" s="670"/>
      <c r="E109" s="692"/>
      <c r="F109" s="676">
        <v>97</v>
      </c>
      <c r="G109" s="678" t="s">
        <v>442</v>
      </c>
      <c r="H109" s="669"/>
      <c r="I109" s="670"/>
      <c r="K109" s="676">
        <v>97</v>
      </c>
      <c r="L109" s="678" t="s">
        <v>442</v>
      </c>
      <c r="M109" s="669"/>
      <c r="N109" s="670"/>
      <c r="P109" s="676">
        <v>97</v>
      </c>
      <c r="Q109" s="678" t="s">
        <v>442</v>
      </c>
      <c r="R109" s="669"/>
      <c r="S109" s="670"/>
    </row>
    <row r="110" spans="1:19">
      <c r="A110" s="676">
        <v>98</v>
      </c>
      <c r="B110" s="678" t="s">
        <v>443</v>
      </c>
      <c r="C110" s="669"/>
      <c r="D110" s="670"/>
      <c r="E110" s="692"/>
      <c r="F110" s="676">
        <v>98</v>
      </c>
      <c r="G110" s="678" t="s">
        <v>443</v>
      </c>
      <c r="H110" s="669"/>
      <c r="I110" s="670"/>
      <c r="K110" s="676">
        <v>98</v>
      </c>
      <c r="L110" s="678" t="s">
        <v>443</v>
      </c>
      <c r="M110" s="669"/>
      <c r="N110" s="670"/>
      <c r="P110" s="676">
        <v>98</v>
      </c>
      <c r="Q110" s="678" t="s">
        <v>443</v>
      </c>
      <c r="R110" s="669"/>
      <c r="S110" s="670"/>
    </row>
    <row r="111" spans="1:19">
      <c r="A111" s="676">
        <v>99</v>
      </c>
      <c r="B111" s="678" t="s">
        <v>444</v>
      </c>
      <c r="C111" s="669"/>
      <c r="D111" s="670"/>
      <c r="E111" s="692"/>
      <c r="F111" s="676">
        <v>99</v>
      </c>
      <c r="G111" s="678" t="s">
        <v>444</v>
      </c>
      <c r="H111" s="669"/>
      <c r="I111" s="670"/>
      <c r="K111" s="676">
        <v>99</v>
      </c>
      <c r="L111" s="678" t="s">
        <v>444</v>
      </c>
      <c r="M111" s="669"/>
      <c r="N111" s="670"/>
      <c r="P111" s="676">
        <v>99</v>
      </c>
      <c r="Q111" s="678" t="s">
        <v>444</v>
      </c>
      <c r="R111" s="669"/>
      <c r="S111" s="670"/>
    </row>
    <row r="112" spans="1:19" ht="13.5" thickBot="1">
      <c r="A112" s="679">
        <v>100</v>
      </c>
      <c r="B112" s="680" t="s">
        <v>445</v>
      </c>
      <c r="C112" s="681"/>
      <c r="D112" s="682"/>
      <c r="E112" s="692"/>
      <c r="F112" s="679">
        <v>100</v>
      </c>
      <c r="G112" s="680" t="s">
        <v>445</v>
      </c>
      <c r="H112" s="681"/>
      <c r="I112" s="682"/>
      <c r="K112" s="679">
        <v>100</v>
      </c>
      <c r="L112" s="680" t="s">
        <v>445</v>
      </c>
      <c r="M112" s="681"/>
      <c r="N112" s="682"/>
      <c r="P112" s="679">
        <v>100</v>
      </c>
      <c r="Q112" s="680" t="s">
        <v>445</v>
      </c>
      <c r="R112" s="681"/>
      <c r="S112" s="682"/>
    </row>
    <row r="118" spans="1:4">
      <c r="A118" s="698" t="s">
        <v>451</v>
      </c>
    </row>
    <row r="119" spans="1:4" ht="13.5" thickBot="1"/>
    <row r="120" spans="1:4" ht="13.5" thickBot="1">
      <c r="A120" s="683"/>
      <c r="B120" s="684"/>
      <c r="C120" s="684"/>
      <c r="D120" s="685"/>
    </row>
    <row r="121" spans="1:4" ht="13.5" thickBot="1">
      <c r="A121" s="687"/>
      <c r="B121" s="688"/>
      <c r="C121" s="688"/>
      <c r="D121" s="689"/>
    </row>
    <row r="122" spans="1:4" ht="15.75" thickBot="1">
      <c r="A122" s="1058" t="e">
        <v>#REF!</v>
      </c>
      <c r="B122" s="1059"/>
      <c r="C122" s="666"/>
      <c r="D122" s="667"/>
    </row>
    <row r="123" spans="1:4">
      <c r="A123" s="1052"/>
      <c r="B123" s="1053"/>
      <c r="C123" s="666"/>
      <c r="D123" s="667"/>
    </row>
    <row r="124" spans="1:4">
      <c r="A124" s="668"/>
      <c r="B124" s="669"/>
      <c r="C124" s="669"/>
      <c r="D124" s="670"/>
    </row>
    <row r="125" spans="1:4">
      <c r="A125" s="1060" t="e">
        <f>IF(OR((A122&gt;9999999999),(A122&lt;0)),"Invalid Entry - More than 1000 crore OR -ve value",IF(A122=0, "",+CONCATENATE(U121,B132,D132,B131,D131,B130,D130,B129,D129,B128,D128,B127," Only")))</f>
        <v>#REF!</v>
      </c>
      <c r="B125" s="1061"/>
      <c r="C125" s="1061"/>
      <c r="D125" s="1062"/>
    </row>
    <row r="126" spans="1:4">
      <c r="A126" s="668"/>
      <c r="B126" s="669"/>
      <c r="C126" s="669"/>
      <c r="D126" s="670"/>
    </row>
    <row r="127" spans="1:4">
      <c r="A127" s="671" t="e">
        <f>-INT(A122/100)*100+ROUND(A122,0)</f>
        <v>#REF!</v>
      </c>
      <c r="B127" s="669" t="e">
        <f t="shared" ref="B127:B132" si="6">IF(A127=0,"",LOOKUP(A127,$A$13:$A$112,$B$13:$B$112))</f>
        <v>#REF!</v>
      </c>
      <c r="C127" s="669"/>
      <c r="D127" s="672"/>
    </row>
    <row r="128" spans="1:4">
      <c r="A128" s="671" t="e">
        <f>-INT(A122/1000)*10+INT(A122/100)</f>
        <v>#REF!</v>
      </c>
      <c r="B128" s="669" t="e">
        <f t="shared" si="6"/>
        <v>#REF!</v>
      </c>
      <c r="C128" s="669"/>
      <c r="D128" s="672" t="e">
        <f>+IF(B128="",""," Hundred ")</f>
        <v>#REF!</v>
      </c>
    </row>
    <row r="129" spans="1:4">
      <c r="A129" s="671" t="e">
        <f>-INT(A122/100000)*100+INT(A122/1000)</f>
        <v>#REF!</v>
      </c>
      <c r="B129" s="669" t="e">
        <f t="shared" si="6"/>
        <v>#REF!</v>
      </c>
      <c r="C129" s="669"/>
      <c r="D129" s="672" t="e">
        <f>IF((B129=""),IF(C129="",""," Thousand ")," Thousand ")</f>
        <v>#REF!</v>
      </c>
    </row>
    <row r="130" spans="1:4">
      <c r="A130" s="671" t="e">
        <f>-INT(A122/10000000)*100+INT(A122/100000)</f>
        <v>#REF!</v>
      </c>
      <c r="B130" s="669" t="e">
        <f t="shared" si="6"/>
        <v>#REF!</v>
      </c>
      <c r="C130" s="669"/>
      <c r="D130" s="672" t="e">
        <f>IF((B130=""),IF(C130="",""," Lac ")," Lac ")</f>
        <v>#REF!</v>
      </c>
    </row>
    <row r="131" spans="1:4">
      <c r="A131" s="671" t="e">
        <f>-INT(A122/1000000000)*100+INT(A122/10000000)</f>
        <v>#REF!</v>
      </c>
      <c r="B131" s="673" t="e">
        <f t="shared" si="6"/>
        <v>#REF!</v>
      </c>
      <c r="C131" s="669"/>
      <c r="D131" s="672" t="e">
        <f>IF((B131=""),IF(C131="",""," Crore ")," Crore ")</f>
        <v>#REF!</v>
      </c>
    </row>
    <row r="132" spans="1:4">
      <c r="A132" s="674" t="e">
        <f>-INT(A122/10000000000)*1000+INT(A122/1000000000)</f>
        <v>#REF!</v>
      </c>
      <c r="B132" s="673" t="e">
        <f t="shared" si="6"/>
        <v>#REF!</v>
      </c>
      <c r="C132" s="669"/>
      <c r="D132" s="672" t="e">
        <f>IF((B132=""),IF(C132="",""," Hundred ")," Hundred ")</f>
        <v>#REF!</v>
      </c>
    </row>
    <row r="133" spans="1:4">
      <c r="A133" s="675"/>
      <c r="B133" s="669"/>
      <c r="C133" s="669"/>
      <c r="D133" s="670"/>
    </row>
    <row r="134" spans="1:4">
      <c r="A134" s="676">
        <v>1</v>
      </c>
      <c r="B134" s="677" t="s">
        <v>346</v>
      </c>
      <c r="C134" s="669"/>
      <c r="D134" s="670"/>
    </row>
    <row r="135" spans="1:4">
      <c r="A135" s="676">
        <v>2</v>
      </c>
      <c r="B135" s="677" t="s">
        <v>347</v>
      </c>
      <c r="C135" s="669"/>
      <c r="D135" s="670"/>
    </row>
    <row r="136" spans="1:4">
      <c r="A136" s="676">
        <v>3</v>
      </c>
      <c r="B136" s="677" t="s">
        <v>348</v>
      </c>
      <c r="C136" s="669"/>
      <c r="D136" s="670"/>
    </row>
    <row r="137" spans="1:4">
      <c r="A137" s="676">
        <v>4</v>
      </c>
      <c r="B137" s="677" t="s">
        <v>349</v>
      </c>
      <c r="C137" s="669"/>
      <c r="D137" s="670"/>
    </row>
    <row r="138" spans="1:4">
      <c r="A138" s="676">
        <v>5</v>
      </c>
      <c r="B138" s="677" t="s">
        <v>350</v>
      </c>
      <c r="C138" s="669"/>
      <c r="D138" s="670"/>
    </row>
    <row r="139" spans="1:4">
      <c r="A139" s="676">
        <v>6</v>
      </c>
      <c r="B139" s="677" t="s">
        <v>351</v>
      </c>
      <c r="C139" s="669"/>
      <c r="D139" s="670"/>
    </row>
    <row r="140" spans="1:4">
      <c r="A140" s="676">
        <v>7</v>
      </c>
      <c r="B140" s="677" t="s">
        <v>352</v>
      </c>
      <c r="C140" s="669"/>
      <c r="D140" s="670"/>
    </row>
    <row r="141" spans="1:4">
      <c r="A141" s="676">
        <v>8</v>
      </c>
      <c r="B141" s="677" t="s">
        <v>353</v>
      </c>
      <c r="C141" s="669"/>
      <c r="D141" s="670"/>
    </row>
    <row r="142" spans="1:4">
      <c r="A142" s="676">
        <v>9</v>
      </c>
      <c r="B142" s="677" t="s">
        <v>354</v>
      </c>
      <c r="C142" s="669"/>
      <c r="D142" s="670"/>
    </row>
    <row r="143" spans="1:4">
      <c r="A143" s="676">
        <v>10</v>
      </c>
      <c r="B143" s="677" t="s">
        <v>355</v>
      </c>
      <c r="C143" s="669"/>
      <c r="D143" s="670"/>
    </row>
    <row r="144" spans="1:4">
      <c r="A144" s="676">
        <v>11</v>
      </c>
      <c r="B144" s="677" t="s">
        <v>356</v>
      </c>
      <c r="C144" s="669"/>
      <c r="D144" s="670"/>
    </row>
    <row r="145" spans="1:4">
      <c r="A145" s="676">
        <v>12</v>
      </c>
      <c r="B145" s="677" t="s">
        <v>357</v>
      </c>
      <c r="C145" s="669"/>
      <c r="D145" s="670"/>
    </row>
    <row r="146" spans="1:4">
      <c r="A146" s="676">
        <v>13</v>
      </c>
      <c r="B146" s="677" t="s">
        <v>358</v>
      </c>
      <c r="C146" s="669"/>
      <c r="D146" s="670"/>
    </row>
    <row r="147" spans="1:4">
      <c r="A147" s="676">
        <v>14</v>
      </c>
      <c r="B147" s="677" t="s">
        <v>359</v>
      </c>
      <c r="C147" s="669"/>
      <c r="D147" s="670"/>
    </row>
    <row r="148" spans="1:4">
      <c r="A148" s="676">
        <v>15</v>
      </c>
      <c r="B148" s="677" t="s">
        <v>360</v>
      </c>
      <c r="C148" s="669"/>
      <c r="D148" s="670"/>
    </row>
    <row r="149" spans="1:4">
      <c r="A149" s="676">
        <v>16</v>
      </c>
      <c r="B149" s="677" t="s">
        <v>361</v>
      </c>
      <c r="C149" s="669"/>
      <c r="D149" s="670"/>
    </row>
    <row r="150" spans="1:4">
      <c r="A150" s="676">
        <v>17</v>
      </c>
      <c r="B150" s="677" t="s">
        <v>362</v>
      </c>
      <c r="C150" s="669"/>
      <c r="D150" s="670"/>
    </row>
    <row r="151" spans="1:4">
      <c r="A151" s="676">
        <v>18</v>
      </c>
      <c r="B151" s="677" t="s">
        <v>363</v>
      </c>
      <c r="C151" s="669"/>
      <c r="D151" s="670"/>
    </row>
    <row r="152" spans="1:4">
      <c r="A152" s="676">
        <v>19</v>
      </c>
      <c r="B152" s="677" t="s">
        <v>364</v>
      </c>
      <c r="C152" s="669"/>
      <c r="D152" s="670"/>
    </row>
    <row r="153" spans="1:4">
      <c r="A153" s="676">
        <v>20</v>
      </c>
      <c r="B153" s="677" t="s">
        <v>365</v>
      </c>
      <c r="C153" s="669"/>
      <c r="D153" s="670"/>
    </row>
    <row r="154" spans="1:4">
      <c r="A154" s="676">
        <v>21</v>
      </c>
      <c r="B154" s="677" t="s">
        <v>366</v>
      </c>
      <c r="C154" s="669"/>
      <c r="D154" s="670"/>
    </row>
    <row r="155" spans="1:4">
      <c r="A155" s="676">
        <v>22</v>
      </c>
      <c r="B155" s="677" t="s">
        <v>367</v>
      </c>
      <c r="C155" s="669"/>
      <c r="D155" s="670"/>
    </row>
    <row r="156" spans="1:4">
      <c r="A156" s="676">
        <v>23</v>
      </c>
      <c r="B156" s="677" t="s">
        <v>368</v>
      </c>
      <c r="C156" s="669"/>
      <c r="D156" s="670"/>
    </row>
    <row r="157" spans="1:4">
      <c r="A157" s="676">
        <v>24</v>
      </c>
      <c r="B157" s="677" t="s">
        <v>369</v>
      </c>
      <c r="C157" s="669"/>
      <c r="D157" s="670"/>
    </row>
    <row r="158" spans="1:4">
      <c r="A158" s="676">
        <v>25</v>
      </c>
      <c r="B158" s="677" t="s">
        <v>370</v>
      </c>
      <c r="C158" s="669"/>
      <c r="D158" s="670"/>
    </row>
    <row r="159" spans="1:4">
      <c r="A159" s="676">
        <v>26</v>
      </c>
      <c r="B159" s="677" t="s">
        <v>371</v>
      </c>
      <c r="C159" s="669"/>
      <c r="D159" s="670"/>
    </row>
    <row r="160" spans="1:4">
      <c r="A160" s="676">
        <v>27</v>
      </c>
      <c r="B160" s="677" t="s">
        <v>372</v>
      </c>
      <c r="C160" s="669"/>
      <c r="D160" s="670"/>
    </row>
    <row r="161" spans="1:4">
      <c r="A161" s="676">
        <v>28</v>
      </c>
      <c r="B161" s="677" t="s">
        <v>373</v>
      </c>
      <c r="C161" s="669"/>
      <c r="D161" s="670"/>
    </row>
    <row r="162" spans="1:4">
      <c r="A162" s="676">
        <v>29</v>
      </c>
      <c r="B162" s="677" t="s">
        <v>374</v>
      </c>
      <c r="C162" s="669"/>
      <c r="D162" s="670"/>
    </row>
    <row r="163" spans="1:4">
      <c r="A163" s="676">
        <v>30</v>
      </c>
      <c r="B163" s="677" t="s">
        <v>375</v>
      </c>
      <c r="C163" s="669"/>
      <c r="D163" s="670"/>
    </row>
    <row r="164" spans="1:4">
      <c r="A164" s="676">
        <v>31</v>
      </c>
      <c r="B164" s="677" t="s">
        <v>376</v>
      </c>
      <c r="C164" s="669"/>
      <c r="D164" s="670"/>
    </row>
    <row r="165" spans="1:4">
      <c r="A165" s="676">
        <v>32</v>
      </c>
      <c r="B165" s="677" t="s">
        <v>377</v>
      </c>
      <c r="C165" s="669"/>
      <c r="D165" s="670"/>
    </row>
    <row r="166" spans="1:4">
      <c r="A166" s="676">
        <v>33</v>
      </c>
      <c r="B166" s="677" t="s">
        <v>378</v>
      </c>
      <c r="C166" s="669"/>
      <c r="D166" s="670"/>
    </row>
    <row r="167" spans="1:4">
      <c r="A167" s="676">
        <v>34</v>
      </c>
      <c r="B167" s="677" t="s">
        <v>379</v>
      </c>
      <c r="C167" s="669"/>
      <c r="D167" s="670"/>
    </row>
    <row r="168" spans="1:4">
      <c r="A168" s="676">
        <v>35</v>
      </c>
      <c r="B168" s="677" t="s">
        <v>380</v>
      </c>
      <c r="C168" s="669"/>
      <c r="D168" s="670"/>
    </row>
    <row r="169" spans="1:4">
      <c r="A169" s="676">
        <v>36</v>
      </c>
      <c r="B169" s="677" t="s">
        <v>381</v>
      </c>
      <c r="C169" s="669"/>
      <c r="D169" s="670"/>
    </row>
    <row r="170" spans="1:4">
      <c r="A170" s="676">
        <v>37</v>
      </c>
      <c r="B170" s="677" t="s">
        <v>382</v>
      </c>
      <c r="C170" s="669"/>
      <c r="D170" s="670"/>
    </row>
    <row r="171" spans="1:4">
      <c r="A171" s="676">
        <v>38</v>
      </c>
      <c r="B171" s="677" t="s">
        <v>383</v>
      </c>
      <c r="C171" s="669"/>
      <c r="D171" s="670"/>
    </row>
    <row r="172" spans="1:4">
      <c r="A172" s="676">
        <v>39</v>
      </c>
      <c r="B172" s="677" t="s">
        <v>384</v>
      </c>
      <c r="C172" s="669"/>
      <c r="D172" s="670"/>
    </row>
    <row r="173" spans="1:4">
      <c r="A173" s="676">
        <v>40</v>
      </c>
      <c r="B173" s="677" t="s">
        <v>385</v>
      </c>
      <c r="C173" s="669"/>
      <c r="D173" s="670"/>
    </row>
    <row r="174" spans="1:4">
      <c r="A174" s="676">
        <v>41</v>
      </c>
      <c r="B174" s="677" t="s">
        <v>386</v>
      </c>
      <c r="C174" s="669"/>
      <c r="D174" s="670"/>
    </row>
    <row r="175" spans="1:4">
      <c r="A175" s="676">
        <v>42</v>
      </c>
      <c r="B175" s="677" t="s">
        <v>387</v>
      </c>
      <c r="C175" s="669"/>
      <c r="D175" s="670"/>
    </row>
    <row r="176" spans="1:4">
      <c r="A176" s="676">
        <v>43</v>
      </c>
      <c r="B176" s="677" t="s">
        <v>388</v>
      </c>
      <c r="C176" s="669"/>
      <c r="D176" s="670"/>
    </row>
    <row r="177" spans="1:4">
      <c r="A177" s="676">
        <v>44</v>
      </c>
      <c r="B177" s="677" t="s">
        <v>389</v>
      </c>
      <c r="C177" s="669"/>
      <c r="D177" s="670"/>
    </row>
    <row r="178" spans="1:4">
      <c r="A178" s="676">
        <v>45</v>
      </c>
      <c r="B178" s="677" t="s">
        <v>390</v>
      </c>
      <c r="C178" s="669"/>
      <c r="D178" s="670"/>
    </row>
    <row r="179" spans="1:4">
      <c r="A179" s="676">
        <v>46</v>
      </c>
      <c r="B179" s="677" t="s">
        <v>391</v>
      </c>
      <c r="C179" s="669"/>
      <c r="D179" s="670"/>
    </row>
    <row r="180" spans="1:4">
      <c r="A180" s="676">
        <v>47</v>
      </c>
      <c r="B180" s="677" t="s">
        <v>392</v>
      </c>
      <c r="C180" s="669"/>
      <c r="D180" s="670"/>
    </row>
    <row r="181" spans="1:4">
      <c r="A181" s="676">
        <v>48</v>
      </c>
      <c r="B181" s="677" t="s">
        <v>393</v>
      </c>
      <c r="C181" s="669"/>
      <c r="D181" s="670"/>
    </row>
    <row r="182" spans="1:4">
      <c r="A182" s="676">
        <v>49</v>
      </c>
      <c r="B182" s="677" t="s">
        <v>394</v>
      </c>
      <c r="C182" s="669"/>
      <c r="D182" s="670"/>
    </row>
    <row r="183" spans="1:4">
      <c r="A183" s="676">
        <v>50</v>
      </c>
      <c r="B183" s="677" t="s">
        <v>395</v>
      </c>
      <c r="C183" s="669"/>
      <c r="D183" s="670"/>
    </row>
    <row r="184" spans="1:4">
      <c r="A184" s="676">
        <v>51</v>
      </c>
      <c r="B184" s="677" t="s">
        <v>396</v>
      </c>
      <c r="C184" s="669"/>
      <c r="D184" s="670"/>
    </row>
    <row r="185" spans="1:4">
      <c r="A185" s="676">
        <v>52</v>
      </c>
      <c r="B185" s="677" t="s">
        <v>397</v>
      </c>
      <c r="C185" s="669"/>
      <c r="D185" s="670"/>
    </row>
    <row r="186" spans="1:4">
      <c r="A186" s="676">
        <v>53</v>
      </c>
      <c r="B186" s="677" t="s">
        <v>398</v>
      </c>
      <c r="C186" s="669"/>
      <c r="D186" s="670"/>
    </row>
    <row r="187" spans="1:4">
      <c r="A187" s="676">
        <v>54</v>
      </c>
      <c r="B187" s="677" t="s">
        <v>399</v>
      </c>
      <c r="C187" s="669"/>
      <c r="D187" s="670"/>
    </row>
    <row r="188" spans="1:4">
      <c r="A188" s="676">
        <v>55</v>
      </c>
      <c r="B188" s="677" t="s">
        <v>400</v>
      </c>
      <c r="C188" s="669"/>
      <c r="D188" s="670"/>
    </row>
    <row r="189" spans="1:4">
      <c r="A189" s="676">
        <v>56</v>
      </c>
      <c r="B189" s="677" t="s">
        <v>401</v>
      </c>
      <c r="C189" s="669"/>
      <c r="D189" s="670"/>
    </row>
    <row r="190" spans="1:4">
      <c r="A190" s="676">
        <v>57</v>
      </c>
      <c r="B190" s="677" t="s">
        <v>402</v>
      </c>
      <c r="C190" s="669"/>
      <c r="D190" s="670"/>
    </row>
    <row r="191" spans="1:4">
      <c r="A191" s="676">
        <v>58</v>
      </c>
      <c r="B191" s="677" t="s">
        <v>403</v>
      </c>
      <c r="C191" s="669"/>
      <c r="D191" s="670"/>
    </row>
    <row r="192" spans="1:4">
      <c r="A192" s="676">
        <v>59</v>
      </c>
      <c r="B192" s="677" t="s">
        <v>404</v>
      </c>
      <c r="C192" s="669"/>
      <c r="D192" s="670"/>
    </row>
    <row r="193" spans="1:4">
      <c r="A193" s="676">
        <v>60</v>
      </c>
      <c r="B193" s="677" t="s">
        <v>405</v>
      </c>
      <c r="C193" s="669"/>
      <c r="D193" s="670"/>
    </row>
    <row r="194" spans="1:4">
      <c r="A194" s="676">
        <v>61</v>
      </c>
      <c r="B194" s="677" t="s">
        <v>406</v>
      </c>
      <c r="C194" s="669"/>
      <c r="D194" s="670"/>
    </row>
    <row r="195" spans="1:4">
      <c r="A195" s="676">
        <v>62</v>
      </c>
      <c r="B195" s="677" t="s">
        <v>407</v>
      </c>
      <c r="C195" s="669"/>
      <c r="D195" s="670"/>
    </row>
    <row r="196" spans="1:4">
      <c r="A196" s="676">
        <v>63</v>
      </c>
      <c r="B196" s="678" t="s">
        <v>408</v>
      </c>
      <c r="C196" s="669"/>
      <c r="D196" s="670"/>
    </row>
    <row r="197" spans="1:4">
      <c r="A197" s="676">
        <v>64</v>
      </c>
      <c r="B197" s="678" t="s">
        <v>409</v>
      </c>
      <c r="C197" s="669"/>
      <c r="D197" s="670"/>
    </row>
    <row r="198" spans="1:4">
      <c r="A198" s="676">
        <v>65</v>
      </c>
      <c r="B198" s="678" t="s">
        <v>410</v>
      </c>
      <c r="C198" s="669"/>
      <c r="D198" s="670"/>
    </row>
    <row r="199" spans="1:4">
      <c r="A199" s="676">
        <v>66</v>
      </c>
      <c r="B199" s="678" t="s">
        <v>411</v>
      </c>
      <c r="C199" s="669"/>
      <c r="D199" s="670"/>
    </row>
    <row r="200" spans="1:4">
      <c r="A200" s="676">
        <v>67</v>
      </c>
      <c r="B200" s="678" t="s">
        <v>412</v>
      </c>
      <c r="C200" s="669"/>
      <c r="D200" s="670"/>
    </row>
    <row r="201" spans="1:4">
      <c r="A201" s="676">
        <v>68</v>
      </c>
      <c r="B201" s="678" t="s">
        <v>413</v>
      </c>
      <c r="C201" s="669"/>
      <c r="D201" s="670"/>
    </row>
    <row r="202" spans="1:4">
      <c r="A202" s="676">
        <v>69</v>
      </c>
      <c r="B202" s="678" t="s">
        <v>414</v>
      </c>
      <c r="C202" s="669"/>
      <c r="D202" s="670"/>
    </row>
    <row r="203" spans="1:4">
      <c r="A203" s="676">
        <v>70</v>
      </c>
      <c r="B203" s="678" t="s">
        <v>415</v>
      </c>
      <c r="C203" s="669"/>
      <c r="D203" s="670"/>
    </row>
    <row r="204" spans="1:4">
      <c r="A204" s="676">
        <v>71</v>
      </c>
      <c r="B204" s="678" t="s">
        <v>416</v>
      </c>
      <c r="C204" s="669"/>
      <c r="D204" s="670"/>
    </row>
    <row r="205" spans="1:4">
      <c r="A205" s="676">
        <v>72</v>
      </c>
      <c r="B205" s="678" t="s">
        <v>417</v>
      </c>
      <c r="C205" s="669"/>
      <c r="D205" s="670"/>
    </row>
    <row r="206" spans="1:4">
      <c r="A206" s="676">
        <v>73</v>
      </c>
      <c r="B206" s="678" t="s">
        <v>418</v>
      </c>
      <c r="C206" s="669"/>
      <c r="D206" s="670"/>
    </row>
    <row r="207" spans="1:4">
      <c r="A207" s="676">
        <v>74</v>
      </c>
      <c r="B207" s="678" t="s">
        <v>419</v>
      </c>
      <c r="C207" s="669"/>
      <c r="D207" s="670"/>
    </row>
    <row r="208" spans="1:4">
      <c r="A208" s="676">
        <v>75</v>
      </c>
      <c r="B208" s="678" t="s">
        <v>420</v>
      </c>
      <c r="C208" s="669"/>
      <c r="D208" s="670"/>
    </row>
    <row r="209" spans="1:4">
      <c r="A209" s="676">
        <v>76</v>
      </c>
      <c r="B209" s="678" t="s">
        <v>421</v>
      </c>
      <c r="C209" s="669"/>
      <c r="D209" s="670"/>
    </row>
    <row r="210" spans="1:4">
      <c r="A210" s="676">
        <v>77</v>
      </c>
      <c r="B210" s="678" t="s">
        <v>422</v>
      </c>
      <c r="C210" s="669"/>
      <c r="D210" s="670"/>
    </row>
    <row r="211" spans="1:4">
      <c r="A211" s="676">
        <v>78</v>
      </c>
      <c r="B211" s="678" t="s">
        <v>423</v>
      </c>
      <c r="C211" s="669"/>
      <c r="D211" s="670"/>
    </row>
    <row r="212" spans="1:4">
      <c r="A212" s="676">
        <v>79</v>
      </c>
      <c r="B212" s="678" t="s">
        <v>424</v>
      </c>
      <c r="C212" s="669"/>
      <c r="D212" s="670"/>
    </row>
    <row r="213" spans="1:4">
      <c r="A213" s="676">
        <v>80</v>
      </c>
      <c r="B213" s="678" t="s">
        <v>425</v>
      </c>
      <c r="C213" s="669"/>
      <c r="D213" s="670"/>
    </row>
    <row r="214" spans="1:4">
      <c r="A214" s="676">
        <v>81</v>
      </c>
      <c r="B214" s="678" t="s">
        <v>426</v>
      </c>
      <c r="C214" s="669"/>
      <c r="D214" s="670"/>
    </row>
    <row r="215" spans="1:4">
      <c r="A215" s="676">
        <v>82</v>
      </c>
      <c r="B215" s="678" t="s">
        <v>427</v>
      </c>
      <c r="C215" s="669"/>
      <c r="D215" s="670"/>
    </row>
    <row r="216" spans="1:4">
      <c r="A216" s="676">
        <v>83</v>
      </c>
      <c r="B216" s="678" t="s">
        <v>428</v>
      </c>
      <c r="C216" s="669"/>
      <c r="D216" s="670"/>
    </row>
    <row r="217" spans="1:4">
      <c r="A217" s="676">
        <v>84</v>
      </c>
      <c r="B217" s="678" t="s">
        <v>429</v>
      </c>
      <c r="C217" s="669"/>
      <c r="D217" s="670"/>
    </row>
    <row r="218" spans="1:4">
      <c r="A218" s="676">
        <v>85</v>
      </c>
      <c r="B218" s="678" t="s">
        <v>430</v>
      </c>
      <c r="C218" s="669"/>
      <c r="D218" s="670"/>
    </row>
    <row r="219" spans="1:4">
      <c r="A219" s="676">
        <v>86</v>
      </c>
      <c r="B219" s="678" t="s">
        <v>431</v>
      </c>
      <c r="C219" s="669"/>
      <c r="D219" s="670"/>
    </row>
    <row r="220" spans="1:4">
      <c r="A220" s="676">
        <v>87</v>
      </c>
      <c r="B220" s="678" t="s">
        <v>432</v>
      </c>
      <c r="C220" s="669"/>
      <c r="D220" s="670"/>
    </row>
    <row r="221" spans="1:4">
      <c r="A221" s="676">
        <v>88</v>
      </c>
      <c r="B221" s="678" t="s">
        <v>433</v>
      </c>
      <c r="C221" s="669"/>
      <c r="D221" s="670"/>
    </row>
    <row r="222" spans="1:4">
      <c r="A222" s="676">
        <v>89</v>
      </c>
      <c r="B222" s="678" t="s">
        <v>434</v>
      </c>
      <c r="C222" s="669"/>
      <c r="D222" s="670"/>
    </row>
    <row r="223" spans="1:4">
      <c r="A223" s="676">
        <v>90</v>
      </c>
      <c r="B223" s="678" t="s">
        <v>435</v>
      </c>
      <c r="C223" s="669"/>
      <c r="D223" s="670"/>
    </row>
    <row r="224" spans="1:4">
      <c r="A224" s="676">
        <v>91</v>
      </c>
      <c r="B224" s="678" t="s">
        <v>436</v>
      </c>
      <c r="C224" s="669"/>
      <c r="D224" s="670"/>
    </row>
    <row r="225" spans="1:4">
      <c r="A225" s="676">
        <v>92</v>
      </c>
      <c r="B225" s="678" t="s">
        <v>437</v>
      </c>
      <c r="C225" s="669"/>
      <c r="D225" s="670"/>
    </row>
    <row r="226" spans="1:4">
      <c r="A226" s="676">
        <v>93</v>
      </c>
      <c r="B226" s="678" t="s">
        <v>438</v>
      </c>
      <c r="C226" s="669"/>
      <c r="D226" s="670"/>
    </row>
    <row r="227" spans="1:4">
      <c r="A227" s="676">
        <v>94</v>
      </c>
      <c r="B227" s="678" t="s">
        <v>439</v>
      </c>
      <c r="C227" s="669"/>
      <c r="D227" s="670"/>
    </row>
    <row r="228" spans="1:4">
      <c r="A228" s="676">
        <v>95</v>
      </c>
      <c r="B228" s="678" t="s">
        <v>440</v>
      </c>
      <c r="C228" s="669"/>
      <c r="D228" s="670"/>
    </row>
    <row r="229" spans="1:4">
      <c r="A229" s="676">
        <v>96</v>
      </c>
      <c r="B229" s="678" t="s">
        <v>441</v>
      </c>
      <c r="C229" s="669"/>
      <c r="D229" s="670"/>
    </row>
    <row r="230" spans="1:4">
      <c r="A230" s="676">
        <v>97</v>
      </c>
      <c r="B230" s="678" t="s">
        <v>442</v>
      </c>
      <c r="C230" s="669"/>
      <c r="D230" s="670"/>
    </row>
    <row r="231" spans="1:4">
      <c r="A231" s="676">
        <v>98</v>
      </c>
      <c r="B231" s="678" t="s">
        <v>443</v>
      </c>
      <c r="C231" s="669"/>
      <c r="D231" s="670"/>
    </row>
    <row r="232" spans="1:4">
      <c r="A232" s="676">
        <v>99</v>
      </c>
      <c r="B232" s="678" t="s">
        <v>444</v>
      </c>
      <c r="C232" s="669"/>
      <c r="D232" s="670"/>
    </row>
    <row r="233" spans="1:4" ht="13.5" thickBot="1">
      <c r="A233" s="679">
        <v>100</v>
      </c>
      <c r="B233" s="680" t="s">
        <v>445</v>
      </c>
      <c r="C233" s="681"/>
      <c r="D233" s="682"/>
    </row>
  </sheetData>
  <sheetProtection selectLockedCells="1"/>
  <customSheetViews>
    <customSheetView guid="{D82A338D-F8F3-485C-9897-ED26B8FCE3B7}" hiddenColumns="1" state="hidden" topLeftCell="P1">
      <selection activeCell="DT28" sqref="DT28"/>
      <pageMargins left="0.75" right="0.75" top="1" bottom="1" header="0.5" footer="0.5"/>
      <pageSetup orientation="portrait" r:id="rId1"/>
      <headerFooter alignWithMargins="0"/>
    </customSheetView>
    <customSheetView guid="{63D51328-7CBC-4A1E-B96D-BAE91416501B}" hiddenColumns="1" state="hidden" topLeftCell="P1">
      <selection activeCell="DT28" sqref="DT28"/>
      <pageMargins left="0.75" right="0.75" top="1" bottom="1" header="0.5" footer="0.5"/>
      <pageSetup orientation="portrait" r:id="rId2"/>
      <headerFooter alignWithMargins="0"/>
    </customSheetView>
    <customSheetView guid="{99CA2F10-F926-46DC-8609-4EAE5B9F3585}"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559560C8-0EA7-4FF3-86DE-6089CA470216}" hiddenColumns="1" state="hidden" topLeftCell="P1">
      <selection activeCell="DT28" sqref="DT28"/>
      <pageMargins left="0.75" right="0.75" top="1" bottom="1" header="0.5" footer="0.5"/>
      <pageSetup orientation="portrait" r:id="rId5"/>
      <headerFooter alignWithMargins="0"/>
    </customSheetView>
    <customSheetView guid="{0EF4989F-3042-43E2-B986-E1AA9D97B4D7}" hiddenColumns="1" state="hidden" topLeftCell="P1">
      <selection activeCell="DT28" sqref="DT28"/>
      <pageMargins left="0.75" right="0.75" top="1" bottom="1" header="0.5" footer="0.5"/>
      <pageSetup orientation="portrait" r:id="rId6"/>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7"/>
  <sheetViews>
    <sheetView showGridLines="0" view="pageBreakPreview" zoomScale="89" zoomScaleNormal="100" zoomScaleSheetLayoutView="89" workbookViewId="0">
      <selection activeCell="D12" sqref="D12"/>
    </sheetView>
  </sheetViews>
  <sheetFormatPr defaultRowHeight="16.5"/>
  <cols>
    <col min="1" max="1" width="9.140625" style="62"/>
    <col min="2" max="2" width="9.140625" style="63"/>
    <col min="3" max="3" width="83" style="63" customWidth="1"/>
    <col min="4" max="4" width="75.5703125" style="74" customWidth="1"/>
    <col min="5" max="16384" width="9.140625" style="61"/>
  </cols>
  <sheetData>
    <row r="1" spans="1:11" ht="45" customHeight="1">
      <c r="A1" s="856" t="s">
        <v>499</v>
      </c>
      <c r="B1" s="856"/>
      <c r="C1" s="856"/>
      <c r="D1" s="59"/>
      <c r="E1" s="60"/>
      <c r="F1" s="60"/>
      <c r="G1" s="60"/>
      <c r="H1" s="60"/>
      <c r="I1" s="60"/>
      <c r="J1" s="60"/>
      <c r="K1" s="60"/>
    </row>
    <row r="2" spans="1:11" ht="18" customHeight="1">
      <c r="C2" s="64"/>
      <c r="D2" s="33"/>
      <c r="E2" s="65"/>
      <c r="F2" s="65"/>
      <c r="G2" s="65"/>
      <c r="H2" s="65"/>
      <c r="I2" s="65"/>
      <c r="J2" s="65"/>
      <c r="K2" s="65"/>
    </row>
    <row r="3" spans="1:11" ht="18" customHeight="1">
      <c r="A3" s="66" t="s">
        <v>52</v>
      </c>
      <c r="B3" s="64" t="s">
        <v>53</v>
      </c>
      <c r="C3" s="64"/>
      <c r="D3" s="67"/>
      <c r="E3" s="68"/>
      <c r="F3" s="68"/>
      <c r="G3" s="68"/>
      <c r="H3" s="68"/>
      <c r="I3" s="68"/>
      <c r="J3" s="68"/>
      <c r="K3" s="68"/>
    </row>
    <row r="4" spans="1:11" ht="18" customHeight="1">
      <c r="B4" s="69" t="s">
        <v>54</v>
      </c>
      <c r="C4" s="70" t="s">
        <v>55</v>
      </c>
      <c r="D4" s="67"/>
      <c r="E4" s="68"/>
      <c r="F4" s="68"/>
      <c r="G4" s="68"/>
      <c r="H4" s="68"/>
      <c r="I4" s="68"/>
      <c r="J4" s="68"/>
      <c r="K4" s="68"/>
    </row>
    <row r="5" spans="1:11" ht="38.1" customHeight="1">
      <c r="B5" s="69" t="s">
        <v>56</v>
      </c>
      <c r="C5" s="70" t="s">
        <v>57</v>
      </c>
      <c r="D5" s="67"/>
      <c r="E5" s="68"/>
      <c r="F5" s="68"/>
      <c r="G5" s="68"/>
      <c r="H5" s="68"/>
      <c r="I5" s="68"/>
      <c r="J5" s="68"/>
      <c r="K5" s="68"/>
    </row>
    <row r="6" spans="1:11" ht="18" customHeight="1">
      <c r="B6" s="69" t="s">
        <v>58</v>
      </c>
      <c r="C6" s="70" t="s">
        <v>59</v>
      </c>
      <c r="D6" s="67"/>
      <c r="E6" s="68"/>
      <c r="F6" s="68"/>
      <c r="G6" s="68"/>
      <c r="H6" s="68"/>
      <c r="I6" s="68"/>
      <c r="J6" s="68"/>
      <c r="K6" s="68"/>
    </row>
    <row r="7" spans="1:11" ht="18" customHeight="1">
      <c r="B7" s="69" t="s">
        <v>60</v>
      </c>
      <c r="C7" s="70" t="s">
        <v>61</v>
      </c>
      <c r="D7" s="67"/>
      <c r="E7" s="68"/>
      <c r="F7" s="68"/>
      <c r="G7" s="68"/>
      <c r="H7" s="68"/>
      <c r="I7" s="68"/>
      <c r="J7" s="68"/>
      <c r="K7" s="68"/>
    </row>
    <row r="8" spans="1:11" ht="18" customHeight="1">
      <c r="B8" s="69" t="s">
        <v>62</v>
      </c>
      <c r="C8" s="70" t="s">
        <v>63</v>
      </c>
      <c r="D8" s="67"/>
      <c r="E8" s="68"/>
      <c r="F8" s="68"/>
      <c r="G8" s="68"/>
      <c r="H8" s="68"/>
      <c r="I8" s="68"/>
      <c r="J8" s="68"/>
      <c r="K8" s="68"/>
    </row>
    <row r="9" spans="1:11" ht="18" customHeight="1">
      <c r="B9" s="69" t="s">
        <v>64</v>
      </c>
      <c r="C9" s="70" t="s">
        <v>65</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66</v>
      </c>
      <c r="B11" s="64" t="s">
        <v>67</v>
      </c>
      <c r="C11" s="64"/>
      <c r="D11" s="67"/>
      <c r="E11" s="68"/>
      <c r="F11" s="68"/>
      <c r="G11" s="68"/>
      <c r="H11" s="68"/>
      <c r="I11" s="68"/>
      <c r="J11" s="68"/>
      <c r="K11" s="68"/>
    </row>
    <row r="12" spans="1:11" ht="18" customHeight="1">
      <c r="B12" s="855" t="s">
        <v>68</v>
      </c>
      <c r="C12" s="855"/>
      <c r="D12" s="71"/>
      <c r="E12" s="68"/>
      <c r="F12" s="68"/>
      <c r="G12" s="68"/>
      <c r="H12" s="68"/>
      <c r="I12" s="68"/>
      <c r="J12" s="68"/>
      <c r="K12" s="68"/>
    </row>
    <row r="13" spans="1:11" ht="18" customHeight="1">
      <c r="B13" s="72"/>
      <c r="C13" s="70" t="s">
        <v>69</v>
      </c>
      <c r="D13" s="67"/>
      <c r="E13" s="68"/>
      <c r="F13" s="68"/>
      <c r="G13" s="68"/>
      <c r="H13" s="68"/>
      <c r="I13" s="68"/>
      <c r="J13" s="68"/>
      <c r="K13" s="68"/>
    </row>
    <row r="14" spans="1:11" ht="18" customHeight="1">
      <c r="B14" s="855" t="s">
        <v>70</v>
      </c>
      <c r="C14" s="855"/>
      <c r="D14" s="71"/>
      <c r="E14" s="68"/>
      <c r="F14" s="68"/>
      <c r="G14" s="68"/>
      <c r="H14" s="68"/>
      <c r="I14" s="68"/>
      <c r="J14" s="68"/>
      <c r="K14" s="68"/>
    </row>
    <row r="15" spans="1:11" ht="52.5" customHeight="1">
      <c r="B15" s="73" t="s">
        <v>71</v>
      </c>
      <c r="C15" s="70" t="s">
        <v>476</v>
      </c>
      <c r="D15" s="67"/>
      <c r="E15" s="68"/>
      <c r="F15" s="68"/>
      <c r="G15" s="68"/>
      <c r="H15" s="68"/>
      <c r="I15" s="68"/>
      <c r="J15" s="68"/>
      <c r="K15" s="68"/>
    </row>
    <row r="16" spans="1:11" ht="30" customHeight="1">
      <c r="B16" s="73" t="s">
        <v>71</v>
      </c>
      <c r="C16" s="70" t="s">
        <v>72</v>
      </c>
      <c r="D16" s="67"/>
      <c r="E16" s="68"/>
      <c r="F16" s="68"/>
      <c r="G16" s="68"/>
      <c r="H16" s="68"/>
      <c r="I16" s="68"/>
      <c r="J16" s="68"/>
      <c r="K16" s="68"/>
    </row>
    <row r="17" spans="2:11" ht="42" customHeight="1">
      <c r="B17" s="73" t="s">
        <v>71</v>
      </c>
      <c r="C17" s="70" t="s">
        <v>73</v>
      </c>
      <c r="D17" s="67"/>
      <c r="E17" s="68"/>
      <c r="F17" s="68"/>
      <c r="G17" s="68"/>
      <c r="H17" s="68"/>
      <c r="I17" s="68"/>
      <c r="J17" s="68"/>
      <c r="K17" s="68"/>
    </row>
    <row r="18" spans="2:11" ht="18" customHeight="1">
      <c r="B18" s="73" t="s">
        <v>71</v>
      </c>
      <c r="C18" s="70" t="s">
        <v>74</v>
      </c>
      <c r="D18" s="67"/>
      <c r="E18" s="68"/>
      <c r="F18" s="68"/>
      <c r="G18" s="68"/>
      <c r="H18" s="68"/>
      <c r="I18" s="68"/>
      <c r="J18" s="68"/>
      <c r="K18" s="68"/>
    </row>
    <row r="19" spans="2:11" ht="18" customHeight="1">
      <c r="B19" s="73" t="s">
        <v>71</v>
      </c>
      <c r="C19" s="817" t="s">
        <v>475</v>
      </c>
      <c r="D19" s="67"/>
      <c r="E19" s="68"/>
      <c r="F19" s="68"/>
      <c r="G19" s="68"/>
      <c r="H19" s="68"/>
      <c r="I19" s="68"/>
      <c r="J19" s="68"/>
      <c r="K19" s="68"/>
    </row>
    <row r="20" spans="2:11" ht="18" customHeight="1">
      <c r="B20" s="73" t="s">
        <v>71</v>
      </c>
      <c r="C20" s="70" t="s">
        <v>75</v>
      </c>
      <c r="D20" s="67"/>
      <c r="E20" s="68"/>
      <c r="F20" s="68"/>
      <c r="G20" s="68"/>
      <c r="H20" s="68"/>
      <c r="I20" s="68"/>
      <c r="J20" s="68"/>
      <c r="K20" s="68"/>
    </row>
    <row r="21" spans="2:11" ht="18" customHeight="1">
      <c r="B21" s="855" t="s">
        <v>76</v>
      </c>
      <c r="C21" s="855"/>
      <c r="D21" s="71"/>
      <c r="E21" s="68"/>
      <c r="F21" s="68"/>
      <c r="G21" s="68"/>
      <c r="H21" s="68"/>
      <c r="I21" s="68"/>
      <c r="J21" s="68"/>
      <c r="K21" s="68"/>
    </row>
    <row r="22" spans="2:11" ht="54" customHeight="1">
      <c r="B22" s="73" t="s">
        <v>71</v>
      </c>
      <c r="C22" s="70" t="s">
        <v>77</v>
      </c>
      <c r="D22" s="67"/>
      <c r="E22" s="68"/>
      <c r="F22" s="68"/>
      <c r="G22" s="68"/>
      <c r="H22" s="68"/>
      <c r="I22" s="68"/>
      <c r="J22" s="68"/>
      <c r="K22" s="68"/>
    </row>
    <row r="23" spans="2:11" ht="0.75" customHeight="1">
      <c r="B23" s="73"/>
      <c r="C23" s="70"/>
      <c r="D23" s="67"/>
      <c r="E23" s="68"/>
      <c r="F23" s="68"/>
      <c r="G23" s="68"/>
      <c r="H23" s="68"/>
      <c r="I23" s="68"/>
      <c r="J23" s="68"/>
      <c r="K23" s="68"/>
    </row>
    <row r="24" spans="2:11" ht="0.75" customHeight="1">
      <c r="B24" s="73"/>
      <c r="C24" s="70"/>
      <c r="D24" s="67"/>
      <c r="E24" s="68"/>
      <c r="F24" s="68"/>
      <c r="G24" s="68"/>
      <c r="H24" s="68"/>
      <c r="I24" s="68"/>
      <c r="J24" s="68"/>
      <c r="K24" s="68"/>
    </row>
    <row r="25" spans="2:11" ht="18" customHeight="1">
      <c r="B25" s="73" t="s">
        <v>71</v>
      </c>
      <c r="C25" s="70" t="s">
        <v>78</v>
      </c>
      <c r="D25" s="67"/>
      <c r="E25" s="68"/>
      <c r="F25" s="68"/>
      <c r="G25" s="68"/>
      <c r="H25" s="68"/>
      <c r="I25" s="68"/>
      <c r="J25" s="68"/>
      <c r="K25" s="68"/>
    </row>
    <row r="26" spans="2:11" ht="38.1" customHeight="1">
      <c r="B26" s="73" t="s">
        <v>71</v>
      </c>
      <c r="C26" s="70" t="s">
        <v>79</v>
      </c>
      <c r="D26" s="67"/>
      <c r="E26" s="68"/>
      <c r="F26" s="68"/>
      <c r="G26" s="68"/>
      <c r="H26" s="68"/>
      <c r="I26" s="68"/>
      <c r="J26" s="68"/>
      <c r="K26" s="68"/>
    </row>
    <row r="27" spans="2:11" ht="18" customHeight="1">
      <c r="B27" s="855" t="s">
        <v>80</v>
      </c>
      <c r="C27" s="855"/>
      <c r="D27" s="71"/>
      <c r="E27" s="68"/>
      <c r="F27" s="68"/>
      <c r="G27" s="68"/>
      <c r="H27" s="68"/>
      <c r="I27" s="68"/>
      <c r="J27" s="68"/>
      <c r="K27" s="68"/>
    </row>
    <row r="28" spans="2:11" ht="54" customHeight="1">
      <c r="B28" s="73" t="s">
        <v>71</v>
      </c>
      <c r="C28" s="70" t="s">
        <v>77</v>
      </c>
      <c r="D28" s="67"/>
      <c r="E28" s="68"/>
      <c r="F28" s="68"/>
      <c r="G28" s="68"/>
      <c r="H28" s="68"/>
      <c r="I28" s="68"/>
      <c r="J28" s="68"/>
      <c r="K28" s="68"/>
    </row>
    <row r="29" spans="2:11" ht="18" customHeight="1">
      <c r="B29" s="73" t="s">
        <v>71</v>
      </c>
      <c r="C29" s="70" t="s">
        <v>78</v>
      </c>
      <c r="D29" s="67"/>
      <c r="E29" s="68"/>
      <c r="F29" s="68"/>
      <c r="G29" s="68"/>
      <c r="H29" s="68"/>
      <c r="I29" s="68"/>
      <c r="J29" s="68"/>
      <c r="K29" s="68"/>
    </row>
    <row r="30" spans="2:11" ht="18" customHeight="1">
      <c r="B30" s="855" t="s">
        <v>81</v>
      </c>
      <c r="C30" s="855"/>
      <c r="D30" s="71"/>
    </row>
    <row r="31" spans="2:11" ht="54" customHeight="1">
      <c r="B31" s="73" t="s">
        <v>71</v>
      </c>
      <c r="C31" s="70" t="s">
        <v>77</v>
      </c>
      <c r="D31" s="67"/>
      <c r="E31" s="68"/>
      <c r="F31" s="68"/>
      <c r="G31" s="68"/>
      <c r="H31" s="68"/>
      <c r="I31" s="68"/>
      <c r="J31" s="68"/>
      <c r="K31" s="68"/>
    </row>
    <row r="32" spans="2:11" ht="18" customHeight="1">
      <c r="B32" s="73" t="s">
        <v>71</v>
      </c>
      <c r="C32" s="70" t="s">
        <v>78</v>
      </c>
      <c r="D32" s="67"/>
    </row>
    <row r="33" spans="2:11" ht="18" customHeight="1">
      <c r="B33" s="855" t="s">
        <v>82</v>
      </c>
      <c r="C33" s="855"/>
      <c r="D33" s="71"/>
    </row>
    <row r="34" spans="2:11" ht="18" customHeight="1">
      <c r="B34" s="73" t="s">
        <v>71</v>
      </c>
      <c r="C34" s="70" t="s">
        <v>83</v>
      </c>
      <c r="D34" s="67"/>
    </row>
    <row r="35" spans="2:11" ht="18" customHeight="1">
      <c r="B35" s="855" t="s">
        <v>84</v>
      </c>
      <c r="C35" s="855"/>
      <c r="D35" s="71"/>
    </row>
    <row r="36" spans="2:11">
      <c r="B36" s="73" t="s">
        <v>71</v>
      </c>
      <c r="C36" s="70" t="s">
        <v>87</v>
      </c>
      <c r="D36" s="67"/>
      <c r="E36" s="68"/>
      <c r="F36" s="68"/>
      <c r="G36" s="68"/>
      <c r="H36" s="68"/>
      <c r="I36" s="68"/>
      <c r="J36" s="68"/>
      <c r="K36" s="68"/>
    </row>
    <row r="37" spans="2:11">
      <c r="B37" s="73"/>
      <c r="C37" s="70"/>
      <c r="D37" s="67"/>
      <c r="E37" s="68"/>
      <c r="F37" s="68"/>
      <c r="G37" s="68"/>
      <c r="H37" s="68"/>
      <c r="I37" s="68"/>
      <c r="J37" s="68"/>
      <c r="K37" s="68"/>
    </row>
    <row r="38" spans="2:11" ht="18" customHeight="1">
      <c r="B38" s="855" t="s">
        <v>85</v>
      </c>
      <c r="C38" s="855"/>
    </row>
    <row r="39" spans="2:11" ht="38.1" customHeight="1">
      <c r="B39" s="73" t="s">
        <v>71</v>
      </c>
      <c r="C39" s="70" t="s">
        <v>86</v>
      </c>
    </row>
    <row r="40" spans="2:11" ht="38.1" customHeight="1">
      <c r="B40" s="73" t="s">
        <v>71</v>
      </c>
      <c r="C40" s="70" t="s">
        <v>87</v>
      </c>
    </row>
    <row r="41" spans="2:11" ht="18" customHeight="1">
      <c r="B41" s="855" t="s">
        <v>88</v>
      </c>
      <c r="C41" s="855"/>
    </row>
    <row r="42" spans="2:11" ht="18" customHeight="1">
      <c r="B42" s="73" t="s">
        <v>71</v>
      </c>
      <c r="C42" s="75" t="s">
        <v>89</v>
      </c>
    </row>
    <row r="43" spans="2:11" ht="18" customHeight="1">
      <c r="B43" s="73" t="s">
        <v>71</v>
      </c>
      <c r="C43" s="75" t="s">
        <v>90</v>
      </c>
    </row>
    <row r="44" spans="2:11" ht="18" customHeight="1">
      <c r="B44" s="855" t="s">
        <v>91</v>
      </c>
      <c r="C44" s="855"/>
    </row>
    <row r="45" spans="2:11" ht="18" customHeight="1">
      <c r="B45" s="73" t="s">
        <v>71</v>
      </c>
      <c r="C45" s="70" t="s">
        <v>92</v>
      </c>
      <c r="D45" s="67"/>
      <c r="E45" s="68"/>
      <c r="F45" s="68"/>
      <c r="G45" s="68"/>
      <c r="H45" s="68"/>
      <c r="I45" s="68"/>
      <c r="J45" s="68"/>
      <c r="K45" s="68"/>
    </row>
    <row r="46" spans="2:11" ht="18" customHeight="1">
      <c r="B46" s="73" t="s">
        <v>71</v>
      </c>
      <c r="C46" s="70" t="s">
        <v>93</v>
      </c>
      <c r="D46" s="67"/>
      <c r="E46" s="68"/>
      <c r="F46" s="68"/>
      <c r="G46" s="68"/>
      <c r="H46" s="68"/>
      <c r="I46" s="68"/>
      <c r="J46" s="68"/>
      <c r="K46" s="68"/>
    </row>
    <row r="47" spans="2:11" ht="36" customHeight="1">
      <c r="B47" s="73" t="s">
        <v>71</v>
      </c>
      <c r="C47" s="70" t="s">
        <v>94</v>
      </c>
      <c r="D47" s="67"/>
      <c r="E47" s="68"/>
      <c r="F47" s="68"/>
      <c r="G47" s="68"/>
      <c r="H47" s="68"/>
      <c r="I47" s="68"/>
      <c r="J47" s="68"/>
      <c r="K47" s="68"/>
    </row>
    <row r="48" spans="2:11" ht="18" customHeight="1">
      <c r="B48" s="73" t="s">
        <v>71</v>
      </c>
      <c r="C48" s="70" t="s">
        <v>95</v>
      </c>
      <c r="D48" s="67"/>
      <c r="E48" s="68"/>
      <c r="F48" s="68"/>
      <c r="G48" s="68"/>
      <c r="H48" s="68"/>
      <c r="I48" s="68"/>
      <c r="J48" s="68"/>
      <c r="K48" s="68"/>
    </row>
    <row r="49" spans="1:4" ht="18" customHeight="1">
      <c r="A49" s="63"/>
      <c r="C49" s="76"/>
    </row>
    <row r="50" spans="1:4" ht="18" customHeight="1">
      <c r="A50" s="859"/>
      <c r="B50" s="859"/>
      <c r="C50" s="859"/>
      <c r="D50" s="77"/>
    </row>
    <row r="51" spans="1:4" ht="18" customHeight="1">
      <c r="A51" s="857" t="s">
        <v>96</v>
      </c>
      <c r="B51" s="857"/>
      <c r="C51" s="857"/>
      <c r="D51" s="77"/>
    </row>
    <row r="52" spans="1:4" ht="36" customHeight="1">
      <c r="A52" s="858" t="s">
        <v>97</v>
      </c>
      <c r="B52" s="858"/>
      <c r="C52" s="858"/>
    </row>
    <row r="53" spans="1:4" ht="18" customHeight="1">
      <c r="B53" s="78"/>
      <c r="C53" s="78"/>
    </row>
    <row r="54" spans="1:4" ht="18" customHeight="1">
      <c r="C54" s="75"/>
    </row>
    <row r="55" spans="1:4" ht="18" customHeight="1">
      <c r="C55" s="76"/>
    </row>
    <row r="56" spans="1:4" ht="18" customHeight="1">
      <c r="C56" s="75"/>
    </row>
    <row r="57" spans="1:4" ht="18" customHeight="1">
      <c r="B57" s="76"/>
      <c r="C57" s="76"/>
    </row>
    <row r="58" spans="1:4" ht="18" customHeight="1">
      <c r="B58" s="76"/>
      <c r="C58" s="76"/>
    </row>
    <row r="59" spans="1:4" ht="18" customHeight="1">
      <c r="B59" s="76"/>
      <c r="C59" s="76"/>
    </row>
    <row r="60" spans="1:4" ht="18" customHeight="1">
      <c r="B60" s="76"/>
      <c r="C60" s="76"/>
    </row>
    <row r="61" spans="1:4" ht="18" customHeight="1">
      <c r="B61" s="76"/>
      <c r="C61" s="76"/>
    </row>
    <row r="62" spans="1:4" ht="18" customHeight="1">
      <c r="B62" s="76"/>
      <c r="C62" s="76"/>
    </row>
    <row r="63" spans="1:4" ht="18" customHeight="1"/>
    <row r="64" spans="1: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sheetData>
  <sheetProtection password="CFB5" sheet="1" objects="1" scenarios="1" selectLockedCells="1" selectUnlockedCells="1"/>
  <customSheetViews>
    <customSheetView guid="{D82A338D-F8F3-485C-9897-ED26B8FCE3B7}" scale="89" showGridLines="0" printArea="1" view="pageBreakPreview">
      <selection activeCell="D12" sqref="D12"/>
      <rowBreaks count="1" manualBreakCount="1">
        <brk id="29" max="2" man="1"/>
      </rowBreaks>
      <pageMargins left="0.75" right="0.75" top="0.55000000000000004" bottom="0.47" header="0.32" footer="0.25"/>
      <pageSetup scale="88" orientation="portrait" r:id="rId1"/>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559560C8-0EA7-4FF3-86DE-6089CA470216}" scale="89" showGridLines="0" printArea="1" view="pageBreakPreview">
      <selection activeCell="D12" sqref="D12"/>
      <rowBreaks count="1" manualBreakCount="1">
        <brk id="29" max="2" man="1"/>
      </rowBreaks>
      <pageMargins left="0.75" right="0.75" top="0.55000000000000004" bottom="0.47" header="0.32" footer="0.25"/>
      <pageSetup scale="88" orientation="portrait" r:id="rId8"/>
      <headerFooter alignWithMargins="0">
        <oddFooter>&amp;RPage &amp;P of &amp;N</oddFooter>
      </headerFooter>
    </customSheetView>
    <customSheetView guid="{0EF4989F-3042-43E2-B986-E1AA9D97B4D7}" scale="89" showGridLines="0" printArea="1" view="pageBreakPreview">
      <selection activeCell="D12" sqref="D12"/>
      <rowBreaks count="1" manualBreakCount="1">
        <brk id="29" max="2" man="1"/>
      </rowBreaks>
      <pageMargins left="0.75" right="0.75" top="0.55000000000000004" bottom="0.47" header="0.32" footer="0.25"/>
      <pageSetup scale="88" orientation="portrait" r:id="rId9"/>
      <headerFooter alignWithMargins="0">
        <oddFooter>&amp;RPage &amp;P of &amp;N</oddFooter>
      </headerFooter>
    </customSheetView>
  </customSheetViews>
  <mergeCells count="14">
    <mergeCell ref="A51:C51"/>
    <mergeCell ref="A52:C52"/>
    <mergeCell ref="B38:C38"/>
    <mergeCell ref="B41:C41"/>
    <mergeCell ref="B44:C44"/>
    <mergeCell ref="A50:C50"/>
    <mergeCell ref="B33:C33"/>
    <mergeCell ref="B35:C35"/>
    <mergeCell ref="B30:C30"/>
    <mergeCell ref="A1:C1"/>
    <mergeCell ref="B12:C12"/>
    <mergeCell ref="B14:C14"/>
    <mergeCell ref="B21:C21"/>
    <mergeCell ref="B27:C27"/>
  </mergeCells>
  <pageMargins left="0.75" right="0.75" top="0.55000000000000004" bottom="0.47" header="0.32" footer="0.25"/>
  <pageSetup scale="88" orientation="portrait" r:id="rId10"/>
  <headerFooter alignWithMargins="0">
    <oddFooter>&amp;RPage &amp;P of &amp;N</oddFooter>
  </headerFooter>
  <rowBreaks count="1" manualBreakCount="1">
    <brk id="29" max="2" man="1"/>
  </rowBreaks>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pageSetUpPr autoPageBreaks="0"/>
  </sheetPr>
  <dimension ref="A1:AC29"/>
  <sheetViews>
    <sheetView showGridLines="0" view="pageBreakPreview" topLeftCell="I1" zoomScaleSheetLayoutView="100" workbookViewId="0">
      <selection activeCell="Z1" sqref="Z1:AB16"/>
    </sheetView>
  </sheetViews>
  <sheetFormatPr defaultRowHeight="15.75"/>
  <cols>
    <col min="1" max="1" width="3.7109375" style="561" customWidth="1"/>
    <col min="2" max="2" width="33" style="558" customWidth="1"/>
    <col min="3" max="3" width="11.7109375" style="558" customWidth="1"/>
    <col min="4" max="5" width="6.42578125" style="558" customWidth="1"/>
    <col min="6" max="6" width="6.42578125" style="561" customWidth="1"/>
    <col min="7" max="7" width="39" style="561" customWidth="1"/>
    <col min="8" max="25" width="11.85546875" style="561" customWidth="1"/>
    <col min="26" max="26" width="9.140625" style="561" customWidth="1"/>
    <col min="27" max="27" width="29.140625" style="561" bestFit="1" customWidth="1"/>
    <col min="28" max="16384" width="9.140625" style="561"/>
  </cols>
  <sheetData>
    <row r="1" spans="1:29" s="558" customFormat="1" ht="107.25" customHeight="1">
      <c r="A1" s="558" t="s">
        <v>457</v>
      </c>
      <c r="B1" s="871" t="str">
        <f>Cover!$B$2</f>
        <v xml:space="preserve">Reconductoring packages OH03 for Reconductoring of Jharsuguda/Sundargarh (POWERGRID) - Rourkela (POWERGRID) 400kV 2xD/C Twin Moose line with Twin HTLS conductor associated with Eastern region Expansion Scheme-XXIX
</v>
      </c>
      <c r="C1" s="871"/>
      <c r="D1" s="871"/>
      <c r="E1" s="871"/>
      <c r="F1" s="871"/>
      <c r="G1" s="871"/>
      <c r="H1" s="559"/>
      <c r="I1" s="559"/>
      <c r="J1" s="559"/>
      <c r="K1" s="559"/>
      <c r="L1" s="559"/>
      <c r="M1" s="559"/>
      <c r="N1" s="559"/>
      <c r="O1" s="559"/>
      <c r="P1" s="559"/>
      <c r="Q1" s="559"/>
      <c r="R1" s="559"/>
      <c r="S1" s="559"/>
      <c r="T1" s="559"/>
      <c r="U1" s="559"/>
      <c r="V1" s="559"/>
      <c r="W1" s="559"/>
      <c r="X1" s="559"/>
      <c r="Y1" s="559"/>
      <c r="AA1" s="560"/>
      <c r="AB1" s="560"/>
      <c r="AC1" s="560"/>
    </row>
    <row r="2" spans="1:29" ht="16.5" customHeight="1">
      <c r="B2" s="872" t="str">
        <f>Cover!B3</f>
        <v>SPEC. NO.: CC/NT/COND/DOM/A06/22/00427</v>
      </c>
      <c r="C2" s="872"/>
      <c r="D2" s="872"/>
      <c r="E2" s="872"/>
      <c r="F2" s="872"/>
      <c r="G2" s="872"/>
      <c r="H2" s="558"/>
      <c r="I2" s="558"/>
      <c r="J2" s="558"/>
      <c r="K2" s="558"/>
      <c r="L2" s="558"/>
      <c r="M2" s="558"/>
      <c r="N2" s="558"/>
      <c r="O2" s="558"/>
      <c r="P2" s="558"/>
      <c r="Q2" s="558"/>
      <c r="R2" s="558"/>
      <c r="S2" s="558"/>
      <c r="T2" s="558"/>
      <c r="U2" s="558"/>
      <c r="V2" s="558"/>
      <c r="W2" s="558"/>
      <c r="X2" s="558"/>
      <c r="Y2" s="558"/>
      <c r="AA2" s="561" t="s">
        <v>98</v>
      </c>
      <c r="AB2" s="562">
        <v>1</v>
      </c>
      <c r="AC2" s="563"/>
    </row>
    <row r="3" spans="1:29" ht="12" customHeight="1">
      <c r="B3" s="564"/>
      <c r="C3" s="564"/>
      <c r="D3" s="564"/>
      <c r="E3" s="564"/>
      <c r="F3" s="558"/>
      <c r="G3" s="558"/>
      <c r="H3" s="558"/>
      <c r="I3" s="558"/>
      <c r="J3" s="558"/>
      <c r="K3" s="558"/>
      <c r="L3" s="558"/>
      <c r="M3" s="558"/>
      <c r="N3" s="558"/>
      <c r="O3" s="558"/>
      <c r="P3" s="558"/>
      <c r="Q3" s="558"/>
      <c r="R3" s="558"/>
      <c r="S3" s="558"/>
      <c r="T3" s="558"/>
      <c r="U3" s="558"/>
      <c r="V3" s="558"/>
      <c r="W3" s="558"/>
      <c r="X3" s="558"/>
      <c r="Y3" s="558"/>
      <c r="AA3" s="561" t="s">
        <v>99</v>
      </c>
      <c r="AB3" s="562" t="s">
        <v>100</v>
      </c>
      <c r="AC3" s="563"/>
    </row>
    <row r="4" spans="1:29" ht="20.100000000000001" customHeight="1">
      <c r="B4" s="873" t="s">
        <v>101</v>
      </c>
      <c r="C4" s="873"/>
      <c r="D4" s="873"/>
      <c r="E4" s="873"/>
      <c r="F4" s="873"/>
      <c r="G4" s="873"/>
      <c r="H4" s="558"/>
      <c r="I4" s="558"/>
      <c r="J4" s="558"/>
      <c r="K4" s="558"/>
      <c r="L4" s="558"/>
      <c r="M4" s="558"/>
      <c r="N4" s="558"/>
      <c r="O4" s="558"/>
      <c r="P4" s="558"/>
      <c r="Q4" s="558"/>
      <c r="R4" s="558"/>
      <c r="S4" s="558"/>
      <c r="T4" s="558"/>
      <c r="U4" s="558"/>
      <c r="V4" s="558"/>
      <c r="W4" s="558"/>
      <c r="X4" s="558"/>
      <c r="Y4" s="558"/>
      <c r="AA4" s="561" t="s">
        <v>458</v>
      </c>
      <c r="AB4" s="562"/>
      <c r="AC4" s="563"/>
    </row>
    <row r="5" spans="1:29" ht="12" customHeight="1">
      <c r="B5" s="565"/>
      <c r="C5" s="565"/>
      <c r="F5" s="558"/>
      <c r="G5" s="558"/>
      <c r="H5" s="558"/>
      <c r="I5" s="558"/>
      <c r="J5" s="558"/>
      <c r="K5" s="558"/>
      <c r="L5" s="558"/>
      <c r="M5" s="558"/>
      <c r="N5" s="558"/>
      <c r="O5" s="558"/>
      <c r="P5" s="558"/>
      <c r="Q5" s="558"/>
      <c r="R5" s="558"/>
      <c r="S5" s="558"/>
      <c r="T5" s="558"/>
      <c r="U5" s="558"/>
      <c r="V5" s="558"/>
      <c r="W5" s="558"/>
      <c r="X5" s="558"/>
      <c r="Y5" s="558"/>
      <c r="AA5" s="563" t="s">
        <v>459</v>
      </c>
      <c r="AB5" s="563"/>
      <c r="AC5" s="563"/>
    </row>
    <row r="6" spans="1:29" s="558" customFormat="1" ht="50.25" customHeight="1">
      <c r="B6" s="878" t="s">
        <v>332</v>
      </c>
      <c r="C6" s="878"/>
      <c r="D6" s="874" t="s">
        <v>99</v>
      </c>
      <c r="E6" s="874"/>
      <c r="F6" s="874"/>
      <c r="G6" s="874"/>
      <c r="H6" s="566"/>
      <c r="I6" s="566"/>
      <c r="J6" s="566"/>
      <c r="K6" s="588">
        <f>IF(D6="Sole Bidder", 1,2)</f>
        <v>2</v>
      </c>
      <c r="L6" s="566"/>
      <c r="M6" s="566"/>
      <c r="N6" s="566"/>
      <c r="O6" s="566"/>
      <c r="P6" s="566"/>
      <c r="Q6" s="566"/>
      <c r="R6" s="566"/>
      <c r="S6" s="566"/>
      <c r="U6" s="566"/>
      <c r="V6" s="566"/>
      <c r="W6" s="566"/>
      <c r="X6" s="566"/>
      <c r="Y6" s="566"/>
      <c r="AA6" s="567" t="str">
        <f>IF(D6= "Sole Bidder", 0, D7)</f>
        <v>Other Partner</v>
      </c>
      <c r="AB6" s="560"/>
      <c r="AC6" s="560"/>
    </row>
    <row r="7" spans="1:29" ht="50.1" customHeight="1">
      <c r="A7" s="568"/>
      <c r="B7" s="569" t="str">
        <f>IF(D6= "JV (Joint Venture)", "Total Nos. of  Partners in the JV [excluding the Lead Partner]", "")</f>
        <v>Total Nos. of  Partners in the JV [excluding the Lead Partner]</v>
      </c>
      <c r="C7" s="570"/>
      <c r="D7" s="875" t="s">
        <v>100</v>
      </c>
      <c r="E7" s="876"/>
      <c r="F7" s="876"/>
      <c r="G7" s="877"/>
      <c r="AA7" s="563"/>
      <c r="AB7" s="563"/>
      <c r="AC7" s="563"/>
    </row>
    <row r="8" spans="1:29" ht="19.5" customHeight="1">
      <c r="B8" s="571"/>
      <c r="C8" s="571"/>
      <c r="D8" s="566"/>
    </row>
    <row r="9" spans="1:29" ht="20.100000000000001" customHeight="1">
      <c r="B9" s="572" t="str">
        <f>IF(D6= "Sole Bidder", "Name of Sole Bidder", "Name of Lead Partner")</f>
        <v>Name of Lead Partner</v>
      </c>
      <c r="C9" s="573"/>
      <c r="D9" s="860"/>
      <c r="E9" s="863"/>
      <c r="F9" s="863"/>
      <c r="G9" s="864"/>
    </row>
    <row r="10" spans="1:29" ht="20.100000000000001" customHeight="1">
      <c r="B10" s="574" t="str">
        <f>IF(D6= "Sole Bidder", "Address of Sole Bidder", "Address of Lead Partner")</f>
        <v>Address of Lead Partner</v>
      </c>
      <c r="C10" s="575"/>
      <c r="D10" s="860"/>
      <c r="E10" s="863"/>
      <c r="F10" s="863"/>
      <c r="G10" s="864"/>
    </row>
    <row r="11" spans="1:29" ht="20.100000000000001" customHeight="1">
      <c r="B11" s="576"/>
      <c r="C11" s="577"/>
      <c r="D11" s="860"/>
      <c r="E11" s="863"/>
      <c r="F11" s="863"/>
      <c r="G11" s="864"/>
    </row>
    <row r="12" spans="1:29" ht="20.100000000000001" customHeight="1">
      <c r="B12" s="578"/>
      <c r="C12" s="579"/>
      <c r="D12" s="860"/>
      <c r="E12" s="863"/>
      <c r="F12" s="863"/>
      <c r="G12" s="864"/>
    </row>
    <row r="13" spans="1:29" ht="20.100000000000001" customHeight="1"/>
    <row r="14" spans="1:29" ht="20.100000000000001" customHeight="1">
      <c r="B14" s="572" t="str">
        <f>IF(D6="JV (Joint Venture)", "Name of other Partner","Name of other Partner - 1")</f>
        <v>Name of other Partner</v>
      </c>
      <c r="C14" s="573"/>
      <c r="D14" s="860"/>
      <c r="E14" s="863"/>
      <c r="F14" s="863"/>
      <c r="G14" s="864"/>
    </row>
    <row r="15" spans="1:29" ht="20.100000000000001" customHeight="1">
      <c r="B15" s="574" t="str">
        <f>IF(D6="JV (Joint Venture)", "Address of other Partner","Address of other Partner - 1")</f>
        <v>Address of other Partner</v>
      </c>
      <c r="C15" s="575"/>
      <c r="D15" s="865"/>
      <c r="E15" s="866"/>
      <c r="F15" s="866"/>
      <c r="G15" s="867"/>
    </row>
    <row r="16" spans="1:29" ht="20.100000000000001" customHeight="1">
      <c r="B16" s="576"/>
      <c r="C16" s="577"/>
      <c r="D16" s="865"/>
      <c r="E16" s="866"/>
      <c r="F16" s="866"/>
      <c r="G16" s="867"/>
    </row>
    <row r="17" spans="2:8" ht="20.100000000000001" customHeight="1">
      <c r="B17" s="578"/>
      <c r="C17" s="579"/>
      <c r="D17" s="865"/>
      <c r="E17" s="866"/>
      <c r="F17" s="866"/>
      <c r="G17" s="867"/>
    </row>
    <row r="18" spans="2:8" ht="20.100000000000001" customHeight="1"/>
    <row r="19" spans="2:8" ht="20.100000000000001" hidden="1" customHeight="1">
      <c r="B19" s="572" t="s">
        <v>103</v>
      </c>
      <c r="C19" s="573"/>
      <c r="D19" s="860" t="s">
        <v>102</v>
      </c>
      <c r="E19" s="863"/>
      <c r="F19" s="863"/>
      <c r="G19" s="864"/>
    </row>
    <row r="20" spans="2:8" ht="20.100000000000001" hidden="1" customHeight="1">
      <c r="B20" s="574" t="s">
        <v>104</v>
      </c>
      <c r="C20" s="575"/>
      <c r="D20" s="860" t="s">
        <v>102</v>
      </c>
      <c r="E20" s="863"/>
      <c r="F20" s="863"/>
      <c r="G20" s="864"/>
    </row>
    <row r="21" spans="2:8" ht="20.100000000000001" hidden="1" customHeight="1">
      <c r="B21" s="576"/>
      <c r="C21" s="577"/>
      <c r="D21" s="860" t="s">
        <v>102</v>
      </c>
      <c r="E21" s="863"/>
      <c r="F21" s="863"/>
      <c r="G21" s="864"/>
    </row>
    <row r="22" spans="2:8" ht="20.100000000000001" hidden="1" customHeight="1">
      <c r="B22" s="578"/>
      <c r="C22" s="579"/>
      <c r="D22" s="860" t="s">
        <v>102</v>
      </c>
      <c r="E22" s="863"/>
      <c r="F22" s="863"/>
      <c r="G22" s="864"/>
    </row>
    <row r="23" spans="2:8" ht="20.100000000000001" customHeight="1">
      <c r="B23" s="580"/>
      <c r="C23" s="580"/>
    </row>
    <row r="24" spans="2:8" ht="21" customHeight="1">
      <c r="B24" s="581" t="s">
        <v>105</v>
      </c>
      <c r="C24" s="582"/>
      <c r="D24" s="868"/>
      <c r="E24" s="869"/>
      <c r="F24" s="869"/>
      <c r="G24" s="870"/>
    </row>
    <row r="25" spans="2:8" ht="21" customHeight="1">
      <c r="B25" s="581" t="s">
        <v>106</v>
      </c>
      <c r="C25" s="582"/>
      <c r="D25" s="860"/>
      <c r="E25" s="861"/>
      <c r="F25" s="861"/>
      <c r="G25" s="862"/>
    </row>
    <row r="26" spans="2:8" ht="21" customHeight="1">
      <c r="B26" s="583"/>
      <c r="C26" s="583"/>
      <c r="D26" s="584"/>
    </row>
    <row r="27" spans="2:8" s="558" customFormat="1" ht="21" customHeight="1">
      <c r="B27" s="581" t="s">
        <v>107</v>
      </c>
      <c r="C27" s="582"/>
      <c r="D27" s="585"/>
      <c r="E27" s="587"/>
      <c r="F27" s="585"/>
      <c r="G27" s="586" t="str">
        <f>IF(D27&gt;H27, "Invalid Date !", "")</f>
        <v/>
      </c>
      <c r="H27" s="560">
        <f>IF(E27="Feb",28,IF(OR(E27="Apr", E27="Jun", E27="Sep", E27="Nov"),30,31))</f>
        <v>31</v>
      </c>
    </row>
    <row r="28" spans="2:8" ht="21" customHeight="1">
      <c r="B28" s="581" t="s">
        <v>108</v>
      </c>
      <c r="C28" s="582"/>
      <c r="D28" s="860"/>
      <c r="E28" s="861"/>
      <c r="F28" s="861"/>
      <c r="G28" s="862"/>
    </row>
    <row r="29" spans="2:8">
      <c r="E29" s="561"/>
    </row>
  </sheetData>
  <sheetProtection formatColumns="0" formatRows="0" selectLockedCells="1"/>
  <customSheetViews>
    <customSheetView guid="{D82A338D-F8F3-485C-9897-ED26B8FCE3B7}" showGridLines="0" printArea="1" hiddenRows="1" state="hidden" view="pageBreakPreview" topLeftCell="I1">
      <selection activeCell="Z1" sqref="Z1:AB16"/>
      <pageMargins left="0.75" right="0.75" top="0.69" bottom="0.7" header="0.4" footer="0.37"/>
      <pageSetup scale="86" orientation="portrait" r:id="rId1"/>
      <headerFooter alignWithMargins="0"/>
    </customSheetView>
    <customSheetView guid="{63D51328-7CBC-4A1E-B96D-BAE91416501B}" showGridLines="0" printArea="1" hiddenRows="1" hiddenColumns="1" view="pageBreakPreview">
      <selection activeCell="F27" sqref="F27"/>
      <pageMargins left="0.75" right="0.75" top="0.69" bottom="0.7" header="0.4" footer="0.37"/>
      <pageSetup scale="86" orientation="portrait" r:id="rId2"/>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3"/>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4"/>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5"/>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6"/>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7"/>
      <headerFooter alignWithMargins="0"/>
    </customSheetView>
    <customSheetView guid="{559560C8-0EA7-4FF3-86DE-6089CA470216}" showGridLines="0" printArea="1" hiddenRows="1" state="hidden" view="pageBreakPreview" topLeftCell="I1">
      <selection activeCell="Z1" sqref="Z1:AB16"/>
      <pageMargins left="0.75" right="0.75" top="0.69" bottom="0.7" header="0.4" footer="0.37"/>
      <pageSetup scale="86" orientation="portrait" r:id="rId8"/>
      <headerFooter alignWithMargins="0"/>
    </customSheetView>
    <customSheetView guid="{0EF4989F-3042-43E2-B986-E1AA9D97B4D7}" showGridLines="0" printArea="1" hiddenRows="1" state="hidden" view="pageBreakPreview" topLeftCell="I1">
      <selection activeCell="Z1" sqref="Z1:AB16"/>
      <pageMargins left="0.75" right="0.75" top="0.69" bottom="0.7" header="0.4" footer="0.37"/>
      <pageSetup scale="86" orientation="portrait" r:id="rId9"/>
      <headerFooter alignWithMargins="0"/>
    </customSheetView>
  </customSheetViews>
  <mergeCells count="21">
    <mergeCell ref="D9:G9"/>
    <mergeCell ref="D10:G10"/>
    <mergeCell ref="B1:G1"/>
    <mergeCell ref="B2:G2"/>
    <mergeCell ref="B4:G4"/>
    <mergeCell ref="D6:G6"/>
    <mergeCell ref="D7:G7"/>
    <mergeCell ref="B6:C6"/>
    <mergeCell ref="D11:G11"/>
    <mergeCell ref="D12:G12"/>
    <mergeCell ref="D19:G19"/>
    <mergeCell ref="D20:G20"/>
    <mergeCell ref="D24:G24"/>
    <mergeCell ref="D15:G15"/>
    <mergeCell ref="D28:G28"/>
    <mergeCell ref="D14:G14"/>
    <mergeCell ref="D22:G22"/>
    <mergeCell ref="D16:G16"/>
    <mergeCell ref="D17:G17"/>
    <mergeCell ref="D25:G25"/>
    <mergeCell ref="D21:G21"/>
  </mergeCells>
  <conditionalFormatting sqref="B19:C22">
    <cfRule type="expression" dxfId="16" priority="3" stopIfTrue="1">
      <formula>$AA$6&lt;2</formula>
    </cfRule>
  </conditionalFormatting>
  <conditionalFormatting sqref="B14:C17">
    <cfRule type="expression" dxfId="15" priority="4" stopIfTrue="1">
      <formula>$AA$6&lt;1</formula>
    </cfRule>
  </conditionalFormatting>
  <conditionalFormatting sqref="B7:G7">
    <cfRule type="expression" dxfId="14" priority="5" stopIfTrue="1">
      <formula>$D$6="Sole Bidder"</formula>
    </cfRule>
  </conditionalFormatting>
  <conditionalFormatting sqref="D14:G17">
    <cfRule type="expression" dxfId="13" priority="2" stopIfTrue="1">
      <formula>$AA$6&lt;1</formula>
    </cfRule>
  </conditionalFormatting>
  <conditionalFormatting sqref="D19:G22">
    <cfRule type="expression" dxfId="12" priority="1" stopIfTrue="1">
      <formula>$AA$6&lt;2</formula>
    </cfRule>
  </conditionalFormatting>
  <dataValidations count="5">
    <dataValidation type="list" allowBlank="1" showInputMessage="1" showErrorMessage="1" sqref="F27" xr:uid="{00000000-0002-0000-0500-000000000000}">
      <formula1>"2019,2020,2021"</formula1>
    </dataValidation>
    <dataValidation type="list" allowBlank="1" showInputMessage="1" showErrorMessage="1" sqref="E27" xr:uid="{00000000-0002-0000-0500-000001000000}">
      <formula1>"Jan,Feb,Mar,Apr,May,Jun,Jul,Aug,Sep,Oct,Nov,Dec"</formula1>
    </dataValidation>
    <dataValidation type="list" allowBlank="1" showInputMessage="1" showErrorMessage="1" sqref="D27" xr:uid="{00000000-0002-0000-0500-000002000000}">
      <formula1>"1,2,3,4,5,6,7,8,9,10,11,12,13,14,15,16,17,18,19,20,21,22,23,24,25,26,27,28,29,30,31"</formula1>
    </dataValidation>
    <dataValidation type="list" allowBlank="1" showInputMessage="1" showErrorMessage="1" sqref="D7:G7" xr:uid="{00000000-0002-0000-0500-000003000000}">
      <formula1>$AB$3</formula1>
    </dataValidation>
    <dataValidation type="list" allowBlank="1" showInputMessage="1" showErrorMessage="1" sqref="D6:G6" xr:uid="{00000000-0002-0000-0500-000004000000}">
      <formula1>$AA$2:$AA$5</formula1>
    </dataValidation>
  </dataValidations>
  <pageMargins left="0.75" right="0.75" top="0.69" bottom="0.7" header="0.4" footer="0.37"/>
  <pageSetup scale="86" orientation="portrait" r:id="rId10"/>
  <headerFooter alignWithMargins="0"/>
  <drawing r:id="rId1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6"/>
  </sheetPr>
  <dimension ref="A1:P34"/>
  <sheetViews>
    <sheetView view="pageBreakPreview" topLeftCell="B1" zoomScaleNormal="100" zoomScaleSheetLayoutView="100" workbookViewId="0">
      <selection activeCell="C6" sqref="C6"/>
    </sheetView>
  </sheetViews>
  <sheetFormatPr defaultRowHeight="15.75"/>
  <cols>
    <col min="1" max="1" width="9.140625" style="763" hidden="1" customWidth="1"/>
    <col min="2" max="2" width="74.5703125" style="763" customWidth="1"/>
    <col min="3" max="3" width="45.85546875" style="763" customWidth="1"/>
    <col min="4" max="4" width="9.140625" style="763" hidden="1" customWidth="1"/>
    <col min="5" max="5" width="54.85546875" style="763" hidden="1" customWidth="1"/>
    <col min="6" max="6" width="54.7109375" style="763" hidden="1" customWidth="1"/>
    <col min="7" max="7" width="44.85546875" style="763" hidden="1" customWidth="1"/>
    <col min="8" max="8" width="10.28515625" style="763" hidden="1" customWidth="1"/>
    <col min="9" max="16" width="9.140625" style="763" hidden="1" customWidth="1"/>
    <col min="17" max="17" width="0" style="763" hidden="1" customWidth="1"/>
    <col min="18" max="256" width="9.140625" style="763"/>
    <col min="257" max="257" width="0" style="763" hidden="1" customWidth="1"/>
    <col min="258" max="258" width="74.5703125" style="763" customWidth="1"/>
    <col min="259" max="259" width="46.7109375" style="763" customWidth="1"/>
    <col min="260" max="260" width="9.140625" style="763"/>
    <col min="261" max="261" width="54.85546875" style="763" customWidth="1"/>
    <col min="262" max="262" width="54.7109375" style="763" customWidth="1"/>
    <col min="263" max="263" width="44.85546875" style="763" customWidth="1"/>
    <col min="264" max="264" width="10.28515625" style="763" customWidth="1"/>
    <col min="265" max="512" width="9.140625" style="763"/>
    <col min="513" max="513" width="0" style="763" hidden="1" customWidth="1"/>
    <col min="514" max="514" width="74.5703125" style="763" customWidth="1"/>
    <col min="515" max="515" width="46.7109375" style="763" customWidth="1"/>
    <col min="516" max="516" width="9.140625" style="763"/>
    <col min="517" max="517" width="54.85546875" style="763" customWidth="1"/>
    <col min="518" max="518" width="54.7109375" style="763" customWidth="1"/>
    <col min="519" max="519" width="44.85546875" style="763" customWidth="1"/>
    <col min="520" max="520" width="10.28515625" style="763" customWidth="1"/>
    <col min="521" max="768" width="9.140625" style="763"/>
    <col min="769" max="769" width="0" style="763" hidden="1" customWidth="1"/>
    <col min="770" max="770" width="74.5703125" style="763" customWidth="1"/>
    <col min="771" max="771" width="46.7109375" style="763" customWidth="1"/>
    <col min="772" max="772" width="9.140625" style="763"/>
    <col min="773" max="773" width="54.85546875" style="763" customWidth="1"/>
    <col min="774" max="774" width="54.7109375" style="763" customWidth="1"/>
    <col min="775" max="775" width="44.85546875" style="763" customWidth="1"/>
    <col min="776" max="776" width="10.28515625" style="763" customWidth="1"/>
    <col min="777" max="1024" width="9.140625" style="763"/>
    <col min="1025" max="1025" width="0" style="763" hidden="1" customWidth="1"/>
    <col min="1026" max="1026" width="74.5703125" style="763" customWidth="1"/>
    <col min="1027" max="1027" width="46.7109375" style="763" customWidth="1"/>
    <col min="1028" max="1028" width="9.140625" style="763"/>
    <col min="1029" max="1029" width="54.85546875" style="763" customWidth="1"/>
    <col min="1030" max="1030" width="54.7109375" style="763" customWidth="1"/>
    <col min="1031" max="1031" width="44.85546875" style="763" customWidth="1"/>
    <col min="1032" max="1032" width="10.28515625" style="763" customWidth="1"/>
    <col min="1033" max="1280" width="9.140625" style="763"/>
    <col min="1281" max="1281" width="0" style="763" hidden="1" customWidth="1"/>
    <col min="1282" max="1282" width="74.5703125" style="763" customWidth="1"/>
    <col min="1283" max="1283" width="46.7109375" style="763" customWidth="1"/>
    <col min="1284" max="1284" width="9.140625" style="763"/>
    <col min="1285" max="1285" width="54.85546875" style="763" customWidth="1"/>
    <col min="1286" max="1286" width="54.7109375" style="763" customWidth="1"/>
    <col min="1287" max="1287" width="44.85546875" style="763" customWidth="1"/>
    <col min="1288" max="1288" width="10.28515625" style="763" customWidth="1"/>
    <col min="1289" max="1536" width="9.140625" style="763"/>
    <col min="1537" max="1537" width="0" style="763" hidden="1" customWidth="1"/>
    <col min="1538" max="1538" width="74.5703125" style="763" customWidth="1"/>
    <col min="1539" max="1539" width="46.7109375" style="763" customWidth="1"/>
    <col min="1540" max="1540" width="9.140625" style="763"/>
    <col min="1541" max="1541" width="54.85546875" style="763" customWidth="1"/>
    <col min="1542" max="1542" width="54.7109375" style="763" customWidth="1"/>
    <col min="1543" max="1543" width="44.85546875" style="763" customWidth="1"/>
    <col min="1544" max="1544" width="10.28515625" style="763" customWidth="1"/>
    <col min="1545" max="1792" width="9.140625" style="763"/>
    <col min="1793" max="1793" width="0" style="763" hidden="1" customWidth="1"/>
    <col min="1794" max="1794" width="74.5703125" style="763" customWidth="1"/>
    <col min="1795" max="1795" width="46.7109375" style="763" customWidth="1"/>
    <col min="1796" max="1796" width="9.140625" style="763"/>
    <col min="1797" max="1797" width="54.85546875" style="763" customWidth="1"/>
    <col min="1798" max="1798" width="54.7109375" style="763" customWidth="1"/>
    <col min="1799" max="1799" width="44.85546875" style="763" customWidth="1"/>
    <col min="1800" max="1800" width="10.28515625" style="763" customWidth="1"/>
    <col min="1801" max="2048" width="9.140625" style="763"/>
    <col min="2049" max="2049" width="0" style="763" hidden="1" customWidth="1"/>
    <col min="2050" max="2050" width="74.5703125" style="763" customWidth="1"/>
    <col min="2051" max="2051" width="46.7109375" style="763" customWidth="1"/>
    <col min="2052" max="2052" width="9.140625" style="763"/>
    <col min="2053" max="2053" width="54.85546875" style="763" customWidth="1"/>
    <col min="2054" max="2054" width="54.7109375" style="763" customWidth="1"/>
    <col min="2055" max="2055" width="44.85546875" style="763" customWidth="1"/>
    <col min="2056" max="2056" width="10.28515625" style="763" customWidth="1"/>
    <col min="2057" max="2304" width="9.140625" style="763"/>
    <col min="2305" max="2305" width="0" style="763" hidden="1" customWidth="1"/>
    <col min="2306" max="2306" width="74.5703125" style="763" customWidth="1"/>
    <col min="2307" max="2307" width="46.7109375" style="763" customWidth="1"/>
    <col min="2308" max="2308" width="9.140625" style="763"/>
    <col min="2309" max="2309" width="54.85546875" style="763" customWidth="1"/>
    <col min="2310" max="2310" width="54.7109375" style="763" customWidth="1"/>
    <col min="2311" max="2311" width="44.85546875" style="763" customWidth="1"/>
    <col min="2312" max="2312" width="10.28515625" style="763" customWidth="1"/>
    <col min="2313" max="2560" width="9.140625" style="763"/>
    <col min="2561" max="2561" width="0" style="763" hidden="1" customWidth="1"/>
    <col min="2562" max="2562" width="74.5703125" style="763" customWidth="1"/>
    <col min="2563" max="2563" width="46.7109375" style="763" customWidth="1"/>
    <col min="2564" max="2564" width="9.140625" style="763"/>
    <col min="2565" max="2565" width="54.85546875" style="763" customWidth="1"/>
    <col min="2566" max="2566" width="54.7109375" style="763" customWidth="1"/>
    <col min="2567" max="2567" width="44.85546875" style="763" customWidth="1"/>
    <col min="2568" max="2568" width="10.28515625" style="763" customWidth="1"/>
    <col min="2569" max="2816" width="9.140625" style="763"/>
    <col min="2817" max="2817" width="0" style="763" hidden="1" customWidth="1"/>
    <col min="2818" max="2818" width="74.5703125" style="763" customWidth="1"/>
    <col min="2819" max="2819" width="46.7109375" style="763" customWidth="1"/>
    <col min="2820" max="2820" width="9.140625" style="763"/>
    <col min="2821" max="2821" width="54.85546875" style="763" customWidth="1"/>
    <col min="2822" max="2822" width="54.7109375" style="763" customWidth="1"/>
    <col min="2823" max="2823" width="44.85546875" style="763" customWidth="1"/>
    <col min="2824" max="2824" width="10.28515625" style="763" customWidth="1"/>
    <col min="2825" max="3072" width="9.140625" style="763"/>
    <col min="3073" max="3073" width="0" style="763" hidden="1" customWidth="1"/>
    <col min="3074" max="3074" width="74.5703125" style="763" customWidth="1"/>
    <col min="3075" max="3075" width="46.7109375" style="763" customWidth="1"/>
    <col min="3076" max="3076" width="9.140625" style="763"/>
    <col min="3077" max="3077" width="54.85546875" style="763" customWidth="1"/>
    <col min="3078" max="3078" width="54.7109375" style="763" customWidth="1"/>
    <col min="3079" max="3079" width="44.85546875" style="763" customWidth="1"/>
    <col min="3080" max="3080" width="10.28515625" style="763" customWidth="1"/>
    <col min="3081" max="3328" width="9.140625" style="763"/>
    <col min="3329" max="3329" width="0" style="763" hidden="1" customWidth="1"/>
    <col min="3330" max="3330" width="74.5703125" style="763" customWidth="1"/>
    <col min="3331" max="3331" width="46.7109375" style="763" customWidth="1"/>
    <col min="3332" max="3332" width="9.140625" style="763"/>
    <col min="3333" max="3333" width="54.85546875" style="763" customWidth="1"/>
    <col min="3334" max="3334" width="54.7109375" style="763" customWidth="1"/>
    <col min="3335" max="3335" width="44.85546875" style="763" customWidth="1"/>
    <col min="3336" max="3336" width="10.28515625" style="763" customWidth="1"/>
    <col min="3337" max="3584" width="9.140625" style="763"/>
    <col min="3585" max="3585" width="0" style="763" hidden="1" customWidth="1"/>
    <col min="3586" max="3586" width="74.5703125" style="763" customWidth="1"/>
    <col min="3587" max="3587" width="46.7109375" style="763" customWidth="1"/>
    <col min="3588" max="3588" width="9.140625" style="763"/>
    <col min="3589" max="3589" width="54.85546875" style="763" customWidth="1"/>
    <col min="3590" max="3590" width="54.7109375" style="763" customWidth="1"/>
    <col min="3591" max="3591" width="44.85546875" style="763" customWidth="1"/>
    <col min="3592" max="3592" width="10.28515625" style="763" customWidth="1"/>
    <col min="3593" max="3840" width="9.140625" style="763"/>
    <col min="3841" max="3841" width="0" style="763" hidden="1" customWidth="1"/>
    <col min="3842" max="3842" width="74.5703125" style="763" customWidth="1"/>
    <col min="3843" max="3843" width="46.7109375" style="763" customWidth="1"/>
    <col min="3844" max="3844" width="9.140625" style="763"/>
    <col min="3845" max="3845" width="54.85546875" style="763" customWidth="1"/>
    <col min="3846" max="3846" width="54.7109375" style="763" customWidth="1"/>
    <col min="3847" max="3847" width="44.85546875" style="763" customWidth="1"/>
    <col min="3848" max="3848" width="10.28515625" style="763" customWidth="1"/>
    <col min="3849" max="4096" width="9.140625" style="763"/>
    <col min="4097" max="4097" width="0" style="763" hidden="1" customWidth="1"/>
    <col min="4098" max="4098" width="74.5703125" style="763" customWidth="1"/>
    <col min="4099" max="4099" width="46.7109375" style="763" customWidth="1"/>
    <col min="4100" max="4100" width="9.140625" style="763"/>
    <col min="4101" max="4101" width="54.85546875" style="763" customWidth="1"/>
    <col min="4102" max="4102" width="54.7109375" style="763" customWidth="1"/>
    <col min="4103" max="4103" width="44.85546875" style="763" customWidth="1"/>
    <col min="4104" max="4104" width="10.28515625" style="763" customWidth="1"/>
    <col min="4105" max="4352" width="9.140625" style="763"/>
    <col min="4353" max="4353" width="0" style="763" hidden="1" customWidth="1"/>
    <col min="4354" max="4354" width="74.5703125" style="763" customWidth="1"/>
    <col min="4355" max="4355" width="46.7109375" style="763" customWidth="1"/>
    <col min="4356" max="4356" width="9.140625" style="763"/>
    <col min="4357" max="4357" width="54.85546875" style="763" customWidth="1"/>
    <col min="4358" max="4358" width="54.7109375" style="763" customWidth="1"/>
    <col min="4359" max="4359" width="44.85546875" style="763" customWidth="1"/>
    <col min="4360" max="4360" width="10.28515625" style="763" customWidth="1"/>
    <col min="4361" max="4608" width="9.140625" style="763"/>
    <col min="4609" max="4609" width="0" style="763" hidden="1" customWidth="1"/>
    <col min="4610" max="4610" width="74.5703125" style="763" customWidth="1"/>
    <col min="4611" max="4611" width="46.7109375" style="763" customWidth="1"/>
    <col min="4612" max="4612" width="9.140625" style="763"/>
    <col min="4613" max="4613" width="54.85546875" style="763" customWidth="1"/>
    <col min="4614" max="4614" width="54.7109375" style="763" customWidth="1"/>
    <col min="4615" max="4615" width="44.85546875" style="763" customWidth="1"/>
    <col min="4616" max="4616" width="10.28515625" style="763" customWidth="1"/>
    <col min="4617" max="4864" width="9.140625" style="763"/>
    <col min="4865" max="4865" width="0" style="763" hidden="1" customWidth="1"/>
    <col min="4866" max="4866" width="74.5703125" style="763" customWidth="1"/>
    <col min="4867" max="4867" width="46.7109375" style="763" customWidth="1"/>
    <col min="4868" max="4868" width="9.140625" style="763"/>
    <col min="4869" max="4869" width="54.85546875" style="763" customWidth="1"/>
    <col min="4870" max="4870" width="54.7109375" style="763" customWidth="1"/>
    <col min="4871" max="4871" width="44.85546875" style="763" customWidth="1"/>
    <col min="4872" max="4872" width="10.28515625" style="763" customWidth="1"/>
    <col min="4873" max="5120" width="9.140625" style="763"/>
    <col min="5121" max="5121" width="0" style="763" hidden="1" customWidth="1"/>
    <col min="5122" max="5122" width="74.5703125" style="763" customWidth="1"/>
    <col min="5123" max="5123" width="46.7109375" style="763" customWidth="1"/>
    <col min="5124" max="5124" width="9.140625" style="763"/>
    <col min="5125" max="5125" width="54.85546875" style="763" customWidth="1"/>
    <col min="5126" max="5126" width="54.7109375" style="763" customWidth="1"/>
    <col min="5127" max="5127" width="44.85546875" style="763" customWidth="1"/>
    <col min="5128" max="5128" width="10.28515625" style="763" customWidth="1"/>
    <col min="5129" max="5376" width="9.140625" style="763"/>
    <col min="5377" max="5377" width="0" style="763" hidden="1" customWidth="1"/>
    <col min="5378" max="5378" width="74.5703125" style="763" customWidth="1"/>
    <col min="5379" max="5379" width="46.7109375" style="763" customWidth="1"/>
    <col min="5380" max="5380" width="9.140625" style="763"/>
    <col min="5381" max="5381" width="54.85546875" style="763" customWidth="1"/>
    <col min="5382" max="5382" width="54.7109375" style="763" customWidth="1"/>
    <col min="5383" max="5383" width="44.85546875" style="763" customWidth="1"/>
    <col min="5384" max="5384" width="10.28515625" style="763" customWidth="1"/>
    <col min="5385" max="5632" width="9.140625" style="763"/>
    <col min="5633" max="5633" width="0" style="763" hidden="1" customWidth="1"/>
    <col min="5634" max="5634" width="74.5703125" style="763" customWidth="1"/>
    <col min="5635" max="5635" width="46.7109375" style="763" customWidth="1"/>
    <col min="5636" max="5636" width="9.140625" style="763"/>
    <col min="5637" max="5637" width="54.85546875" style="763" customWidth="1"/>
    <col min="5638" max="5638" width="54.7109375" style="763" customWidth="1"/>
    <col min="5639" max="5639" width="44.85546875" style="763" customWidth="1"/>
    <col min="5640" max="5640" width="10.28515625" style="763" customWidth="1"/>
    <col min="5641" max="5888" width="9.140625" style="763"/>
    <col min="5889" max="5889" width="0" style="763" hidden="1" customWidth="1"/>
    <col min="5890" max="5890" width="74.5703125" style="763" customWidth="1"/>
    <col min="5891" max="5891" width="46.7109375" style="763" customWidth="1"/>
    <col min="5892" max="5892" width="9.140625" style="763"/>
    <col min="5893" max="5893" width="54.85546875" style="763" customWidth="1"/>
    <col min="5894" max="5894" width="54.7109375" style="763" customWidth="1"/>
    <col min="5895" max="5895" width="44.85546875" style="763" customWidth="1"/>
    <col min="5896" max="5896" width="10.28515625" style="763" customWidth="1"/>
    <col min="5897" max="6144" width="9.140625" style="763"/>
    <col min="6145" max="6145" width="0" style="763" hidden="1" customWidth="1"/>
    <col min="6146" max="6146" width="74.5703125" style="763" customWidth="1"/>
    <col min="6147" max="6147" width="46.7109375" style="763" customWidth="1"/>
    <col min="6148" max="6148" width="9.140625" style="763"/>
    <col min="6149" max="6149" width="54.85546875" style="763" customWidth="1"/>
    <col min="6150" max="6150" width="54.7109375" style="763" customWidth="1"/>
    <col min="6151" max="6151" width="44.85546875" style="763" customWidth="1"/>
    <col min="6152" max="6152" width="10.28515625" style="763" customWidth="1"/>
    <col min="6153" max="6400" width="9.140625" style="763"/>
    <col min="6401" max="6401" width="0" style="763" hidden="1" customWidth="1"/>
    <col min="6402" max="6402" width="74.5703125" style="763" customWidth="1"/>
    <col min="6403" max="6403" width="46.7109375" style="763" customWidth="1"/>
    <col min="6404" max="6404" width="9.140625" style="763"/>
    <col min="6405" max="6405" width="54.85546875" style="763" customWidth="1"/>
    <col min="6406" max="6406" width="54.7109375" style="763" customWidth="1"/>
    <col min="6407" max="6407" width="44.85546875" style="763" customWidth="1"/>
    <col min="6408" max="6408" width="10.28515625" style="763" customWidth="1"/>
    <col min="6409" max="6656" width="9.140625" style="763"/>
    <col min="6657" max="6657" width="0" style="763" hidden="1" customWidth="1"/>
    <col min="6658" max="6658" width="74.5703125" style="763" customWidth="1"/>
    <col min="6659" max="6659" width="46.7109375" style="763" customWidth="1"/>
    <col min="6660" max="6660" width="9.140625" style="763"/>
    <col min="6661" max="6661" width="54.85546875" style="763" customWidth="1"/>
    <col min="6662" max="6662" width="54.7109375" style="763" customWidth="1"/>
    <col min="6663" max="6663" width="44.85546875" style="763" customWidth="1"/>
    <col min="6664" max="6664" width="10.28515625" style="763" customWidth="1"/>
    <col min="6665" max="6912" width="9.140625" style="763"/>
    <col min="6913" max="6913" width="0" style="763" hidden="1" customWidth="1"/>
    <col min="6914" max="6914" width="74.5703125" style="763" customWidth="1"/>
    <col min="6915" max="6915" width="46.7109375" style="763" customWidth="1"/>
    <col min="6916" max="6916" width="9.140625" style="763"/>
    <col min="6917" max="6917" width="54.85546875" style="763" customWidth="1"/>
    <col min="6918" max="6918" width="54.7109375" style="763" customWidth="1"/>
    <col min="6919" max="6919" width="44.85546875" style="763" customWidth="1"/>
    <col min="6920" max="6920" width="10.28515625" style="763" customWidth="1"/>
    <col min="6921" max="7168" width="9.140625" style="763"/>
    <col min="7169" max="7169" width="0" style="763" hidden="1" customWidth="1"/>
    <col min="7170" max="7170" width="74.5703125" style="763" customWidth="1"/>
    <col min="7171" max="7171" width="46.7109375" style="763" customWidth="1"/>
    <col min="7172" max="7172" width="9.140625" style="763"/>
    <col min="7173" max="7173" width="54.85546875" style="763" customWidth="1"/>
    <col min="7174" max="7174" width="54.7109375" style="763" customWidth="1"/>
    <col min="7175" max="7175" width="44.85546875" style="763" customWidth="1"/>
    <col min="7176" max="7176" width="10.28515625" style="763" customWidth="1"/>
    <col min="7177" max="7424" width="9.140625" style="763"/>
    <col min="7425" max="7425" width="0" style="763" hidden="1" customWidth="1"/>
    <col min="7426" max="7426" width="74.5703125" style="763" customWidth="1"/>
    <col min="7427" max="7427" width="46.7109375" style="763" customWidth="1"/>
    <col min="7428" max="7428" width="9.140625" style="763"/>
    <col min="7429" max="7429" width="54.85546875" style="763" customWidth="1"/>
    <col min="7430" max="7430" width="54.7109375" style="763" customWidth="1"/>
    <col min="7431" max="7431" width="44.85546875" style="763" customWidth="1"/>
    <col min="7432" max="7432" width="10.28515625" style="763" customWidth="1"/>
    <col min="7433" max="7680" width="9.140625" style="763"/>
    <col min="7681" max="7681" width="0" style="763" hidden="1" customWidth="1"/>
    <col min="7682" max="7682" width="74.5703125" style="763" customWidth="1"/>
    <col min="7683" max="7683" width="46.7109375" style="763" customWidth="1"/>
    <col min="7684" max="7684" width="9.140625" style="763"/>
    <col min="7685" max="7685" width="54.85546875" style="763" customWidth="1"/>
    <col min="7686" max="7686" width="54.7109375" style="763" customWidth="1"/>
    <col min="7687" max="7687" width="44.85546875" style="763" customWidth="1"/>
    <col min="7688" max="7688" width="10.28515625" style="763" customWidth="1"/>
    <col min="7689" max="7936" width="9.140625" style="763"/>
    <col min="7937" max="7937" width="0" style="763" hidden="1" customWidth="1"/>
    <col min="7938" max="7938" width="74.5703125" style="763" customWidth="1"/>
    <col min="7939" max="7939" width="46.7109375" style="763" customWidth="1"/>
    <col min="7940" max="7940" width="9.140625" style="763"/>
    <col min="7941" max="7941" width="54.85546875" style="763" customWidth="1"/>
    <col min="7942" max="7942" width="54.7109375" style="763" customWidth="1"/>
    <col min="7943" max="7943" width="44.85546875" style="763" customWidth="1"/>
    <col min="7944" max="7944" width="10.28515625" style="763" customWidth="1"/>
    <col min="7945" max="8192" width="9.140625" style="763"/>
    <col min="8193" max="8193" width="0" style="763" hidden="1" customWidth="1"/>
    <col min="8194" max="8194" width="74.5703125" style="763" customWidth="1"/>
    <col min="8195" max="8195" width="46.7109375" style="763" customWidth="1"/>
    <col min="8196" max="8196" width="9.140625" style="763"/>
    <col min="8197" max="8197" width="54.85546875" style="763" customWidth="1"/>
    <col min="8198" max="8198" width="54.7109375" style="763" customWidth="1"/>
    <col min="8199" max="8199" width="44.85546875" style="763" customWidth="1"/>
    <col min="8200" max="8200" width="10.28515625" style="763" customWidth="1"/>
    <col min="8201" max="8448" width="9.140625" style="763"/>
    <col min="8449" max="8449" width="0" style="763" hidden="1" customWidth="1"/>
    <col min="8450" max="8450" width="74.5703125" style="763" customWidth="1"/>
    <col min="8451" max="8451" width="46.7109375" style="763" customWidth="1"/>
    <col min="8452" max="8452" width="9.140625" style="763"/>
    <col min="8453" max="8453" width="54.85546875" style="763" customWidth="1"/>
    <col min="8454" max="8454" width="54.7109375" style="763" customWidth="1"/>
    <col min="8455" max="8455" width="44.85546875" style="763" customWidth="1"/>
    <col min="8456" max="8456" width="10.28515625" style="763" customWidth="1"/>
    <col min="8457" max="8704" width="9.140625" style="763"/>
    <col min="8705" max="8705" width="0" style="763" hidden="1" customWidth="1"/>
    <col min="8706" max="8706" width="74.5703125" style="763" customWidth="1"/>
    <col min="8707" max="8707" width="46.7109375" style="763" customWidth="1"/>
    <col min="8708" max="8708" width="9.140625" style="763"/>
    <col min="8709" max="8709" width="54.85546875" style="763" customWidth="1"/>
    <col min="8710" max="8710" width="54.7109375" style="763" customWidth="1"/>
    <col min="8711" max="8711" width="44.85546875" style="763" customWidth="1"/>
    <col min="8712" max="8712" width="10.28515625" style="763" customWidth="1"/>
    <col min="8713" max="8960" width="9.140625" style="763"/>
    <col min="8961" max="8961" width="0" style="763" hidden="1" customWidth="1"/>
    <col min="8962" max="8962" width="74.5703125" style="763" customWidth="1"/>
    <col min="8963" max="8963" width="46.7109375" style="763" customWidth="1"/>
    <col min="8964" max="8964" width="9.140625" style="763"/>
    <col min="8965" max="8965" width="54.85546875" style="763" customWidth="1"/>
    <col min="8966" max="8966" width="54.7109375" style="763" customWidth="1"/>
    <col min="8967" max="8967" width="44.85546875" style="763" customWidth="1"/>
    <col min="8968" max="8968" width="10.28515625" style="763" customWidth="1"/>
    <col min="8969" max="9216" width="9.140625" style="763"/>
    <col min="9217" max="9217" width="0" style="763" hidden="1" customWidth="1"/>
    <col min="9218" max="9218" width="74.5703125" style="763" customWidth="1"/>
    <col min="9219" max="9219" width="46.7109375" style="763" customWidth="1"/>
    <col min="9220" max="9220" width="9.140625" style="763"/>
    <col min="9221" max="9221" width="54.85546875" style="763" customWidth="1"/>
    <col min="9222" max="9222" width="54.7109375" style="763" customWidth="1"/>
    <col min="9223" max="9223" width="44.85546875" style="763" customWidth="1"/>
    <col min="9224" max="9224" width="10.28515625" style="763" customWidth="1"/>
    <col min="9225" max="9472" width="9.140625" style="763"/>
    <col min="9473" max="9473" width="0" style="763" hidden="1" customWidth="1"/>
    <col min="9474" max="9474" width="74.5703125" style="763" customWidth="1"/>
    <col min="9475" max="9475" width="46.7109375" style="763" customWidth="1"/>
    <col min="9476" max="9476" width="9.140625" style="763"/>
    <col min="9477" max="9477" width="54.85546875" style="763" customWidth="1"/>
    <col min="9478" max="9478" width="54.7109375" style="763" customWidth="1"/>
    <col min="9479" max="9479" width="44.85546875" style="763" customWidth="1"/>
    <col min="9480" max="9480" width="10.28515625" style="763" customWidth="1"/>
    <col min="9481" max="9728" width="9.140625" style="763"/>
    <col min="9729" max="9729" width="0" style="763" hidden="1" customWidth="1"/>
    <col min="9730" max="9730" width="74.5703125" style="763" customWidth="1"/>
    <col min="9731" max="9731" width="46.7109375" style="763" customWidth="1"/>
    <col min="9732" max="9732" width="9.140625" style="763"/>
    <col min="9733" max="9733" width="54.85546875" style="763" customWidth="1"/>
    <col min="9734" max="9734" width="54.7109375" style="763" customWidth="1"/>
    <col min="9735" max="9735" width="44.85546875" style="763" customWidth="1"/>
    <col min="9736" max="9736" width="10.28515625" style="763" customWidth="1"/>
    <col min="9737" max="9984" width="9.140625" style="763"/>
    <col min="9985" max="9985" width="0" style="763" hidden="1" customWidth="1"/>
    <col min="9986" max="9986" width="74.5703125" style="763" customWidth="1"/>
    <col min="9987" max="9987" width="46.7109375" style="763" customWidth="1"/>
    <col min="9988" max="9988" width="9.140625" style="763"/>
    <col min="9989" max="9989" width="54.85546875" style="763" customWidth="1"/>
    <col min="9990" max="9990" width="54.7109375" style="763" customWidth="1"/>
    <col min="9991" max="9991" width="44.85546875" style="763" customWidth="1"/>
    <col min="9992" max="9992" width="10.28515625" style="763" customWidth="1"/>
    <col min="9993" max="10240" width="9.140625" style="763"/>
    <col min="10241" max="10241" width="0" style="763" hidden="1" customWidth="1"/>
    <col min="10242" max="10242" width="74.5703125" style="763" customWidth="1"/>
    <col min="10243" max="10243" width="46.7109375" style="763" customWidth="1"/>
    <col min="10244" max="10244" width="9.140625" style="763"/>
    <col min="10245" max="10245" width="54.85546875" style="763" customWidth="1"/>
    <col min="10246" max="10246" width="54.7109375" style="763" customWidth="1"/>
    <col min="10247" max="10247" width="44.85546875" style="763" customWidth="1"/>
    <col min="10248" max="10248" width="10.28515625" style="763" customWidth="1"/>
    <col min="10249" max="10496" width="9.140625" style="763"/>
    <col min="10497" max="10497" width="0" style="763" hidden="1" customWidth="1"/>
    <col min="10498" max="10498" width="74.5703125" style="763" customWidth="1"/>
    <col min="10499" max="10499" width="46.7109375" style="763" customWidth="1"/>
    <col min="10500" max="10500" width="9.140625" style="763"/>
    <col min="10501" max="10501" width="54.85546875" style="763" customWidth="1"/>
    <col min="10502" max="10502" width="54.7109375" style="763" customWidth="1"/>
    <col min="10503" max="10503" width="44.85546875" style="763" customWidth="1"/>
    <col min="10504" max="10504" width="10.28515625" style="763" customWidth="1"/>
    <col min="10505" max="10752" width="9.140625" style="763"/>
    <col min="10753" max="10753" width="0" style="763" hidden="1" customWidth="1"/>
    <col min="10754" max="10754" width="74.5703125" style="763" customWidth="1"/>
    <col min="10755" max="10755" width="46.7109375" style="763" customWidth="1"/>
    <col min="10756" max="10756" width="9.140625" style="763"/>
    <col min="10757" max="10757" width="54.85546875" style="763" customWidth="1"/>
    <col min="10758" max="10758" width="54.7109375" style="763" customWidth="1"/>
    <col min="10759" max="10759" width="44.85546875" style="763" customWidth="1"/>
    <col min="10760" max="10760" width="10.28515625" style="763" customWidth="1"/>
    <col min="10761" max="11008" width="9.140625" style="763"/>
    <col min="11009" max="11009" width="0" style="763" hidden="1" customWidth="1"/>
    <col min="11010" max="11010" width="74.5703125" style="763" customWidth="1"/>
    <col min="11011" max="11011" width="46.7109375" style="763" customWidth="1"/>
    <col min="11012" max="11012" width="9.140625" style="763"/>
    <col min="11013" max="11013" width="54.85546875" style="763" customWidth="1"/>
    <col min="11014" max="11014" width="54.7109375" style="763" customWidth="1"/>
    <col min="11015" max="11015" width="44.85546875" style="763" customWidth="1"/>
    <col min="11016" max="11016" width="10.28515625" style="763" customWidth="1"/>
    <col min="11017" max="11264" width="9.140625" style="763"/>
    <col min="11265" max="11265" width="0" style="763" hidden="1" customWidth="1"/>
    <col min="11266" max="11266" width="74.5703125" style="763" customWidth="1"/>
    <col min="11267" max="11267" width="46.7109375" style="763" customWidth="1"/>
    <col min="11268" max="11268" width="9.140625" style="763"/>
    <col min="11269" max="11269" width="54.85546875" style="763" customWidth="1"/>
    <col min="11270" max="11270" width="54.7109375" style="763" customWidth="1"/>
    <col min="11271" max="11271" width="44.85546875" style="763" customWidth="1"/>
    <col min="11272" max="11272" width="10.28515625" style="763" customWidth="1"/>
    <col min="11273" max="11520" width="9.140625" style="763"/>
    <col min="11521" max="11521" width="0" style="763" hidden="1" customWidth="1"/>
    <col min="11522" max="11522" width="74.5703125" style="763" customWidth="1"/>
    <col min="11523" max="11523" width="46.7109375" style="763" customWidth="1"/>
    <col min="11524" max="11524" width="9.140625" style="763"/>
    <col min="11525" max="11525" width="54.85546875" style="763" customWidth="1"/>
    <col min="11526" max="11526" width="54.7109375" style="763" customWidth="1"/>
    <col min="11527" max="11527" width="44.85546875" style="763" customWidth="1"/>
    <col min="11528" max="11528" width="10.28515625" style="763" customWidth="1"/>
    <col min="11529" max="11776" width="9.140625" style="763"/>
    <col min="11777" max="11777" width="0" style="763" hidden="1" customWidth="1"/>
    <col min="11778" max="11778" width="74.5703125" style="763" customWidth="1"/>
    <col min="11779" max="11779" width="46.7109375" style="763" customWidth="1"/>
    <col min="11780" max="11780" width="9.140625" style="763"/>
    <col min="11781" max="11781" width="54.85546875" style="763" customWidth="1"/>
    <col min="11782" max="11782" width="54.7109375" style="763" customWidth="1"/>
    <col min="11783" max="11783" width="44.85546875" style="763" customWidth="1"/>
    <col min="11784" max="11784" width="10.28515625" style="763" customWidth="1"/>
    <col min="11785" max="12032" width="9.140625" style="763"/>
    <col min="12033" max="12033" width="0" style="763" hidden="1" customWidth="1"/>
    <col min="12034" max="12034" width="74.5703125" style="763" customWidth="1"/>
    <col min="12035" max="12035" width="46.7109375" style="763" customWidth="1"/>
    <col min="12036" max="12036" width="9.140625" style="763"/>
    <col min="12037" max="12037" width="54.85546875" style="763" customWidth="1"/>
    <col min="12038" max="12038" width="54.7109375" style="763" customWidth="1"/>
    <col min="12039" max="12039" width="44.85546875" style="763" customWidth="1"/>
    <col min="12040" max="12040" width="10.28515625" style="763" customWidth="1"/>
    <col min="12041" max="12288" width="9.140625" style="763"/>
    <col min="12289" max="12289" width="0" style="763" hidden="1" customWidth="1"/>
    <col min="12290" max="12290" width="74.5703125" style="763" customWidth="1"/>
    <col min="12291" max="12291" width="46.7109375" style="763" customWidth="1"/>
    <col min="12292" max="12292" width="9.140625" style="763"/>
    <col min="12293" max="12293" width="54.85546875" style="763" customWidth="1"/>
    <col min="12294" max="12294" width="54.7109375" style="763" customWidth="1"/>
    <col min="12295" max="12295" width="44.85546875" style="763" customWidth="1"/>
    <col min="12296" max="12296" width="10.28515625" style="763" customWidth="1"/>
    <col min="12297" max="12544" width="9.140625" style="763"/>
    <col min="12545" max="12545" width="0" style="763" hidden="1" customWidth="1"/>
    <col min="12546" max="12546" width="74.5703125" style="763" customWidth="1"/>
    <col min="12547" max="12547" width="46.7109375" style="763" customWidth="1"/>
    <col min="12548" max="12548" width="9.140625" style="763"/>
    <col min="12549" max="12549" width="54.85546875" style="763" customWidth="1"/>
    <col min="12550" max="12550" width="54.7109375" style="763" customWidth="1"/>
    <col min="12551" max="12551" width="44.85546875" style="763" customWidth="1"/>
    <col min="12552" max="12552" width="10.28515625" style="763" customWidth="1"/>
    <col min="12553" max="12800" width="9.140625" style="763"/>
    <col min="12801" max="12801" width="0" style="763" hidden="1" customWidth="1"/>
    <col min="12802" max="12802" width="74.5703125" style="763" customWidth="1"/>
    <col min="12803" max="12803" width="46.7109375" style="763" customWidth="1"/>
    <col min="12804" max="12804" width="9.140625" style="763"/>
    <col min="12805" max="12805" width="54.85546875" style="763" customWidth="1"/>
    <col min="12806" max="12806" width="54.7109375" style="763" customWidth="1"/>
    <col min="12807" max="12807" width="44.85546875" style="763" customWidth="1"/>
    <col min="12808" max="12808" width="10.28515625" style="763" customWidth="1"/>
    <col min="12809" max="13056" width="9.140625" style="763"/>
    <col min="13057" max="13057" width="0" style="763" hidden="1" customWidth="1"/>
    <col min="13058" max="13058" width="74.5703125" style="763" customWidth="1"/>
    <col min="13059" max="13059" width="46.7109375" style="763" customWidth="1"/>
    <col min="13060" max="13060" width="9.140625" style="763"/>
    <col min="13061" max="13061" width="54.85546875" style="763" customWidth="1"/>
    <col min="13062" max="13062" width="54.7109375" style="763" customWidth="1"/>
    <col min="13063" max="13063" width="44.85546875" style="763" customWidth="1"/>
    <col min="13064" max="13064" width="10.28515625" style="763" customWidth="1"/>
    <col min="13065" max="13312" width="9.140625" style="763"/>
    <col min="13313" max="13313" width="0" style="763" hidden="1" customWidth="1"/>
    <col min="13314" max="13314" width="74.5703125" style="763" customWidth="1"/>
    <col min="13315" max="13315" width="46.7109375" style="763" customWidth="1"/>
    <col min="13316" max="13316" width="9.140625" style="763"/>
    <col min="13317" max="13317" width="54.85546875" style="763" customWidth="1"/>
    <col min="13318" max="13318" width="54.7109375" style="763" customWidth="1"/>
    <col min="13319" max="13319" width="44.85546875" style="763" customWidth="1"/>
    <col min="13320" max="13320" width="10.28515625" style="763" customWidth="1"/>
    <col min="13321" max="13568" width="9.140625" style="763"/>
    <col min="13569" max="13569" width="0" style="763" hidden="1" customWidth="1"/>
    <col min="13570" max="13570" width="74.5703125" style="763" customWidth="1"/>
    <col min="13571" max="13571" width="46.7109375" style="763" customWidth="1"/>
    <col min="13572" max="13572" width="9.140625" style="763"/>
    <col min="13573" max="13573" width="54.85546875" style="763" customWidth="1"/>
    <col min="13574" max="13574" width="54.7109375" style="763" customWidth="1"/>
    <col min="13575" max="13575" width="44.85546875" style="763" customWidth="1"/>
    <col min="13576" max="13576" width="10.28515625" style="763" customWidth="1"/>
    <col min="13577" max="13824" width="9.140625" style="763"/>
    <col min="13825" max="13825" width="0" style="763" hidden="1" customWidth="1"/>
    <col min="13826" max="13826" width="74.5703125" style="763" customWidth="1"/>
    <col min="13827" max="13827" width="46.7109375" style="763" customWidth="1"/>
    <col min="13828" max="13828" width="9.140625" style="763"/>
    <col min="13829" max="13829" width="54.85546875" style="763" customWidth="1"/>
    <col min="13830" max="13830" width="54.7109375" style="763" customWidth="1"/>
    <col min="13831" max="13831" width="44.85546875" style="763" customWidth="1"/>
    <col min="13832" max="13832" width="10.28515625" style="763" customWidth="1"/>
    <col min="13833" max="14080" width="9.140625" style="763"/>
    <col min="14081" max="14081" width="0" style="763" hidden="1" customWidth="1"/>
    <col min="14082" max="14082" width="74.5703125" style="763" customWidth="1"/>
    <col min="14083" max="14083" width="46.7109375" style="763" customWidth="1"/>
    <col min="14084" max="14084" width="9.140625" style="763"/>
    <col min="14085" max="14085" width="54.85546875" style="763" customWidth="1"/>
    <col min="14086" max="14086" width="54.7109375" style="763" customWidth="1"/>
    <col min="14087" max="14087" width="44.85546875" style="763" customWidth="1"/>
    <col min="14088" max="14088" width="10.28515625" style="763" customWidth="1"/>
    <col min="14089" max="14336" width="9.140625" style="763"/>
    <col min="14337" max="14337" width="0" style="763" hidden="1" customWidth="1"/>
    <col min="14338" max="14338" width="74.5703125" style="763" customWidth="1"/>
    <col min="14339" max="14339" width="46.7109375" style="763" customWidth="1"/>
    <col min="14340" max="14340" width="9.140625" style="763"/>
    <col min="14341" max="14341" width="54.85546875" style="763" customWidth="1"/>
    <col min="14342" max="14342" width="54.7109375" style="763" customWidth="1"/>
    <col min="14343" max="14343" width="44.85546875" style="763" customWidth="1"/>
    <col min="14344" max="14344" width="10.28515625" style="763" customWidth="1"/>
    <col min="14345" max="14592" width="9.140625" style="763"/>
    <col min="14593" max="14593" width="0" style="763" hidden="1" customWidth="1"/>
    <col min="14594" max="14594" width="74.5703125" style="763" customWidth="1"/>
    <col min="14595" max="14595" width="46.7109375" style="763" customWidth="1"/>
    <col min="14596" max="14596" width="9.140625" style="763"/>
    <col min="14597" max="14597" width="54.85546875" style="763" customWidth="1"/>
    <col min="14598" max="14598" width="54.7109375" style="763" customWidth="1"/>
    <col min="14599" max="14599" width="44.85546875" style="763" customWidth="1"/>
    <col min="14600" max="14600" width="10.28515625" style="763" customWidth="1"/>
    <col min="14601" max="14848" width="9.140625" style="763"/>
    <col min="14849" max="14849" width="0" style="763" hidden="1" customWidth="1"/>
    <col min="14850" max="14850" width="74.5703125" style="763" customWidth="1"/>
    <col min="14851" max="14851" width="46.7109375" style="763" customWidth="1"/>
    <col min="14852" max="14852" width="9.140625" style="763"/>
    <col min="14853" max="14853" width="54.85546875" style="763" customWidth="1"/>
    <col min="14854" max="14854" width="54.7109375" style="763" customWidth="1"/>
    <col min="14855" max="14855" width="44.85546875" style="763" customWidth="1"/>
    <col min="14856" max="14856" width="10.28515625" style="763" customWidth="1"/>
    <col min="14857" max="15104" width="9.140625" style="763"/>
    <col min="15105" max="15105" width="0" style="763" hidden="1" customWidth="1"/>
    <col min="15106" max="15106" width="74.5703125" style="763" customWidth="1"/>
    <col min="15107" max="15107" width="46.7109375" style="763" customWidth="1"/>
    <col min="15108" max="15108" width="9.140625" style="763"/>
    <col min="15109" max="15109" width="54.85546875" style="763" customWidth="1"/>
    <col min="15110" max="15110" width="54.7109375" style="763" customWidth="1"/>
    <col min="15111" max="15111" width="44.85546875" style="763" customWidth="1"/>
    <col min="15112" max="15112" width="10.28515625" style="763" customWidth="1"/>
    <col min="15113" max="15360" width="9.140625" style="763"/>
    <col min="15361" max="15361" width="0" style="763" hidden="1" customWidth="1"/>
    <col min="15362" max="15362" width="74.5703125" style="763" customWidth="1"/>
    <col min="15363" max="15363" width="46.7109375" style="763" customWidth="1"/>
    <col min="15364" max="15364" width="9.140625" style="763"/>
    <col min="15365" max="15365" width="54.85546875" style="763" customWidth="1"/>
    <col min="15366" max="15366" width="54.7109375" style="763" customWidth="1"/>
    <col min="15367" max="15367" width="44.85546875" style="763" customWidth="1"/>
    <col min="15368" max="15368" width="10.28515625" style="763" customWidth="1"/>
    <col min="15369" max="15616" width="9.140625" style="763"/>
    <col min="15617" max="15617" width="0" style="763" hidden="1" customWidth="1"/>
    <col min="15618" max="15618" width="74.5703125" style="763" customWidth="1"/>
    <col min="15619" max="15619" width="46.7109375" style="763" customWidth="1"/>
    <col min="15620" max="15620" width="9.140625" style="763"/>
    <col min="15621" max="15621" width="54.85546875" style="763" customWidth="1"/>
    <col min="15622" max="15622" width="54.7109375" style="763" customWidth="1"/>
    <col min="15623" max="15623" width="44.85546875" style="763" customWidth="1"/>
    <col min="15624" max="15624" width="10.28515625" style="763" customWidth="1"/>
    <col min="15625" max="15872" width="9.140625" style="763"/>
    <col min="15873" max="15873" width="0" style="763" hidden="1" customWidth="1"/>
    <col min="15874" max="15874" width="74.5703125" style="763" customWidth="1"/>
    <col min="15875" max="15875" width="46.7109375" style="763" customWidth="1"/>
    <col min="15876" max="15876" width="9.140625" style="763"/>
    <col min="15877" max="15877" width="54.85546875" style="763" customWidth="1"/>
    <col min="15878" max="15878" width="54.7109375" style="763" customWidth="1"/>
    <col min="15879" max="15879" width="44.85546875" style="763" customWidth="1"/>
    <col min="15880" max="15880" width="10.28515625" style="763" customWidth="1"/>
    <col min="15881" max="16128" width="9.140625" style="763"/>
    <col min="16129" max="16129" width="0" style="763" hidden="1" customWidth="1"/>
    <col min="16130" max="16130" width="74.5703125" style="763" customWidth="1"/>
    <col min="16131" max="16131" width="46.7109375" style="763" customWidth="1"/>
    <col min="16132" max="16132" width="9.140625" style="763"/>
    <col min="16133" max="16133" width="54.85546875" style="763" customWidth="1"/>
    <col min="16134" max="16134" width="54.7109375" style="763" customWidth="1"/>
    <col min="16135" max="16135" width="44.85546875" style="763" customWidth="1"/>
    <col min="16136" max="16136" width="10.28515625" style="763" customWidth="1"/>
    <col min="16137" max="16384" width="9.140625" style="763"/>
  </cols>
  <sheetData>
    <row r="1" spans="2:8" ht="101.25" customHeight="1">
      <c r="B1" s="879" t="str">
        <f>Cover!B2</f>
        <v xml:space="preserve">Reconductoring packages OH03 for Reconductoring of Jharsuguda/Sundargarh (POWERGRID) - Rourkela (POWERGRID) 400kV 2xD/C Twin Moose line with Twin HTLS conductor associated with Eastern region Expansion Scheme-XXIX
</v>
      </c>
      <c r="C1" s="879"/>
    </row>
    <row r="2" spans="2:8" ht="16.5" customHeight="1">
      <c r="B2" s="880" t="str">
        <f>Cover!B3</f>
        <v>SPEC. NO.: CC/NT/COND/DOM/A06/22/00427</v>
      </c>
      <c r="C2" s="880"/>
      <c r="D2" s="764">
        <v>1</v>
      </c>
      <c r="E2" s="765" t="s">
        <v>460</v>
      </c>
      <c r="F2" s="766" t="s">
        <v>466</v>
      </c>
      <c r="H2" s="767"/>
    </row>
    <row r="3" spans="2:8">
      <c r="B3" s="768"/>
      <c r="C3" s="768"/>
      <c r="D3" s="764">
        <v>2</v>
      </c>
      <c r="E3" s="765" t="s">
        <v>461</v>
      </c>
      <c r="F3" s="766" t="s">
        <v>467</v>
      </c>
      <c r="H3" s="767"/>
    </row>
    <row r="4" spans="2:8">
      <c r="B4" s="881" t="s">
        <v>462</v>
      </c>
      <c r="C4" s="881"/>
      <c r="D4" s="764">
        <v>3</v>
      </c>
      <c r="E4" s="765" t="s">
        <v>471</v>
      </c>
      <c r="F4" s="766" t="s">
        <v>468</v>
      </c>
      <c r="H4" s="767"/>
    </row>
    <row r="5" spans="2:8" ht="16.5" thickBot="1">
      <c r="B5" s="769"/>
      <c r="C5" s="770"/>
      <c r="D5" s="764">
        <v>4</v>
      </c>
      <c r="E5" s="766" t="s">
        <v>469</v>
      </c>
      <c r="F5" s="766" t="s">
        <v>470</v>
      </c>
      <c r="H5" s="767"/>
    </row>
    <row r="6" spans="2:8" ht="33" customHeight="1" thickBot="1">
      <c r="B6" s="771" t="s">
        <v>463</v>
      </c>
      <c r="C6" s="772"/>
      <c r="D6" s="773">
        <f>IF(C6=E2,1,IF(C6=E3,2,IF(C6=E4,3,4)))</f>
        <v>4</v>
      </c>
      <c r="F6" s="767"/>
      <c r="G6" s="767"/>
      <c r="H6" s="767"/>
    </row>
    <row r="7" spans="2:8" ht="42.75" customHeight="1">
      <c r="B7" s="774"/>
      <c r="C7" s="775" t="str">
        <f>IF(D6=1,F2,IF(D6=2,F3,IF(D6=3,F4,F5)))</f>
        <v>{Meeting the requirements specific to Joint Ventures given under para 1.5 of Annexure-A (BDS)}</v>
      </c>
      <c r="E7" s="776"/>
      <c r="F7" s="777"/>
    </row>
    <row r="8" spans="2:8" ht="34.5" customHeight="1">
      <c r="B8" s="778" t="str">
        <f>IF(D6=3,"Name of the Licensee",IF(D6=4,"Name of the Lead Partner of the JV",IF(D6=1,"Name of Qualified Manufacturer",IF(D6=2,"Name of the Individual Firm )",""))))</f>
        <v>Name of the Lead Partner of the JV</v>
      </c>
      <c r="C8" s="779"/>
      <c r="F8" s="780"/>
    </row>
    <row r="9" spans="2:8" ht="23.25" customHeight="1">
      <c r="B9" s="781" t="s">
        <v>464</v>
      </c>
      <c r="C9" s="782"/>
      <c r="F9" s="780"/>
    </row>
    <row r="10" spans="2:8" ht="19.5" customHeight="1">
      <c r="B10" s="783"/>
      <c r="C10" s="782"/>
    </row>
    <row r="11" spans="2:8" ht="21.75" customHeight="1">
      <c r="B11" s="784"/>
      <c r="C11" s="785"/>
    </row>
    <row r="12" spans="2:8" ht="18.75" customHeight="1">
      <c r="B12" s="786"/>
      <c r="C12" s="787"/>
    </row>
    <row r="13" spans="2:8" ht="80.25" customHeight="1">
      <c r="B13" s="788" t="str">
        <f>IF(D6=4,"Name of Other Partner of JV ",IF(D6=3, "Name of the Licensor",""))</f>
        <v xml:space="preserve">Name of Other Partner of JV </v>
      </c>
      <c r="C13" s="789"/>
      <c r="D13" s="790"/>
    </row>
    <row r="14" spans="2:8" ht="21.75" customHeight="1">
      <c r="B14" s="781" t="str">
        <f>IF(B13="","","Address of Registered Office")</f>
        <v>Address of Registered Office</v>
      </c>
      <c r="C14" s="782"/>
    </row>
    <row r="15" spans="2:8" ht="21.75" customHeight="1">
      <c r="B15" s="783"/>
      <c r="C15" s="782"/>
    </row>
    <row r="16" spans="2:8" ht="21.75" customHeight="1">
      <c r="B16" s="784"/>
      <c r="C16" s="785"/>
    </row>
    <row r="17" spans="2:10" ht="20.25" customHeight="1">
      <c r="B17" s="786"/>
      <c r="C17" s="787"/>
    </row>
    <row r="18" spans="2:10" ht="21.75" hidden="1" customHeight="1">
      <c r="B18" s="781" t="e">
        <f>IF(AND(F7=2,#REF!="2 or More"),"Other Partner-2","")</f>
        <v>#REF!</v>
      </c>
      <c r="C18" s="785"/>
    </row>
    <row r="19" spans="2:10" ht="21.75" hidden="1" customHeight="1">
      <c r="B19" s="791" t="e">
        <f>IF(AND(F7=2,#REF!= "2 or more"), "Address of Registered Office","")</f>
        <v>#REF!</v>
      </c>
      <c r="C19" s="785"/>
    </row>
    <row r="20" spans="2:10" ht="21.75" hidden="1" customHeight="1">
      <c r="B20" s="792"/>
      <c r="C20" s="785"/>
    </row>
    <row r="21" spans="2:10" ht="21.75" hidden="1" customHeight="1">
      <c r="B21" s="793"/>
      <c r="C21" s="785"/>
    </row>
    <row r="22" spans="2:10" ht="20.25" hidden="1" customHeight="1">
      <c r="B22" s="794" t="e">
        <f>IF(AND(C6="JV (Joint Venture)",#REF!= "2 or More"),"Other Partner-2","")</f>
        <v>#REF!</v>
      </c>
      <c r="C22" s="795"/>
    </row>
    <row r="23" spans="2:10" ht="18" hidden="1" customHeight="1">
      <c r="B23" s="796" t="s">
        <v>465</v>
      </c>
      <c r="C23" s="797"/>
    </row>
    <row r="24" spans="2:10" ht="18" hidden="1" customHeight="1">
      <c r="B24" s="798"/>
      <c r="C24" s="797"/>
    </row>
    <row r="25" spans="2:10" ht="21" hidden="1" customHeight="1">
      <c r="B25" s="799"/>
      <c r="C25" s="800"/>
    </row>
    <row r="26" spans="2:10" ht="18.75" hidden="1" customHeight="1">
      <c r="B26" s="801"/>
      <c r="C26" s="802"/>
    </row>
    <row r="27" spans="2:10" ht="21.75" customHeight="1">
      <c r="B27" s="803" t="s">
        <v>105</v>
      </c>
      <c r="C27" s="804"/>
    </row>
    <row r="28" spans="2:10" ht="23.25" customHeight="1">
      <c r="B28" s="803" t="s">
        <v>106</v>
      </c>
      <c r="C28" s="805"/>
    </row>
    <row r="29" spans="2:10" ht="19.5" customHeight="1">
      <c r="B29" s="806"/>
      <c r="C29" s="807"/>
      <c r="D29" s="808"/>
    </row>
    <row r="30" spans="2:10" ht="21.75" customHeight="1">
      <c r="B30" s="803" t="s">
        <v>107</v>
      </c>
      <c r="C30" s="809"/>
      <c r="D30" s="882"/>
      <c r="E30" s="882"/>
      <c r="F30" s="882"/>
      <c r="G30" s="882"/>
      <c r="H30" s="882"/>
      <c r="I30" s="882"/>
    </row>
    <row r="31" spans="2:10" ht="22.5" customHeight="1" thickBot="1">
      <c r="B31" s="810" t="s">
        <v>108</v>
      </c>
      <c r="C31" s="811"/>
    </row>
    <row r="32" spans="2:10">
      <c r="J32" s="812"/>
    </row>
    <row r="34" spans="2:2">
      <c r="B34" s="813"/>
    </row>
  </sheetData>
  <sheetProtection password="CFB5" sheet="1" objects="1" scenarios="1" formatColumns="0" formatRows="0" selectLockedCells="1"/>
  <customSheetViews>
    <customSheetView guid="{D82A338D-F8F3-485C-9897-ED26B8FCE3B7}" showPageBreaks="1" printArea="1" hiddenRows="1" hiddenColumns="1" view="pageBreakPreview" topLeftCell="B1">
      <selection activeCell="C6" sqref="C6"/>
      <pageMargins left="0.86" right="0.32" top="0.71" bottom="0.31" header="0.54" footer="0.19"/>
      <pageSetup scale="77" orientation="portrait" r:id="rId1"/>
      <headerFooter alignWithMargins="0"/>
    </customSheetView>
    <customSheetView guid="{559560C8-0EA7-4FF3-86DE-6089CA470216}" showPageBreaks="1" printArea="1" hiddenRows="1" hiddenColumns="1" view="pageBreakPreview" topLeftCell="B1">
      <selection activeCell="C30" sqref="C30"/>
      <pageMargins left="0.86" right="0.32" top="0.71" bottom="0.31" header="0.54" footer="0.19"/>
      <pageSetup scale="77" orientation="portrait" r:id="rId2"/>
      <headerFooter alignWithMargins="0"/>
    </customSheetView>
    <customSheetView guid="{0EF4989F-3042-43E2-B986-E1AA9D97B4D7}" showPageBreaks="1" printArea="1" hiddenRows="1" hiddenColumns="1" view="pageBreakPreview" topLeftCell="B1">
      <selection activeCell="C6" sqref="C6"/>
      <pageMargins left="0.86" right="0.32" top="0.71" bottom="0.31" header="0.54" footer="0.19"/>
      <pageSetup scale="77" orientation="portrait" r:id="rId3"/>
      <headerFooter alignWithMargins="0"/>
    </customSheetView>
  </customSheetViews>
  <mergeCells count="4">
    <mergeCell ref="B1:C1"/>
    <mergeCell ref="B2:C2"/>
    <mergeCell ref="B4:C4"/>
    <mergeCell ref="D30:I30"/>
  </mergeCells>
  <conditionalFormatting sqref="C22:C25">
    <cfRule type="expression" dxfId="11" priority="7" stopIfTrue="1">
      <formula>$C$6="Joint Venture Bid {as per sl. no. 3.0 of Annexure-A (BDS) of Vol-I (Conditions of Contract)}"</formula>
    </cfRule>
  </conditionalFormatting>
  <conditionalFormatting sqref="B22:B26">
    <cfRule type="expression" dxfId="10" priority="5" stopIfTrue="1">
      <formula>$C$6="765kV Reactor Manufacturer {as per sl. no. 1.1 of Annexure-A (BDS) of Vol-I (Conditions of Contract)}"</formula>
    </cfRule>
    <cfRule type="expression" dxfId="9" priority="6" stopIfTrue="1">
      <formula>$C$6="Indian 765kV Reactor Manufacturer {as per sl. no. 1.2 of Annexure-A (BDS) of Vol-I (Conditions of Contract)}"</formula>
    </cfRule>
  </conditionalFormatting>
  <conditionalFormatting sqref="B18:C21">
    <cfRule type="expression" dxfId="8" priority="3" stopIfTrue="1">
      <formula>$F$7&lt;2</formula>
    </cfRule>
    <cfRule type="expression" dxfId="7" priority="4" stopIfTrue="1">
      <formula>#REF!=1</formula>
    </cfRule>
  </conditionalFormatting>
  <dataValidations count="3">
    <dataValidation type="list" allowBlank="1" showInputMessage="1" showErrorMessage="1" sqref="C65543 WVK983047 WLO983047 WBS983047 VRW983047 VIA983047 UYE983047 UOI983047 UEM983047 TUQ983047 TKU983047 TAY983047 SRC983047 SHG983047 RXK983047 RNO983047 RDS983047 QTW983047 QKA983047 QAE983047 PQI983047 PGM983047 OWQ983047 OMU983047 OCY983047 NTC983047 NJG983047 MZK983047 MPO983047 MFS983047 LVW983047 LMA983047 LCE983047 KSI983047 KIM983047 JYQ983047 JOU983047 JEY983047 IVC983047 ILG983047 IBK983047 HRO983047 HHS983047 GXW983047 GOA983047 GEE983047 FUI983047 FKM983047 FAQ983047 EQU983047 EGY983047 DXC983047 DNG983047 DDK983047 CTO983047 CJS983047 BZW983047 BQA983047 BGE983047 AWI983047 AMM983047 ACQ983047 SU983047 IY983047 C983047 WVK917511 WLO917511 WBS917511 VRW917511 VIA917511 UYE917511 UOI917511 UEM917511 TUQ917511 TKU917511 TAY917511 SRC917511 SHG917511 RXK917511 RNO917511 RDS917511 QTW917511 QKA917511 QAE917511 PQI917511 PGM917511 OWQ917511 OMU917511 OCY917511 NTC917511 NJG917511 MZK917511 MPO917511 MFS917511 LVW917511 LMA917511 LCE917511 KSI917511 KIM917511 JYQ917511 JOU917511 JEY917511 IVC917511 ILG917511 IBK917511 HRO917511 HHS917511 GXW917511 GOA917511 GEE917511 FUI917511 FKM917511 FAQ917511 EQU917511 EGY917511 DXC917511 DNG917511 DDK917511 CTO917511 CJS917511 BZW917511 BQA917511 BGE917511 AWI917511 AMM917511 ACQ917511 SU917511 IY917511 C917511 WVK851975 WLO851975 WBS851975 VRW851975 VIA851975 UYE851975 UOI851975 UEM851975 TUQ851975 TKU851975 TAY851975 SRC851975 SHG851975 RXK851975 RNO851975 RDS851975 QTW851975 QKA851975 QAE851975 PQI851975 PGM851975 OWQ851975 OMU851975 OCY851975 NTC851975 NJG851975 MZK851975 MPO851975 MFS851975 LVW851975 LMA851975 LCE851975 KSI851975 KIM851975 JYQ851975 JOU851975 JEY851975 IVC851975 ILG851975 IBK851975 HRO851975 HHS851975 GXW851975 GOA851975 GEE851975 FUI851975 FKM851975 FAQ851975 EQU851975 EGY851975 DXC851975 DNG851975 DDK851975 CTO851975 CJS851975 BZW851975 BQA851975 BGE851975 AWI851975 AMM851975 ACQ851975 SU851975 IY851975 C851975 WVK786439 WLO786439 WBS786439 VRW786439 VIA786439 UYE786439 UOI786439 UEM786439 TUQ786439 TKU786439 TAY786439 SRC786439 SHG786439 RXK786439 RNO786439 RDS786439 QTW786439 QKA786439 QAE786439 PQI786439 PGM786439 OWQ786439 OMU786439 OCY786439 NTC786439 NJG786439 MZK786439 MPO786439 MFS786439 LVW786439 LMA786439 LCE786439 KSI786439 KIM786439 JYQ786439 JOU786439 JEY786439 IVC786439 ILG786439 IBK786439 HRO786439 HHS786439 GXW786439 GOA786439 GEE786439 FUI786439 FKM786439 FAQ786439 EQU786439 EGY786439 DXC786439 DNG786439 DDK786439 CTO786439 CJS786439 BZW786439 BQA786439 BGE786439 AWI786439 AMM786439 ACQ786439 SU786439 IY786439 C786439 WVK720903 WLO720903 WBS720903 VRW720903 VIA720903 UYE720903 UOI720903 UEM720903 TUQ720903 TKU720903 TAY720903 SRC720903 SHG720903 RXK720903 RNO720903 RDS720903 QTW720903 QKA720903 QAE720903 PQI720903 PGM720903 OWQ720903 OMU720903 OCY720903 NTC720903 NJG720903 MZK720903 MPO720903 MFS720903 LVW720903 LMA720903 LCE720903 KSI720903 KIM720903 JYQ720903 JOU720903 JEY720903 IVC720903 ILG720903 IBK720903 HRO720903 HHS720903 GXW720903 GOA720903 GEE720903 FUI720903 FKM720903 FAQ720903 EQU720903 EGY720903 DXC720903 DNG720903 DDK720903 CTO720903 CJS720903 BZW720903 BQA720903 BGE720903 AWI720903 AMM720903 ACQ720903 SU720903 IY720903 C720903 WVK655367 WLO655367 WBS655367 VRW655367 VIA655367 UYE655367 UOI655367 UEM655367 TUQ655367 TKU655367 TAY655367 SRC655367 SHG655367 RXK655367 RNO655367 RDS655367 QTW655367 QKA655367 QAE655367 PQI655367 PGM655367 OWQ655367 OMU655367 OCY655367 NTC655367 NJG655367 MZK655367 MPO655367 MFS655367 LVW655367 LMA655367 LCE655367 KSI655367 KIM655367 JYQ655367 JOU655367 JEY655367 IVC655367 ILG655367 IBK655367 HRO655367 HHS655367 GXW655367 GOA655367 GEE655367 FUI655367 FKM655367 FAQ655367 EQU655367 EGY655367 DXC655367 DNG655367 DDK655367 CTO655367 CJS655367 BZW655367 BQA655367 BGE655367 AWI655367 AMM655367 ACQ655367 SU655367 IY655367 C655367 WVK589831 WLO589831 WBS589831 VRW589831 VIA589831 UYE589831 UOI589831 UEM589831 TUQ589831 TKU589831 TAY589831 SRC589831 SHG589831 RXK589831 RNO589831 RDS589831 QTW589831 QKA589831 QAE589831 PQI589831 PGM589831 OWQ589831 OMU589831 OCY589831 NTC589831 NJG589831 MZK589831 MPO589831 MFS589831 LVW589831 LMA589831 LCE589831 KSI589831 KIM589831 JYQ589831 JOU589831 JEY589831 IVC589831 ILG589831 IBK589831 HRO589831 HHS589831 GXW589831 GOA589831 GEE589831 FUI589831 FKM589831 FAQ589831 EQU589831 EGY589831 DXC589831 DNG589831 DDK589831 CTO589831 CJS589831 BZW589831 BQA589831 BGE589831 AWI589831 AMM589831 ACQ589831 SU589831 IY589831 C589831 WVK524295 WLO524295 WBS524295 VRW524295 VIA524295 UYE524295 UOI524295 UEM524295 TUQ524295 TKU524295 TAY524295 SRC524295 SHG524295 RXK524295 RNO524295 RDS524295 QTW524295 QKA524295 QAE524295 PQI524295 PGM524295 OWQ524295 OMU524295 OCY524295 NTC524295 NJG524295 MZK524295 MPO524295 MFS524295 LVW524295 LMA524295 LCE524295 KSI524295 KIM524295 JYQ524295 JOU524295 JEY524295 IVC524295 ILG524295 IBK524295 HRO524295 HHS524295 GXW524295 GOA524295 GEE524295 FUI524295 FKM524295 FAQ524295 EQU524295 EGY524295 DXC524295 DNG524295 DDK524295 CTO524295 CJS524295 BZW524295 BQA524295 BGE524295 AWI524295 AMM524295 ACQ524295 SU524295 IY524295 C524295 WVK458759 WLO458759 WBS458759 VRW458759 VIA458759 UYE458759 UOI458759 UEM458759 TUQ458759 TKU458759 TAY458759 SRC458759 SHG458759 RXK458759 RNO458759 RDS458759 QTW458759 QKA458759 QAE458759 PQI458759 PGM458759 OWQ458759 OMU458759 OCY458759 NTC458759 NJG458759 MZK458759 MPO458759 MFS458759 LVW458759 LMA458759 LCE458759 KSI458759 KIM458759 JYQ458759 JOU458759 JEY458759 IVC458759 ILG458759 IBK458759 HRO458759 HHS458759 GXW458759 GOA458759 GEE458759 FUI458759 FKM458759 FAQ458759 EQU458759 EGY458759 DXC458759 DNG458759 DDK458759 CTO458759 CJS458759 BZW458759 BQA458759 BGE458759 AWI458759 AMM458759 ACQ458759 SU458759 IY458759 C458759 WVK393223 WLO393223 WBS393223 VRW393223 VIA393223 UYE393223 UOI393223 UEM393223 TUQ393223 TKU393223 TAY393223 SRC393223 SHG393223 RXK393223 RNO393223 RDS393223 QTW393223 QKA393223 QAE393223 PQI393223 PGM393223 OWQ393223 OMU393223 OCY393223 NTC393223 NJG393223 MZK393223 MPO393223 MFS393223 LVW393223 LMA393223 LCE393223 KSI393223 KIM393223 JYQ393223 JOU393223 JEY393223 IVC393223 ILG393223 IBK393223 HRO393223 HHS393223 GXW393223 GOA393223 GEE393223 FUI393223 FKM393223 FAQ393223 EQU393223 EGY393223 DXC393223 DNG393223 DDK393223 CTO393223 CJS393223 BZW393223 BQA393223 BGE393223 AWI393223 AMM393223 ACQ393223 SU393223 IY393223 C393223 WVK327687 WLO327687 WBS327687 VRW327687 VIA327687 UYE327687 UOI327687 UEM327687 TUQ327687 TKU327687 TAY327687 SRC327687 SHG327687 RXK327687 RNO327687 RDS327687 QTW327687 QKA327687 QAE327687 PQI327687 PGM327687 OWQ327687 OMU327687 OCY327687 NTC327687 NJG327687 MZK327687 MPO327687 MFS327687 LVW327687 LMA327687 LCE327687 KSI327687 KIM327687 JYQ327687 JOU327687 JEY327687 IVC327687 ILG327687 IBK327687 HRO327687 HHS327687 GXW327687 GOA327687 GEE327687 FUI327687 FKM327687 FAQ327687 EQU327687 EGY327687 DXC327687 DNG327687 DDK327687 CTO327687 CJS327687 BZW327687 BQA327687 BGE327687 AWI327687 AMM327687 ACQ327687 SU327687 IY327687 C327687 WVK262151 WLO262151 WBS262151 VRW262151 VIA262151 UYE262151 UOI262151 UEM262151 TUQ262151 TKU262151 TAY262151 SRC262151 SHG262151 RXK262151 RNO262151 RDS262151 QTW262151 QKA262151 QAE262151 PQI262151 PGM262151 OWQ262151 OMU262151 OCY262151 NTC262151 NJG262151 MZK262151 MPO262151 MFS262151 LVW262151 LMA262151 LCE262151 KSI262151 KIM262151 JYQ262151 JOU262151 JEY262151 IVC262151 ILG262151 IBK262151 HRO262151 HHS262151 GXW262151 GOA262151 GEE262151 FUI262151 FKM262151 FAQ262151 EQU262151 EGY262151 DXC262151 DNG262151 DDK262151 CTO262151 CJS262151 BZW262151 BQA262151 BGE262151 AWI262151 AMM262151 ACQ262151 SU262151 IY262151 C262151 WVK196615 WLO196615 WBS196615 VRW196615 VIA196615 UYE196615 UOI196615 UEM196615 TUQ196615 TKU196615 TAY196615 SRC196615 SHG196615 RXK196615 RNO196615 RDS196615 QTW196615 QKA196615 QAE196615 PQI196615 PGM196615 OWQ196615 OMU196615 OCY196615 NTC196615 NJG196615 MZK196615 MPO196615 MFS196615 LVW196615 LMA196615 LCE196615 KSI196615 KIM196615 JYQ196615 JOU196615 JEY196615 IVC196615 ILG196615 IBK196615 HRO196615 HHS196615 GXW196615 GOA196615 GEE196615 FUI196615 FKM196615 FAQ196615 EQU196615 EGY196615 DXC196615 DNG196615 DDK196615 CTO196615 CJS196615 BZW196615 BQA196615 BGE196615 AWI196615 AMM196615 ACQ196615 SU196615 IY196615 C196615 WVK131079 WLO131079 WBS131079 VRW131079 VIA131079 UYE131079 UOI131079 UEM131079 TUQ131079 TKU131079 TAY131079 SRC131079 SHG131079 RXK131079 RNO131079 RDS131079 QTW131079 QKA131079 QAE131079 PQI131079 PGM131079 OWQ131079 OMU131079 OCY131079 NTC131079 NJG131079 MZK131079 MPO131079 MFS131079 LVW131079 LMA131079 LCE131079 KSI131079 KIM131079 JYQ131079 JOU131079 JEY131079 IVC131079 ILG131079 IBK131079 HRO131079 HHS131079 GXW131079 GOA131079 GEE131079 FUI131079 FKM131079 FAQ131079 EQU131079 EGY131079 DXC131079 DNG131079 DDK131079 CTO131079 CJS131079 BZW131079 BQA131079 BGE131079 AWI131079 AMM131079 ACQ131079 SU131079 IY131079 C131079 WVK65543 WLO65543 WBS65543 VRW65543 VIA65543 UYE65543 UOI65543 UEM65543 TUQ65543 TKU65543 TAY65543 SRC65543 SHG65543 RXK65543 RNO65543 RDS65543 QTW65543 QKA65543 QAE65543 PQI65543 PGM65543 OWQ65543 OMU65543 OCY65543 NTC65543 NJG65543 MZK65543 MPO65543 MFS65543 LVW65543 LMA65543 LCE65543 KSI65543 KIM65543 JYQ65543 JOU65543 JEY65543 IVC65543 ILG65543 IBK65543 HRO65543 HHS65543 GXW65543 GOA65543 GEE65543 FUI65543 FKM65543 FAQ65543 EQU65543 EGY65543 DXC65543 DNG65543 DDK65543 CTO65543 CJS65543 BZW65543 BQA65543 BGE65543 AWI65543 AMM65543 ACQ65543 SU65543 IY65543" xr:uid="{00000000-0002-0000-0600-000000000000}">
      <formula1>$E$7:$E$7</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xr:uid="{00000000-0002-0000-0600-000001000000}">
      <formula1>$E$2:$E$5</formula1>
    </dataValidation>
    <dataValidation type="date" allowBlank="1" showInputMessage="1" showErrorMessage="1" error="Enter date in dd-mmm-yy format. Example 01-oct-10" sqref="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xr:uid="{00000000-0002-0000-0600-000002000000}">
      <formula1>AA25</formula1>
      <formula2>AA27</formula2>
    </dataValidation>
  </dataValidations>
  <pageMargins left="0.86" right="0.32" top="0.71" bottom="0.31" header="0.54" footer="0.19"/>
  <pageSetup scale="77" orientation="portrait" r:id="rId4"/>
  <headerFooter alignWithMargins="0"/>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IV83"/>
  <sheetViews>
    <sheetView view="pageBreakPreview" topLeftCell="A39" zoomScale="80" zoomScaleNormal="92" zoomScaleSheetLayoutView="80" workbookViewId="0">
      <selection activeCell="G41" sqref="G41"/>
    </sheetView>
  </sheetViews>
  <sheetFormatPr defaultRowHeight="15.75"/>
  <cols>
    <col min="1" max="1" width="4.7109375" style="472" customWidth="1"/>
    <col min="2" max="2" width="18.7109375" style="472" customWidth="1"/>
    <col min="3" max="3" width="8.5703125" style="472" customWidth="1"/>
    <col min="4" max="4" width="24.85546875" style="722" customWidth="1"/>
    <col min="5" max="5" width="14.42578125" style="472" customWidth="1"/>
    <col min="6" max="6" width="13" style="472" customWidth="1"/>
    <col min="7" max="7" width="17.5703125" style="472" customWidth="1"/>
    <col min="8" max="8" width="12.42578125" style="537" customWidth="1"/>
    <col min="9" max="9" width="14.7109375" style="472" customWidth="1"/>
    <col min="10" max="10" width="61.140625" style="722" customWidth="1"/>
    <col min="11" max="11" width="7.140625" style="472" customWidth="1"/>
    <col min="12" max="12" width="9" style="472" customWidth="1"/>
    <col min="13" max="13" width="16.7109375" style="472" customWidth="1"/>
    <col min="14" max="14" width="21.28515625" style="472" customWidth="1"/>
    <col min="15" max="15" width="14" style="472" hidden="1" customWidth="1"/>
    <col min="16" max="16" width="14.85546875" style="472" hidden="1" customWidth="1"/>
    <col min="17" max="17" width="13" style="472" hidden="1" customWidth="1"/>
    <col min="18" max="18" width="20.140625" style="472" hidden="1" customWidth="1"/>
    <col min="19" max="19" width="16.140625" style="472" hidden="1" customWidth="1"/>
    <col min="20" max="20" width="15" style="472" hidden="1" customWidth="1"/>
    <col min="21" max="37" width="9.140625" style="472" customWidth="1"/>
    <col min="38" max="38" width="0.28515625" style="472" customWidth="1"/>
    <col min="39" max="42" width="9.140625" style="472" customWidth="1"/>
    <col min="43" max="43" width="65.5703125" style="472" customWidth="1"/>
    <col min="44" max="44" width="9.140625" style="472" customWidth="1"/>
    <col min="45" max="16384" width="9.140625" style="472"/>
  </cols>
  <sheetData>
    <row r="1" spans="1:256" ht="22.5" customHeight="1">
      <c r="A1" s="735" t="str">
        <f>Basic!B5</f>
        <v>SPEC. NO.: CC/NT/COND/DOM/A06/22/00427</v>
      </c>
      <c r="B1" s="6"/>
      <c r="C1" s="6"/>
      <c r="D1" s="419"/>
      <c r="E1" s="6"/>
      <c r="F1" s="6"/>
      <c r="G1" s="6"/>
      <c r="H1" s="6"/>
      <c r="I1" s="6"/>
      <c r="J1" s="736"/>
      <c r="K1" s="6"/>
      <c r="L1" s="6"/>
      <c r="M1" s="6"/>
      <c r="N1" s="6" t="s">
        <v>456</v>
      </c>
    </row>
    <row r="2" spans="1:256">
      <c r="A2" s="4"/>
      <c r="B2" s="4"/>
      <c r="C2" s="4"/>
      <c r="D2" s="349"/>
      <c r="E2" s="4"/>
      <c r="F2" s="4"/>
      <c r="G2" s="4"/>
      <c r="H2" s="4"/>
      <c r="I2" s="4"/>
      <c r="J2" s="349"/>
      <c r="K2" s="4"/>
      <c r="L2" s="4"/>
      <c r="M2" s="4"/>
      <c r="N2" s="4"/>
    </row>
    <row r="3" spans="1:256" ht="66.75" customHeight="1">
      <c r="A3" s="889" t="str">
        <f>Cover!$B$2</f>
        <v xml:space="preserve">Reconductoring packages OH03 for Reconductoring of Jharsuguda/Sundargarh (POWERGRID) - Rourkela (POWERGRID) 400kV 2xD/C Twin Moose line with Twin HTLS conductor associated with Eastern region Expansion Scheme-XXIX
</v>
      </c>
      <c r="B3" s="889"/>
      <c r="C3" s="889"/>
      <c r="D3" s="889"/>
      <c r="E3" s="889"/>
      <c r="F3" s="889"/>
      <c r="G3" s="889"/>
      <c r="H3" s="889"/>
      <c r="I3" s="889"/>
      <c r="J3" s="889"/>
      <c r="K3" s="889"/>
      <c r="L3" s="889"/>
      <c r="M3" s="889"/>
      <c r="N3" s="889"/>
    </row>
    <row r="4" spans="1:256" ht="16.5">
      <c r="A4" s="890" t="s">
        <v>0</v>
      </c>
      <c r="B4" s="890"/>
      <c r="C4" s="890"/>
      <c r="D4" s="890"/>
      <c r="E4" s="890"/>
      <c r="F4" s="890"/>
      <c r="G4" s="890"/>
      <c r="H4" s="890"/>
      <c r="I4" s="890"/>
      <c r="J4" s="890"/>
      <c r="K4" s="890"/>
      <c r="L4" s="890"/>
      <c r="M4" s="890"/>
      <c r="N4" s="890"/>
    </row>
    <row r="5" spans="1:256" s="590" customFormat="1" ht="27" customHeight="1">
      <c r="A5" s="589"/>
      <c r="B5" s="589"/>
      <c r="C5" s="589"/>
      <c r="D5" s="589"/>
      <c r="E5" s="589"/>
      <c r="F5" s="589"/>
      <c r="G5" s="589"/>
      <c r="H5" s="589"/>
      <c r="I5" s="589"/>
      <c r="J5" s="589"/>
      <c r="K5" s="589"/>
      <c r="L5" s="589"/>
      <c r="M5" s="589"/>
      <c r="N5" s="589"/>
    </row>
    <row r="6" spans="1:256" ht="23.25" customHeight="1">
      <c r="A6" s="891" t="s">
        <v>331</v>
      </c>
      <c r="B6" s="891"/>
      <c r="C6" s="4"/>
      <c r="D6" s="349"/>
      <c r="E6" s="4"/>
      <c r="F6" s="4"/>
      <c r="G6" s="4"/>
      <c r="H6" s="4"/>
      <c r="I6" s="4"/>
      <c r="J6" s="349"/>
      <c r="K6" s="4"/>
      <c r="L6" s="4"/>
      <c r="M6" s="4"/>
      <c r="N6" s="4"/>
    </row>
    <row r="7" spans="1:256" ht="24" customHeight="1">
      <c r="A7" s="896" t="str">
        <f>IF('Name of Bidder'!D6=4, ( CONCATENATE("JOINT VENTURE OF ",'Name of Bidder'!C8, " &amp; ",'Name of Bidder'!C13)),'Name of Bidder'!C8)</f>
        <v xml:space="preserve">JOINT VENTURE OF  &amp; </v>
      </c>
      <c r="B7" s="896"/>
      <c r="C7" s="896"/>
      <c r="D7" s="896"/>
      <c r="E7" s="896"/>
      <c r="F7" s="896"/>
      <c r="G7" s="896"/>
      <c r="H7" s="896"/>
      <c r="I7" s="896"/>
      <c r="J7" s="404"/>
      <c r="K7" s="451" t="s">
        <v>1</v>
      </c>
      <c r="L7" s="403"/>
      <c r="N7" s="4"/>
      <c r="Z7" s="537">
        <f>'Names of Bidder to b dleted'!K6</f>
        <v>2</v>
      </c>
    </row>
    <row r="8" spans="1:256" ht="24" customHeight="1">
      <c r="A8" s="892" t="str">
        <f>IF('Name of Bidder'!D6=4,"Bidder’s Name and Address  (Lead Partner)","Bidder’s Name and Address")</f>
        <v>Bidder’s Name and Address  (Lead Partner)</v>
      </c>
      <c r="B8" s="892"/>
      <c r="C8" s="892"/>
      <c r="D8" s="892"/>
      <c r="E8" s="892"/>
      <c r="F8" s="892"/>
      <c r="G8" s="892"/>
      <c r="H8" s="544"/>
      <c r="I8" s="544"/>
      <c r="J8" s="544"/>
      <c r="K8" s="452" t="s">
        <v>2</v>
      </c>
      <c r="L8" s="544"/>
      <c r="N8" s="4"/>
      <c r="U8" s="534"/>
      <c r="Z8" s="883">
        <f>'Names of Bidder to b dleted'!D9</f>
        <v>0</v>
      </c>
      <c r="AA8" s="883"/>
      <c r="AB8" s="883"/>
      <c r="AC8" s="883"/>
      <c r="AD8" s="883"/>
      <c r="AE8" s="883"/>
      <c r="AF8" s="883"/>
      <c r="AG8" s="883"/>
      <c r="AH8" s="883"/>
      <c r="AI8" s="883"/>
      <c r="AJ8" s="883"/>
      <c r="AK8" s="883"/>
      <c r="AL8" s="883"/>
    </row>
    <row r="9" spans="1:256" ht="24" customHeight="1">
      <c r="A9" s="457" t="s">
        <v>12</v>
      </c>
      <c r="B9" s="405"/>
      <c r="C9" s="895">
        <f>'Name of Bidder'!C8</f>
        <v>0</v>
      </c>
      <c r="D9" s="895"/>
      <c r="E9" s="895"/>
      <c r="F9" s="895"/>
      <c r="G9" s="895"/>
      <c r="H9" s="440"/>
      <c r="I9" s="406"/>
      <c r="J9" s="407"/>
      <c r="K9" s="452" t="s">
        <v>3</v>
      </c>
      <c r="N9" s="4"/>
      <c r="U9" s="534"/>
      <c r="Z9" s="883">
        <f>'Names of Bidder to b dleted'!D14</f>
        <v>0</v>
      </c>
      <c r="AA9" s="883"/>
      <c r="AB9" s="883"/>
      <c r="AC9" s="883"/>
      <c r="AD9" s="883"/>
      <c r="AE9" s="883"/>
      <c r="AF9" s="883"/>
      <c r="AG9" s="883"/>
      <c r="AH9" s="883"/>
      <c r="AI9" s="883"/>
      <c r="AJ9" s="883"/>
      <c r="AK9" s="883"/>
      <c r="AL9" s="883"/>
    </row>
    <row r="10" spans="1:256" ht="24" customHeight="1">
      <c r="A10" s="457" t="s">
        <v>11</v>
      </c>
      <c r="B10" s="405"/>
      <c r="C10" s="894">
        <f>'Name of Bidder'!C9</f>
        <v>0</v>
      </c>
      <c r="D10" s="894"/>
      <c r="E10" s="894"/>
      <c r="F10" s="894"/>
      <c r="G10" s="894"/>
      <c r="H10" s="440"/>
      <c r="I10" s="406"/>
      <c r="J10" s="407"/>
      <c r="K10" s="452" t="s">
        <v>4</v>
      </c>
      <c r="N10" s="4"/>
      <c r="Z10" s="883" t="str">
        <f>"JOINT VENTURE OF "&amp;Z8&amp;" &amp; "&amp;Z9</f>
        <v>JOINT VENTURE OF 0 &amp; 0</v>
      </c>
      <c r="AA10" s="883"/>
      <c r="AB10" s="883"/>
      <c r="AC10" s="883"/>
      <c r="AD10" s="883"/>
      <c r="AE10" s="883"/>
      <c r="AF10" s="883"/>
      <c r="AG10" s="883"/>
      <c r="AH10" s="883"/>
      <c r="AI10" s="883"/>
      <c r="AJ10" s="883"/>
      <c r="AK10" s="883"/>
      <c r="AL10" s="883"/>
    </row>
    <row r="11" spans="1:256" ht="24" customHeight="1">
      <c r="A11" s="406"/>
      <c r="B11" s="406"/>
      <c r="C11" s="894">
        <f>'Name of Bidder'!C10</f>
        <v>0</v>
      </c>
      <c r="D11" s="894"/>
      <c r="E11" s="894"/>
      <c r="F11" s="894"/>
      <c r="G11" s="894"/>
      <c r="H11" s="440"/>
      <c r="I11" s="406"/>
      <c r="J11" s="407"/>
      <c r="K11" s="452" t="s">
        <v>5</v>
      </c>
      <c r="N11" s="4"/>
    </row>
    <row r="12" spans="1:256" ht="24" customHeight="1">
      <c r="A12" s="406"/>
      <c r="B12" s="406"/>
      <c r="C12" s="894">
        <f>'Name of Bidder'!C11</f>
        <v>0</v>
      </c>
      <c r="D12" s="894"/>
      <c r="E12" s="894"/>
      <c r="F12" s="894"/>
      <c r="G12" s="894"/>
      <c r="H12" s="440"/>
      <c r="I12" s="406"/>
      <c r="J12" s="407"/>
      <c r="K12" s="452" t="s">
        <v>6</v>
      </c>
      <c r="N12" s="4"/>
    </row>
    <row r="13" spans="1:256" s="535" customFormat="1" ht="26.25" customHeight="1">
      <c r="A13" s="897" t="s">
        <v>288</v>
      </c>
      <c r="B13" s="897"/>
      <c r="C13" s="897"/>
      <c r="D13" s="897"/>
      <c r="E13" s="897"/>
      <c r="F13" s="897"/>
      <c r="G13" s="897"/>
      <c r="H13" s="897"/>
      <c r="I13" s="897"/>
      <c r="J13" s="897"/>
      <c r="K13" s="897"/>
      <c r="L13" s="897"/>
      <c r="M13" s="897"/>
      <c r="N13" s="897"/>
      <c r="AR13" s="472"/>
    </row>
    <row r="14" spans="1:256" ht="15.75" customHeight="1">
      <c r="A14" s="4"/>
      <c r="B14" s="4"/>
      <c r="C14" s="4"/>
      <c r="D14" s="349"/>
      <c r="E14" s="4"/>
      <c r="F14" s="4"/>
      <c r="G14" s="4"/>
      <c r="H14" s="4"/>
      <c r="I14" s="4"/>
      <c r="J14" s="349"/>
      <c r="K14" s="893" t="s">
        <v>336</v>
      </c>
      <c r="L14" s="893"/>
      <c r="M14" s="893"/>
      <c r="N14" s="893"/>
    </row>
    <row r="15" spans="1:256" ht="122.25" customHeight="1">
      <c r="A15" s="388" t="s">
        <v>7</v>
      </c>
      <c r="B15" s="388" t="s">
        <v>247</v>
      </c>
      <c r="C15" s="388" t="s">
        <v>259</v>
      </c>
      <c r="D15" s="388" t="s">
        <v>261</v>
      </c>
      <c r="E15" s="388" t="s">
        <v>13</v>
      </c>
      <c r="F15" s="388" t="s">
        <v>289</v>
      </c>
      <c r="G15" s="438" t="s">
        <v>292</v>
      </c>
      <c r="H15" s="388" t="s">
        <v>295</v>
      </c>
      <c r="I15" s="439" t="s">
        <v>293</v>
      </c>
      <c r="J15" s="388" t="s">
        <v>8</v>
      </c>
      <c r="K15" s="16" t="s">
        <v>9</v>
      </c>
      <c r="L15" s="16" t="s">
        <v>10</v>
      </c>
      <c r="M15" s="388" t="s">
        <v>335</v>
      </c>
      <c r="N15" s="388" t="s">
        <v>334</v>
      </c>
    </row>
    <row r="16" spans="1:256" s="603" customFormat="1">
      <c r="A16" s="599">
        <v>1</v>
      </c>
      <c r="B16" s="599">
        <v>2</v>
      </c>
      <c r="C16" s="599">
        <v>3</v>
      </c>
      <c r="D16" s="600">
        <v>4</v>
      </c>
      <c r="E16" s="599">
        <v>5</v>
      </c>
      <c r="F16" s="599">
        <v>6</v>
      </c>
      <c r="G16" s="601">
        <v>7</v>
      </c>
      <c r="H16" s="599">
        <v>8</v>
      </c>
      <c r="I16" s="602">
        <v>9</v>
      </c>
      <c r="J16" s="600">
        <v>10</v>
      </c>
      <c r="K16" s="599">
        <v>11</v>
      </c>
      <c r="L16" s="599">
        <v>12</v>
      </c>
      <c r="M16" s="599">
        <v>13</v>
      </c>
      <c r="N16" s="599" t="s">
        <v>333</v>
      </c>
      <c r="AR16" s="472"/>
      <c r="IV16" s="603">
        <f>SUM(A16:IU16)</f>
        <v>91</v>
      </c>
    </row>
    <row r="17" spans="1:46" s="749" customFormat="1" ht="25.5" customHeight="1">
      <c r="A17" s="744" t="s">
        <v>52</v>
      </c>
      <c r="B17" s="823" t="s">
        <v>524</v>
      </c>
      <c r="C17" s="823"/>
      <c r="D17" s="824"/>
      <c r="E17" s="745"/>
      <c r="F17" s="745"/>
      <c r="G17" s="747"/>
      <c r="H17" s="745"/>
      <c r="I17" s="748"/>
      <c r="J17" s="746"/>
      <c r="K17" s="745"/>
      <c r="L17" s="745"/>
      <c r="M17" s="744"/>
      <c r="N17" s="745"/>
      <c r="AR17" s="472"/>
    </row>
    <row r="18" spans="1:46">
      <c r="A18" s="531">
        <v>1</v>
      </c>
      <c r="B18" s="541">
        <v>7000020241</v>
      </c>
      <c r="C18" s="541">
        <v>10</v>
      </c>
      <c r="D18" s="541" t="s">
        <v>477</v>
      </c>
      <c r="E18" s="541">
        <v>1000064223</v>
      </c>
      <c r="F18" s="541">
        <v>76169990</v>
      </c>
      <c r="G18" s="532"/>
      <c r="H18" s="541">
        <v>18</v>
      </c>
      <c r="I18" s="530"/>
      <c r="J18" s="533" t="s">
        <v>500</v>
      </c>
      <c r="K18" s="541" t="s">
        <v>281</v>
      </c>
      <c r="L18" s="541">
        <v>1418</v>
      </c>
      <c r="M18" s="542"/>
      <c r="N18" s="543" t="str">
        <f>IF(M18=0, "INCLUDED", IF(ISERROR(M18*L18), M18, M18*L18))</f>
        <v>INCLUDED</v>
      </c>
      <c r="O18" s="630">
        <f>IF(N18="Included",0,N18)</f>
        <v>0</v>
      </c>
      <c r="P18" s="630">
        <f>IF( I18="",H18*(IF(N18="Included",0,N18))/100,I18*(IF(N18="Included",0,N18)))</f>
        <v>0</v>
      </c>
      <c r="Q18" s="635">
        <f>Discount!$H$36</f>
        <v>0</v>
      </c>
      <c r="R18" s="635">
        <f>Q18*O18</f>
        <v>0</v>
      </c>
      <c r="S18" s="635">
        <f>IF(I18="",H18*R18/100,I18*R18)</f>
        <v>0</v>
      </c>
      <c r="T18" s="759">
        <f>M18*L18</f>
        <v>0</v>
      </c>
      <c r="AQ18" s="818"/>
      <c r="AS18"/>
      <c r="AT18"/>
    </row>
    <row r="19" spans="1:46" ht="78.75">
      <c r="A19" s="454">
        <v>2</v>
      </c>
      <c r="B19" s="541">
        <v>7000020241</v>
      </c>
      <c r="C19" s="541">
        <v>20</v>
      </c>
      <c r="D19" s="541" t="s">
        <v>478</v>
      </c>
      <c r="E19" s="541">
        <v>1000064233</v>
      </c>
      <c r="F19" s="541">
        <v>76169990</v>
      </c>
      <c r="G19" s="529"/>
      <c r="H19" s="541">
        <v>18</v>
      </c>
      <c r="I19" s="530"/>
      <c r="J19" s="533" t="s">
        <v>501</v>
      </c>
      <c r="K19" s="541" t="s">
        <v>280</v>
      </c>
      <c r="L19" s="541">
        <v>2608</v>
      </c>
      <c r="M19" s="542"/>
      <c r="N19" s="543" t="str">
        <f t="shared" ref="N19:N43" si="0">IF(M19=0, "INCLUDED", IF(ISERROR(M19*L19), M19, M19*L19))</f>
        <v>INCLUDED</v>
      </c>
      <c r="O19" s="630">
        <f t="shared" ref="O19:O43" si="1">IF(N19="Included",0,N19)</f>
        <v>0</v>
      </c>
      <c r="P19" s="630">
        <f t="shared" ref="P19:P43" si="2">IF( I19="",H19*(IF(N19="Included",0,N19))/100,I19*(IF(N19="Included",0,N19)))</f>
        <v>0</v>
      </c>
      <c r="Q19" s="635">
        <f>Discount!$H$36</f>
        <v>0</v>
      </c>
      <c r="R19" s="635">
        <f t="shared" ref="R19:R43" si="3">Q19*O19</f>
        <v>0</v>
      </c>
      <c r="S19" s="635">
        <f t="shared" ref="S19:S43" si="4">IF(I19="",H19*R19/100,I19*R19)</f>
        <v>0</v>
      </c>
      <c r="T19" s="759">
        <f t="shared" ref="T19:T27" si="5">M19*L19</f>
        <v>0</v>
      </c>
      <c r="AQ19" s="818"/>
      <c r="AS19"/>
      <c r="AT19"/>
    </row>
    <row r="20" spans="1:46" ht="47.25">
      <c r="A20" s="531">
        <v>3</v>
      </c>
      <c r="B20" s="541">
        <v>7000020241</v>
      </c>
      <c r="C20" s="541">
        <v>30</v>
      </c>
      <c r="D20" s="541" t="s">
        <v>478</v>
      </c>
      <c r="E20" s="541">
        <v>1000064235</v>
      </c>
      <c r="F20" s="541">
        <v>76169990</v>
      </c>
      <c r="G20" s="529"/>
      <c r="H20" s="541">
        <v>18</v>
      </c>
      <c r="I20" s="530"/>
      <c r="J20" s="533" t="s">
        <v>502</v>
      </c>
      <c r="K20" s="541" t="s">
        <v>280</v>
      </c>
      <c r="L20" s="541">
        <v>248</v>
      </c>
      <c r="M20" s="542"/>
      <c r="N20" s="543" t="str">
        <f t="shared" si="0"/>
        <v>INCLUDED</v>
      </c>
      <c r="O20" s="630">
        <f t="shared" si="1"/>
        <v>0</v>
      </c>
      <c r="P20" s="630">
        <f t="shared" si="2"/>
        <v>0</v>
      </c>
      <c r="Q20" s="635">
        <f>Discount!$H$36</f>
        <v>0</v>
      </c>
      <c r="R20" s="635">
        <f t="shared" si="3"/>
        <v>0</v>
      </c>
      <c r="S20" s="635">
        <f t="shared" si="4"/>
        <v>0</v>
      </c>
      <c r="T20" s="759">
        <f t="shared" si="5"/>
        <v>0</v>
      </c>
      <c r="AQ20" s="818"/>
      <c r="AS20"/>
      <c r="AT20"/>
    </row>
    <row r="21" spans="1:46" ht="47.25">
      <c r="A21" s="454">
        <v>4</v>
      </c>
      <c r="B21" s="541">
        <v>7000020241</v>
      </c>
      <c r="C21" s="541">
        <v>40</v>
      </c>
      <c r="D21" s="541" t="s">
        <v>478</v>
      </c>
      <c r="E21" s="541">
        <v>1000064221</v>
      </c>
      <c r="F21" s="541">
        <v>76169990</v>
      </c>
      <c r="G21" s="529"/>
      <c r="H21" s="541">
        <v>18</v>
      </c>
      <c r="I21" s="530"/>
      <c r="J21" s="533" t="s">
        <v>503</v>
      </c>
      <c r="K21" s="541" t="s">
        <v>280</v>
      </c>
      <c r="L21" s="541">
        <v>2829</v>
      </c>
      <c r="M21" s="542"/>
      <c r="N21" s="543" t="str">
        <f t="shared" si="0"/>
        <v>INCLUDED</v>
      </c>
      <c r="O21" s="630">
        <f t="shared" si="1"/>
        <v>0</v>
      </c>
      <c r="P21" s="630">
        <f t="shared" si="2"/>
        <v>0</v>
      </c>
      <c r="Q21" s="635">
        <f>Discount!$H$36</f>
        <v>0</v>
      </c>
      <c r="R21" s="635">
        <f t="shared" si="3"/>
        <v>0</v>
      </c>
      <c r="S21" s="635">
        <f t="shared" si="4"/>
        <v>0</v>
      </c>
      <c r="T21" s="759">
        <f t="shared" si="5"/>
        <v>0</v>
      </c>
      <c r="AQ21" s="818"/>
      <c r="AS21"/>
      <c r="AT21"/>
    </row>
    <row r="22" spans="1:46" ht="31.5">
      <c r="A22" s="531">
        <v>5</v>
      </c>
      <c r="B22" s="541">
        <v>7000020241</v>
      </c>
      <c r="C22" s="541">
        <v>50</v>
      </c>
      <c r="D22" s="541" t="s">
        <v>479</v>
      </c>
      <c r="E22" s="541">
        <v>1000064225</v>
      </c>
      <c r="F22" s="541">
        <v>76169990</v>
      </c>
      <c r="G22" s="529"/>
      <c r="H22" s="541">
        <v>18</v>
      </c>
      <c r="I22" s="530"/>
      <c r="J22" s="533" t="s">
        <v>504</v>
      </c>
      <c r="K22" s="541" t="s">
        <v>280</v>
      </c>
      <c r="L22" s="541">
        <v>625</v>
      </c>
      <c r="M22" s="542"/>
      <c r="N22" s="543" t="str">
        <f t="shared" si="0"/>
        <v>INCLUDED</v>
      </c>
      <c r="O22" s="630">
        <f t="shared" si="1"/>
        <v>0</v>
      </c>
      <c r="P22" s="630">
        <f t="shared" si="2"/>
        <v>0</v>
      </c>
      <c r="Q22" s="635">
        <f>Discount!$H$36</f>
        <v>0</v>
      </c>
      <c r="R22" s="635">
        <f t="shared" si="3"/>
        <v>0</v>
      </c>
      <c r="S22" s="635">
        <f t="shared" si="4"/>
        <v>0</v>
      </c>
      <c r="T22" s="759">
        <f t="shared" si="5"/>
        <v>0</v>
      </c>
      <c r="AQ22" s="818"/>
      <c r="AS22"/>
      <c r="AT22"/>
    </row>
    <row r="23" spans="1:46" ht="31.5">
      <c r="A23" s="454">
        <v>6</v>
      </c>
      <c r="B23" s="541">
        <v>7000020241</v>
      </c>
      <c r="C23" s="541">
        <v>60</v>
      </c>
      <c r="D23" s="541" t="s">
        <v>479</v>
      </c>
      <c r="E23" s="541">
        <v>1000064227</v>
      </c>
      <c r="F23" s="541">
        <v>76169990</v>
      </c>
      <c r="G23" s="529"/>
      <c r="H23" s="541">
        <v>18</v>
      </c>
      <c r="I23" s="530"/>
      <c r="J23" s="533" t="s">
        <v>505</v>
      </c>
      <c r="K23" s="541" t="s">
        <v>280</v>
      </c>
      <c r="L23" s="541">
        <v>188</v>
      </c>
      <c r="M23" s="542"/>
      <c r="N23" s="543" t="str">
        <f t="shared" si="0"/>
        <v>INCLUDED</v>
      </c>
      <c r="O23" s="630">
        <f t="shared" si="1"/>
        <v>0</v>
      </c>
      <c r="P23" s="630">
        <f t="shared" si="2"/>
        <v>0</v>
      </c>
      <c r="Q23" s="635">
        <f>Discount!$H$36</f>
        <v>0</v>
      </c>
      <c r="R23" s="635">
        <f t="shared" si="3"/>
        <v>0</v>
      </c>
      <c r="S23" s="635">
        <f t="shared" si="4"/>
        <v>0</v>
      </c>
      <c r="T23" s="759">
        <f t="shared" si="5"/>
        <v>0</v>
      </c>
      <c r="AQ23" s="818"/>
      <c r="AS23"/>
      <c r="AT23"/>
    </row>
    <row r="24" spans="1:46" ht="31.5">
      <c r="A24" s="531">
        <v>7</v>
      </c>
      <c r="B24" s="541">
        <v>7000020241</v>
      </c>
      <c r="C24" s="541">
        <v>70</v>
      </c>
      <c r="D24" s="541" t="s">
        <v>479</v>
      </c>
      <c r="E24" s="541">
        <v>1000064231</v>
      </c>
      <c r="F24" s="541">
        <v>76169990</v>
      </c>
      <c r="G24" s="529"/>
      <c r="H24" s="541">
        <v>18</v>
      </c>
      <c r="I24" s="530"/>
      <c r="J24" s="533" t="s">
        <v>506</v>
      </c>
      <c r="K24" s="541" t="s">
        <v>280</v>
      </c>
      <c r="L24" s="541">
        <v>14079</v>
      </c>
      <c r="M24" s="542"/>
      <c r="N24" s="543" t="str">
        <f t="shared" si="0"/>
        <v>INCLUDED</v>
      </c>
      <c r="O24" s="630">
        <f t="shared" si="1"/>
        <v>0</v>
      </c>
      <c r="P24" s="630">
        <f t="shared" si="2"/>
        <v>0</v>
      </c>
      <c r="Q24" s="635">
        <f>Discount!$H$36</f>
        <v>0</v>
      </c>
      <c r="R24" s="635">
        <f t="shared" si="3"/>
        <v>0</v>
      </c>
      <c r="S24" s="635">
        <f t="shared" si="4"/>
        <v>0</v>
      </c>
      <c r="T24" s="759">
        <f t="shared" si="5"/>
        <v>0</v>
      </c>
      <c r="AQ24" s="818"/>
      <c r="AS24"/>
      <c r="AT24"/>
    </row>
    <row r="25" spans="1:46" ht="31.5">
      <c r="A25" s="454">
        <v>8</v>
      </c>
      <c r="B25" s="541">
        <v>7000020241</v>
      </c>
      <c r="C25" s="541">
        <v>80</v>
      </c>
      <c r="D25" s="541" t="s">
        <v>479</v>
      </c>
      <c r="E25" s="541">
        <v>1000064229</v>
      </c>
      <c r="F25" s="541">
        <v>76169990</v>
      </c>
      <c r="G25" s="529"/>
      <c r="H25" s="541">
        <v>18</v>
      </c>
      <c r="I25" s="530"/>
      <c r="J25" s="533" t="s">
        <v>507</v>
      </c>
      <c r="K25" s="541" t="s">
        <v>280</v>
      </c>
      <c r="L25" s="541">
        <v>2122</v>
      </c>
      <c r="M25" s="542"/>
      <c r="N25" s="543" t="str">
        <f t="shared" si="0"/>
        <v>INCLUDED</v>
      </c>
      <c r="O25" s="630">
        <f t="shared" si="1"/>
        <v>0</v>
      </c>
      <c r="P25" s="630">
        <f t="shared" si="2"/>
        <v>0</v>
      </c>
      <c r="Q25" s="635">
        <f>Discount!$H$36</f>
        <v>0</v>
      </c>
      <c r="R25" s="635">
        <f t="shared" si="3"/>
        <v>0</v>
      </c>
      <c r="S25" s="635">
        <f t="shared" si="4"/>
        <v>0</v>
      </c>
      <c r="T25" s="759">
        <f t="shared" si="5"/>
        <v>0</v>
      </c>
      <c r="AQ25" s="818"/>
      <c r="AS25"/>
      <c r="AT25"/>
    </row>
    <row r="26" spans="1:46" ht="31.5">
      <c r="A26" s="531">
        <v>9</v>
      </c>
      <c r="B26" s="541">
        <v>7000020241</v>
      </c>
      <c r="C26" s="541">
        <v>90</v>
      </c>
      <c r="D26" s="541" t="s">
        <v>479</v>
      </c>
      <c r="E26" s="541">
        <v>1000064237</v>
      </c>
      <c r="F26" s="541">
        <v>76169990</v>
      </c>
      <c r="G26" s="529"/>
      <c r="H26" s="541">
        <v>18</v>
      </c>
      <c r="I26" s="530"/>
      <c r="J26" s="533" t="s">
        <v>508</v>
      </c>
      <c r="K26" s="541" t="s">
        <v>280</v>
      </c>
      <c r="L26" s="541">
        <v>96</v>
      </c>
      <c r="M26" s="542"/>
      <c r="N26" s="543" t="str">
        <f t="shared" si="0"/>
        <v>INCLUDED</v>
      </c>
      <c r="O26" s="630">
        <f t="shared" si="1"/>
        <v>0</v>
      </c>
      <c r="P26" s="630">
        <f t="shared" si="2"/>
        <v>0</v>
      </c>
      <c r="Q26" s="635">
        <f>Discount!$H$36</f>
        <v>0</v>
      </c>
      <c r="R26" s="635">
        <f t="shared" si="3"/>
        <v>0</v>
      </c>
      <c r="S26" s="635">
        <f t="shared" si="4"/>
        <v>0</v>
      </c>
      <c r="T26" s="759">
        <f t="shared" si="5"/>
        <v>0</v>
      </c>
      <c r="AQ26" s="818"/>
      <c r="AS26"/>
      <c r="AT26"/>
    </row>
    <row r="27" spans="1:46" ht="31.5">
      <c r="A27" s="454">
        <v>10</v>
      </c>
      <c r="B27" s="541">
        <v>7000020241</v>
      </c>
      <c r="C27" s="541">
        <v>130</v>
      </c>
      <c r="D27" s="541" t="s">
        <v>480</v>
      </c>
      <c r="E27" s="541">
        <v>1000064223</v>
      </c>
      <c r="F27" s="541">
        <v>76169990</v>
      </c>
      <c r="G27" s="529"/>
      <c r="H27" s="541">
        <v>18</v>
      </c>
      <c r="I27" s="530"/>
      <c r="J27" s="533" t="s">
        <v>500</v>
      </c>
      <c r="K27" s="541" t="s">
        <v>281</v>
      </c>
      <c r="L27" s="541">
        <v>40</v>
      </c>
      <c r="M27" s="542"/>
      <c r="N27" s="543" t="str">
        <f t="shared" si="0"/>
        <v>INCLUDED</v>
      </c>
      <c r="O27" s="630">
        <f t="shared" si="1"/>
        <v>0</v>
      </c>
      <c r="P27" s="630">
        <f t="shared" si="2"/>
        <v>0</v>
      </c>
      <c r="Q27" s="635">
        <f>Discount!$H$36</f>
        <v>0</v>
      </c>
      <c r="R27" s="635">
        <f t="shared" si="3"/>
        <v>0</v>
      </c>
      <c r="S27" s="635">
        <f t="shared" si="4"/>
        <v>0</v>
      </c>
      <c r="T27" s="759">
        <f t="shared" si="5"/>
        <v>0</v>
      </c>
      <c r="AQ27" s="818"/>
      <c r="AS27"/>
      <c r="AT27"/>
    </row>
    <row r="28" spans="1:46" ht="78.75">
      <c r="A28" s="531">
        <v>11</v>
      </c>
      <c r="B28" s="541">
        <v>7000020241</v>
      </c>
      <c r="C28" s="541">
        <v>140</v>
      </c>
      <c r="D28" s="541" t="s">
        <v>481</v>
      </c>
      <c r="E28" s="541">
        <v>1000064233</v>
      </c>
      <c r="F28" s="541">
        <v>76169990</v>
      </c>
      <c r="G28" s="529"/>
      <c r="H28" s="541">
        <v>18</v>
      </c>
      <c r="I28" s="530"/>
      <c r="J28" s="533" t="s">
        <v>501</v>
      </c>
      <c r="K28" s="541" t="s">
        <v>280</v>
      </c>
      <c r="L28" s="541">
        <v>120</v>
      </c>
      <c r="M28" s="542"/>
      <c r="N28" s="543" t="str">
        <f t="shared" si="0"/>
        <v>INCLUDED</v>
      </c>
      <c r="O28" s="630">
        <f t="shared" si="1"/>
        <v>0</v>
      </c>
      <c r="P28" s="630">
        <f t="shared" si="2"/>
        <v>0</v>
      </c>
      <c r="Q28" s="635">
        <f>Discount!$H$36</f>
        <v>0</v>
      </c>
      <c r="R28" s="635">
        <f t="shared" si="3"/>
        <v>0</v>
      </c>
      <c r="S28" s="635">
        <f t="shared" si="4"/>
        <v>0</v>
      </c>
      <c r="T28" s="759"/>
      <c r="AQ28" s="818"/>
      <c r="AS28"/>
      <c r="AT28"/>
    </row>
    <row r="29" spans="1:46" ht="47.25">
      <c r="A29" s="454">
        <v>12</v>
      </c>
      <c r="B29" s="541">
        <v>7000020241</v>
      </c>
      <c r="C29" s="541">
        <v>150</v>
      </c>
      <c r="D29" s="541" t="s">
        <v>481</v>
      </c>
      <c r="E29" s="541">
        <v>1000064235</v>
      </c>
      <c r="F29" s="541">
        <v>76169990</v>
      </c>
      <c r="G29" s="529"/>
      <c r="H29" s="541">
        <v>18</v>
      </c>
      <c r="I29" s="530"/>
      <c r="J29" s="533" t="s">
        <v>502</v>
      </c>
      <c r="K29" s="541" t="s">
        <v>280</v>
      </c>
      <c r="L29" s="541">
        <v>24</v>
      </c>
      <c r="M29" s="542"/>
      <c r="N29" s="543" t="str">
        <f t="shared" si="0"/>
        <v>INCLUDED</v>
      </c>
      <c r="O29" s="630">
        <f t="shared" si="1"/>
        <v>0</v>
      </c>
      <c r="P29" s="630">
        <f t="shared" si="2"/>
        <v>0</v>
      </c>
      <c r="Q29" s="635">
        <f>Discount!$H$36</f>
        <v>0</v>
      </c>
      <c r="R29" s="635">
        <f t="shared" si="3"/>
        <v>0</v>
      </c>
      <c r="S29" s="635">
        <f t="shared" si="4"/>
        <v>0</v>
      </c>
      <c r="T29" s="759"/>
      <c r="AQ29" s="818"/>
      <c r="AS29"/>
      <c r="AT29"/>
    </row>
    <row r="30" spans="1:46" ht="47.25">
      <c r="A30" s="531">
        <v>13</v>
      </c>
      <c r="B30" s="541">
        <v>7000020241</v>
      </c>
      <c r="C30" s="541">
        <v>160</v>
      </c>
      <c r="D30" s="541" t="s">
        <v>481</v>
      </c>
      <c r="E30" s="541">
        <v>1000064221</v>
      </c>
      <c r="F30" s="541">
        <v>76169990</v>
      </c>
      <c r="G30" s="529"/>
      <c r="H30" s="541">
        <v>18</v>
      </c>
      <c r="I30" s="530"/>
      <c r="J30" s="533" t="s">
        <v>503</v>
      </c>
      <c r="K30" s="541" t="s">
        <v>280</v>
      </c>
      <c r="L30" s="541">
        <v>96</v>
      </c>
      <c r="M30" s="542"/>
      <c r="N30" s="543" t="str">
        <f t="shared" si="0"/>
        <v>INCLUDED</v>
      </c>
      <c r="O30" s="630">
        <f t="shared" si="1"/>
        <v>0</v>
      </c>
      <c r="P30" s="630">
        <f t="shared" si="2"/>
        <v>0</v>
      </c>
      <c r="Q30" s="635">
        <f>Discount!$H$36</f>
        <v>0</v>
      </c>
      <c r="R30" s="635">
        <f t="shared" si="3"/>
        <v>0</v>
      </c>
      <c r="S30" s="635">
        <f t="shared" si="4"/>
        <v>0</v>
      </c>
      <c r="T30" s="759"/>
      <c r="AQ30" s="818"/>
      <c r="AS30"/>
      <c r="AT30"/>
    </row>
    <row r="31" spans="1:46" ht="31.5">
      <c r="A31" s="454">
        <v>14</v>
      </c>
      <c r="B31" s="541">
        <v>7000020241</v>
      </c>
      <c r="C31" s="541">
        <v>170</v>
      </c>
      <c r="D31" s="541" t="s">
        <v>482</v>
      </c>
      <c r="E31" s="541">
        <v>1000064225</v>
      </c>
      <c r="F31" s="541">
        <v>76169990</v>
      </c>
      <c r="G31" s="529"/>
      <c r="H31" s="541">
        <v>18</v>
      </c>
      <c r="I31" s="530"/>
      <c r="J31" s="533" t="s">
        <v>504</v>
      </c>
      <c r="K31" s="541" t="s">
        <v>280</v>
      </c>
      <c r="L31" s="541">
        <v>50</v>
      </c>
      <c r="M31" s="542"/>
      <c r="N31" s="543" t="str">
        <f t="shared" si="0"/>
        <v>INCLUDED</v>
      </c>
      <c r="O31" s="630">
        <f t="shared" si="1"/>
        <v>0</v>
      </c>
      <c r="P31" s="630">
        <f t="shared" si="2"/>
        <v>0</v>
      </c>
      <c r="Q31" s="635">
        <f>Discount!$H$36</f>
        <v>0</v>
      </c>
      <c r="R31" s="635">
        <f t="shared" si="3"/>
        <v>0</v>
      </c>
      <c r="S31" s="635">
        <f t="shared" si="4"/>
        <v>0</v>
      </c>
      <c r="T31" s="759"/>
      <c r="AQ31" s="818"/>
      <c r="AS31"/>
      <c r="AT31"/>
    </row>
    <row r="32" spans="1:46" ht="31.5">
      <c r="A32" s="531">
        <v>15</v>
      </c>
      <c r="B32" s="541">
        <v>7000020241</v>
      </c>
      <c r="C32" s="541">
        <v>180</v>
      </c>
      <c r="D32" s="541" t="s">
        <v>482</v>
      </c>
      <c r="E32" s="541">
        <v>1000064227</v>
      </c>
      <c r="F32" s="541">
        <v>76169990</v>
      </c>
      <c r="G32" s="529"/>
      <c r="H32" s="541">
        <v>18</v>
      </c>
      <c r="I32" s="530"/>
      <c r="J32" s="533" t="s">
        <v>505</v>
      </c>
      <c r="K32" s="541" t="s">
        <v>280</v>
      </c>
      <c r="L32" s="541">
        <v>50</v>
      </c>
      <c r="M32" s="542"/>
      <c r="N32" s="543" t="str">
        <f t="shared" si="0"/>
        <v>INCLUDED</v>
      </c>
      <c r="O32" s="630">
        <f t="shared" si="1"/>
        <v>0</v>
      </c>
      <c r="P32" s="630">
        <f t="shared" si="2"/>
        <v>0</v>
      </c>
      <c r="Q32" s="635">
        <f>Discount!$H$36</f>
        <v>0</v>
      </c>
      <c r="R32" s="635">
        <f t="shared" si="3"/>
        <v>0</v>
      </c>
      <c r="S32" s="635">
        <f t="shared" si="4"/>
        <v>0</v>
      </c>
      <c r="T32" s="759"/>
      <c r="AQ32" s="818"/>
      <c r="AS32"/>
      <c r="AT32"/>
    </row>
    <row r="33" spans="1:46" ht="31.5">
      <c r="A33" s="454">
        <v>16</v>
      </c>
      <c r="B33" s="541">
        <v>7000020241</v>
      </c>
      <c r="C33" s="541">
        <v>190</v>
      </c>
      <c r="D33" s="541" t="s">
        <v>482</v>
      </c>
      <c r="E33" s="541">
        <v>1000064231</v>
      </c>
      <c r="F33" s="541">
        <v>76169990</v>
      </c>
      <c r="G33" s="529"/>
      <c r="H33" s="541">
        <v>18</v>
      </c>
      <c r="I33" s="530"/>
      <c r="J33" s="533" t="s">
        <v>506</v>
      </c>
      <c r="K33" s="541" t="s">
        <v>280</v>
      </c>
      <c r="L33" s="541">
        <v>504</v>
      </c>
      <c r="M33" s="542"/>
      <c r="N33" s="543" t="str">
        <f t="shared" si="0"/>
        <v>INCLUDED</v>
      </c>
      <c r="O33" s="630">
        <f t="shared" si="1"/>
        <v>0</v>
      </c>
      <c r="P33" s="630">
        <f t="shared" si="2"/>
        <v>0</v>
      </c>
      <c r="Q33" s="635">
        <f>Discount!$H$36</f>
        <v>0</v>
      </c>
      <c r="R33" s="635">
        <f t="shared" si="3"/>
        <v>0</v>
      </c>
      <c r="S33" s="635">
        <f t="shared" si="4"/>
        <v>0</v>
      </c>
      <c r="T33" s="759"/>
      <c r="AQ33" s="818"/>
      <c r="AS33"/>
      <c r="AT33"/>
    </row>
    <row r="34" spans="1:46" ht="31.5">
      <c r="A34" s="531">
        <v>17</v>
      </c>
      <c r="B34" s="541">
        <v>7000020241</v>
      </c>
      <c r="C34" s="541">
        <v>200</v>
      </c>
      <c r="D34" s="541" t="s">
        <v>482</v>
      </c>
      <c r="E34" s="541">
        <v>1000064229</v>
      </c>
      <c r="F34" s="541">
        <v>76169990</v>
      </c>
      <c r="G34" s="529"/>
      <c r="H34" s="541">
        <v>18</v>
      </c>
      <c r="I34" s="530"/>
      <c r="J34" s="533" t="s">
        <v>507</v>
      </c>
      <c r="K34" s="541" t="s">
        <v>280</v>
      </c>
      <c r="L34" s="541">
        <v>36</v>
      </c>
      <c r="M34" s="542"/>
      <c r="N34" s="543" t="str">
        <f t="shared" si="0"/>
        <v>INCLUDED</v>
      </c>
      <c r="O34" s="630">
        <f t="shared" si="1"/>
        <v>0</v>
      </c>
      <c r="P34" s="630">
        <f t="shared" si="2"/>
        <v>0</v>
      </c>
      <c r="Q34" s="635">
        <f>Discount!$H$36</f>
        <v>0</v>
      </c>
      <c r="R34" s="635">
        <f t="shared" si="3"/>
        <v>0</v>
      </c>
      <c r="S34" s="635">
        <f t="shared" si="4"/>
        <v>0</v>
      </c>
      <c r="T34" s="759"/>
      <c r="AQ34" s="818"/>
      <c r="AS34"/>
      <c r="AT34"/>
    </row>
    <row r="35" spans="1:46" ht="31.5">
      <c r="A35" s="454">
        <v>18</v>
      </c>
      <c r="B35" s="541">
        <v>7000020241</v>
      </c>
      <c r="C35" s="541">
        <v>210</v>
      </c>
      <c r="D35" s="541" t="s">
        <v>482</v>
      </c>
      <c r="E35" s="541">
        <v>1000064237</v>
      </c>
      <c r="F35" s="541">
        <v>76169990</v>
      </c>
      <c r="G35" s="529"/>
      <c r="H35" s="541">
        <v>18</v>
      </c>
      <c r="I35" s="530"/>
      <c r="J35" s="533" t="s">
        <v>508</v>
      </c>
      <c r="K35" s="541" t="s">
        <v>280</v>
      </c>
      <c r="L35" s="541">
        <v>6</v>
      </c>
      <c r="M35" s="542"/>
      <c r="N35" s="543" t="str">
        <f t="shared" si="0"/>
        <v>INCLUDED</v>
      </c>
      <c r="O35" s="630">
        <f t="shared" si="1"/>
        <v>0</v>
      </c>
      <c r="P35" s="630">
        <f t="shared" si="2"/>
        <v>0</v>
      </c>
      <c r="Q35" s="635">
        <f>Discount!$H$36</f>
        <v>0</v>
      </c>
      <c r="R35" s="635">
        <f t="shared" si="3"/>
        <v>0</v>
      </c>
      <c r="S35" s="635">
        <f t="shared" si="4"/>
        <v>0</v>
      </c>
      <c r="T35" s="759"/>
      <c r="AQ35" s="818"/>
      <c r="AS35"/>
      <c r="AT35"/>
    </row>
    <row r="36" spans="1:46" ht="78.75">
      <c r="A36" s="531">
        <v>19</v>
      </c>
      <c r="B36" s="541">
        <v>7000020241</v>
      </c>
      <c r="C36" s="541">
        <v>220</v>
      </c>
      <c r="D36" s="541" t="s">
        <v>483</v>
      </c>
      <c r="E36" s="541">
        <v>1000013391</v>
      </c>
      <c r="F36" s="541">
        <v>73082011</v>
      </c>
      <c r="G36" s="529"/>
      <c r="H36" s="541">
        <v>18</v>
      </c>
      <c r="I36" s="530"/>
      <c r="J36" s="533" t="s">
        <v>485</v>
      </c>
      <c r="K36" s="541" t="s">
        <v>489</v>
      </c>
      <c r="L36" s="541">
        <v>40</v>
      </c>
      <c r="M36" s="542"/>
      <c r="N36" s="543" t="str">
        <f t="shared" si="0"/>
        <v>INCLUDED</v>
      </c>
      <c r="O36" s="630">
        <f t="shared" si="1"/>
        <v>0</v>
      </c>
      <c r="P36" s="630">
        <f t="shared" si="2"/>
        <v>0</v>
      </c>
      <c r="Q36" s="635">
        <f>Discount!$H$36</f>
        <v>0</v>
      </c>
      <c r="R36" s="635">
        <f t="shared" si="3"/>
        <v>0</v>
      </c>
      <c r="S36" s="635">
        <f t="shared" si="4"/>
        <v>0</v>
      </c>
      <c r="T36" s="759"/>
      <c r="AQ36" s="818"/>
      <c r="AS36"/>
      <c r="AT36"/>
    </row>
    <row r="37" spans="1:46" ht="78.75">
      <c r="A37" s="454">
        <v>20</v>
      </c>
      <c r="B37" s="541">
        <v>7000020241</v>
      </c>
      <c r="C37" s="541">
        <v>230</v>
      </c>
      <c r="D37" s="541" t="s">
        <v>483</v>
      </c>
      <c r="E37" s="541">
        <v>1000015274</v>
      </c>
      <c r="F37" s="541">
        <v>73082011</v>
      </c>
      <c r="G37" s="529"/>
      <c r="H37" s="541">
        <v>18</v>
      </c>
      <c r="I37" s="530"/>
      <c r="J37" s="533" t="s">
        <v>486</v>
      </c>
      <c r="K37" s="541" t="s">
        <v>489</v>
      </c>
      <c r="L37" s="541">
        <v>150</v>
      </c>
      <c r="M37" s="542"/>
      <c r="N37" s="543" t="str">
        <f t="shared" si="0"/>
        <v>INCLUDED</v>
      </c>
      <c r="O37" s="630">
        <f t="shared" si="1"/>
        <v>0</v>
      </c>
      <c r="P37" s="630">
        <f t="shared" si="2"/>
        <v>0</v>
      </c>
      <c r="Q37" s="635">
        <f>Discount!$H$36</f>
        <v>0</v>
      </c>
      <c r="R37" s="635">
        <f t="shared" si="3"/>
        <v>0</v>
      </c>
      <c r="S37" s="635">
        <f t="shared" si="4"/>
        <v>0</v>
      </c>
      <c r="T37" s="759"/>
      <c r="AQ37" s="818"/>
      <c r="AS37"/>
      <c r="AT37"/>
    </row>
    <row r="38" spans="1:46" ht="31.5">
      <c r="A38" s="531">
        <v>21</v>
      </c>
      <c r="B38" s="541">
        <v>7000020241</v>
      </c>
      <c r="C38" s="541">
        <v>240</v>
      </c>
      <c r="D38" s="541" t="s">
        <v>483</v>
      </c>
      <c r="E38" s="541">
        <v>1000013472</v>
      </c>
      <c r="F38" s="541">
        <v>73181500</v>
      </c>
      <c r="G38" s="529"/>
      <c r="H38" s="541">
        <v>18</v>
      </c>
      <c r="I38" s="530"/>
      <c r="J38" s="533" t="s">
        <v>487</v>
      </c>
      <c r="K38" s="541" t="s">
        <v>489</v>
      </c>
      <c r="L38" s="541">
        <v>10</v>
      </c>
      <c r="M38" s="542"/>
      <c r="N38" s="543" t="str">
        <f t="shared" si="0"/>
        <v>INCLUDED</v>
      </c>
      <c r="O38" s="630">
        <f t="shared" si="1"/>
        <v>0</v>
      </c>
      <c r="P38" s="630">
        <f t="shared" si="2"/>
        <v>0</v>
      </c>
      <c r="Q38" s="635">
        <f>Discount!$H$36</f>
        <v>0</v>
      </c>
      <c r="R38" s="635">
        <f t="shared" si="3"/>
        <v>0</v>
      </c>
      <c r="S38" s="635">
        <f t="shared" si="4"/>
        <v>0</v>
      </c>
      <c r="T38" s="759"/>
      <c r="AQ38" s="818"/>
      <c r="AS38"/>
      <c r="AT38"/>
    </row>
    <row r="39" spans="1:46" ht="47.25">
      <c r="A39" s="454">
        <v>22</v>
      </c>
      <c r="B39" s="541">
        <v>7000020241</v>
      </c>
      <c r="C39" s="541">
        <v>260</v>
      </c>
      <c r="D39" s="541" t="s">
        <v>484</v>
      </c>
      <c r="E39" s="541">
        <v>1000019718</v>
      </c>
      <c r="F39" s="541">
        <v>73082011</v>
      </c>
      <c r="G39" s="529"/>
      <c r="H39" s="541">
        <v>18</v>
      </c>
      <c r="I39" s="530"/>
      <c r="J39" s="533" t="s">
        <v>488</v>
      </c>
      <c r="K39" s="541" t="s">
        <v>280</v>
      </c>
      <c r="L39" s="541">
        <v>25</v>
      </c>
      <c r="M39" s="542"/>
      <c r="N39" s="543" t="str">
        <f t="shared" si="0"/>
        <v>INCLUDED</v>
      </c>
      <c r="O39" s="630">
        <f t="shared" si="1"/>
        <v>0</v>
      </c>
      <c r="P39" s="630">
        <f t="shared" si="2"/>
        <v>0</v>
      </c>
      <c r="Q39" s="635">
        <f>Discount!$H$36</f>
        <v>0</v>
      </c>
      <c r="R39" s="635">
        <f t="shared" si="3"/>
        <v>0</v>
      </c>
      <c r="S39" s="635">
        <f t="shared" si="4"/>
        <v>0</v>
      </c>
      <c r="T39" s="759"/>
      <c r="AQ39" s="818"/>
      <c r="AS39"/>
      <c r="AT39"/>
    </row>
    <row r="40" spans="1:46" ht="31.5">
      <c r="A40" s="531">
        <v>23</v>
      </c>
      <c r="B40" s="541">
        <v>7000020241</v>
      </c>
      <c r="C40" s="541">
        <v>290</v>
      </c>
      <c r="D40" s="541" t="s">
        <v>511</v>
      </c>
      <c r="E40" s="541">
        <v>1000009328</v>
      </c>
      <c r="F40" s="541">
        <v>85469090</v>
      </c>
      <c r="G40" s="529"/>
      <c r="H40" s="541">
        <v>18</v>
      </c>
      <c r="I40" s="530"/>
      <c r="J40" s="533" t="s">
        <v>513</v>
      </c>
      <c r="K40" s="541" t="s">
        <v>280</v>
      </c>
      <c r="L40" s="541">
        <v>2000</v>
      </c>
      <c r="M40" s="542"/>
      <c r="N40" s="543" t="str">
        <f t="shared" si="0"/>
        <v>INCLUDED</v>
      </c>
      <c r="O40" s="630">
        <f t="shared" si="1"/>
        <v>0</v>
      </c>
      <c r="P40" s="630">
        <f t="shared" si="2"/>
        <v>0</v>
      </c>
      <c r="Q40" s="635">
        <f>Discount!$H$36</f>
        <v>0</v>
      </c>
      <c r="R40" s="635">
        <f t="shared" si="3"/>
        <v>0</v>
      </c>
      <c r="S40" s="635">
        <f t="shared" si="4"/>
        <v>0</v>
      </c>
      <c r="T40" s="759"/>
      <c r="AQ40" s="818"/>
      <c r="AS40"/>
      <c r="AT40"/>
    </row>
    <row r="41" spans="1:46" ht="31.5">
      <c r="A41" s="454">
        <v>24</v>
      </c>
      <c r="B41" s="541">
        <v>7000020241</v>
      </c>
      <c r="C41" s="541">
        <v>300</v>
      </c>
      <c r="D41" s="541" t="s">
        <v>511</v>
      </c>
      <c r="E41" s="541">
        <v>1000009325</v>
      </c>
      <c r="F41" s="541">
        <v>85469090</v>
      </c>
      <c r="G41" s="529"/>
      <c r="H41" s="541">
        <v>18</v>
      </c>
      <c r="I41" s="530"/>
      <c r="J41" s="533" t="s">
        <v>514</v>
      </c>
      <c r="K41" s="541" t="s">
        <v>280</v>
      </c>
      <c r="L41" s="541">
        <v>1250</v>
      </c>
      <c r="M41" s="542"/>
      <c r="N41" s="543" t="str">
        <f t="shared" si="0"/>
        <v>INCLUDED</v>
      </c>
      <c r="O41" s="630">
        <f t="shared" si="1"/>
        <v>0</v>
      </c>
      <c r="P41" s="630">
        <f t="shared" si="2"/>
        <v>0</v>
      </c>
      <c r="Q41" s="635">
        <f>Discount!$H$36</f>
        <v>0</v>
      </c>
      <c r="R41" s="635">
        <f t="shared" si="3"/>
        <v>0</v>
      </c>
      <c r="S41" s="635">
        <f t="shared" si="4"/>
        <v>0</v>
      </c>
      <c r="T41" s="759"/>
      <c r="AQ41" s="818"/>
      <c r="AS41"/>
      <c r="AT41"/>
    </row>
    <row r="42" spans="1:46" ht="31.5">
      <c r="A42" s="531">
        <v>25</v>
      </c>
      <c r="B42" s="541">
        <v>7000020241</v>
      </c>
      <c r="C42" s="541">
        <v>310</v>
      </c>
      <c r="D42" s="541" t="s">
        <v>512</v>
      </c>
      <c r="E42" s="541">
        <v>1000009328</v>
      </c>
      <c r="F42" s="541">
        <v>85469090</v>
      </c>
      <c r="G42" s="529"/>
      <c r="H42" s="541">
        <v>18</v>
      </c>
      <c r="I42" s="530"/>
      <c r="J42" s="533" t="s">
        <v>513</v>
      </c>
      <c r="K42" s="541" t="s">
        <v>280</v>
      </c>
      <c r="L42" s="541">
        <v>200</v>
      </c>
      <c r="M42" s="542"/>
      <c r="N42" s="543" t="str">
        <f t="shared" si="0"/>
        <v>INCLUDED</v>
      </c>
      <c r="O42" s="630">
        <f t="shared" si="1"/>
        <v>0</v>
      </c>
      <c r="P42" s="630">
        <f t="shared" si="2"/>
        <v>0</v>
      </c>
      <c r="Q42" s="635">
        <f>Discount!$H$36</f>
        <v>0</v>
      </c>
      <c r="R42" s="635">
        <f t="shared" si="3"/>
        <v>0</v>
      </c>
      <c r="S42" s="635">
        <f t="shared" si="4"/>
        <v>0</v>
      </c>
      <c r="T42" s="759"/>
      <c r="AQ42" s="818"/>
      <c r="AS42"/>
      <c r="AT42"/>
    </row>
    <row r="43" spans="1:46" ht="31.5">
      <c r="A43" s="454">
        <v>26</v>
      </c>
      <c r="B43" s="541">
        <v>7000020241</v>
      </c>
      <c r="C43" s="541">
        <v>320</v>
      </c>
      <c r="D43" s="541" t="s">
        <v>512</v>
      </c>
      <c r="E43" s="541">
        <v>1000009325</v>
      </c>
      <c r="F43" s="541">
        <v>85469090</v>
      </c>
      <c r="G43" s="529"/>
      <c r="H43" s="541">
        <v>18</v>
      </c>
      <c r="I43" s="530"/>
      <c r="J43" s="533" t="s">
        <v>514</v>
      </c>
      <c r="K43" s="541" t="s">
        <v>280</v>
      </c>
      <c r="L43" s="541">
        <v>125</v>
      </c>
      <c r="M43" s="542"/>
      <c r="N43" s="543" t="str">
        <f t="shared" si="0"/>
        <v>INCLUDED</v>
      </c>
      <c r="O43" s="630">
        <f t="shared" si="1"/>
        <v>0</v>
      </c>
      <c r="P43" s="630">
        <f t="shared" si="2"/>
        <v>0</v>
      </c>
      <c r="Q43" s="635">
        <f>Discount!$H$36</f>
        <v>0</v>
      </c>
      <c r="R43" s="635">
        <f t="shared" si="3"/>
        <v>0</v>
      </c>
      <c r="S43" s="635">
        <f t="shared" si="4"/>
        <v>0</v>
      </c>
      <c r="T43" s="759"/>
      <c r="AQ43" s="818"/>
      <c r="AS43"/>
      <c r="AT43"/>
    </row>
    <row r="44" spans="1:46" ht="16.5" customHeight="1">
      <c r="A44" s="884" t="s">
        <v>454</v>
      </c>
      <c r="B44" s="884"/>
      <c r="C44" s="884"/>
      <c r="D44" s="884"/>
      <c r="E44" s="884"/>
      <c r="F44" s="884"/>
      <c r="G44" s="884"/>
      <c r="H44" s="884"/>
      <c r="I44" s="884"/>
      <c r="J44" s="884"/>
      <c r="K44" s="884"/>
      <c r="L44" s="884"/>
      <c r="M44" s="884"/>
      <c r="N44" s="729">
        <f>SUM(N18:N43)</f>
        <v>0</v>
      </c>
      <c r="O44" s="631"/>
      <c r="P44" s="632">
        <f>SUM(P18:P43)</f>
        <v>0</v>
      </c>
      <c r="Q44" s="633"/>
      <c r="R44" s="731">
        <f>SUM(R18:R43)</f>
        <v>0</v>
      </c>
      <c r="S44" s="634">
        <f>SUM(S18:S43)</f>
        <v>0</v>
      </c>
      <c r="T44" s="759">
        <f>SUM(T18:T43)</f>
        <v>0</v>
      </c>
    </row>
    <row r="45" spans="1:46" ht="16.5">
      <c r="A45" s="884" t="s">
        <v>252</v>
      </c>
      <c r="B45" s="884"/>
      <c r="C45" s="884"/>
      <c r="D45" s="884"/>
      <c r="E45" s="884"/>
      <c r="F45" s="884"/>
      <c r="G45" s="884"/>
      <c r="H45" s="884"/>
      <c r="I45" s="884"/>
      <c r="J45" s="884"/>
      <c r="K45" s="884"/>
      <c r="L45" s="884"/>
      <c r="M45" s="884"/>
      <c r="N45" s="729">
        <f>'Sch-7'!M18</f>
        <v>0</v>
      </c>
      <c r="O45" s="536"/>
      <c r="P45" s="536"/>
      <c r="Q45" s="511"/>
      <c r="R45" s="511"/>
      <c r="S45" s="511"/>
    </row>
    <row r="46" spans="1:46" ht="16.5">
      <c r="A46" s="884" t="s">
        <v>455</v>
      </c>
      <c r="B46" s="884"/>
      <c r="C46" s="884"/>
      <c r="D46" s="884"/>
      <c r="E46" s="884"/>
      <c r="F46" s="884"/>
      <c r="G46" s="884"/>
      <c r="H46" s="884"/>
      <c r="I46" s="884"/>
      <c r="J46" s="884"/>
      <c r="K46" s="884"/>
      <c r="L46" s="884"/>
      <c r="M46" s="884"/>
      <c r="N46" s="729">
        <f>N44+N45</f>
        <v>0</v>
      </c>
      <c r="O46" s="536"/>
      <c r="P46" s="536"/>
      <c r="Q46" s="511"/>
      <c r="R46" s="511"/>
      <c r="S46" s="511"/>
    </row>
    <row r="47" spans="1:46" ht="32.25" customHeight="1">
      <c r="A47" s="538"/>
      <c r="B47" s="886" t="s">
        <v>291</v>
      </c>
      <c r="C47" s="886"/>
      <c r="D47" s="886"/>
      <c r="E47" s="886"/>
      <c r="F47" s="886"/>
      <c r="G47" s="886"/>
      <c r="H47" s="886"/>
      <c r="I47" s="886"/>
      <c r="J47" s="886"/>
      <c r="K47" s="886"/>
      <c r="L47" s="886"/>
      <c r="M47" s="886"/>
      <c r="N47" s="886"/>
      <c r="O47" s="536"/>
      <c r="P47" s="536"/>
      <c r="Q47" s="511"/>
      <c r="R47" s="511"/>
      <c r="S47" s="511"/>
    </row>
    <row r="48" spans="1:46">
      <c r="A48" s="538"/>
      <c r="B48" s="538"/>
      <c r="C48" s="538"/>
      <c r="D48" s="540"/>
      <c r="E48" s="538"/>
      <c r="F48" s="538"/>
      <c r="G48" s="538"/>
      <c r="H48" s="538"/>
      <c r="I48" s="538"/>
      <c r="J48" s="540"/>
      <c r="K48" s="538"/>
      <c r="L48" s="538"/>
      <c r="M48" s="538"/>
      <c r="N48" s="538"/>
      <c r="O48" s="511"/>
      <c r="P48" s="511"/>
      <c r="Q48" s="511"/>
      <c r="R48" s="511"/>
      <c r="S48" s="511"/>
    </row>
    <row r="49" spans="1:19" ht="16.5">
      <c r="A49" s="538"/>
      <c r="B49" s="538" t="s">
        <v>297</v>
      </c>
      <c r="C49" s="888">
        <f>'Name of Bidder'!C30</f>
        <v>0</v>
      </c>
      <c r="D49" s="888"/>
      <c r="E49" s="538"/>
      <c r="F49" s="538"/>
      <c r="G49" s="538"/>
      <c r="H49" s="538"/>
      <c r="I49" s="539"/>
      <c r="J49" s="734" t="s">
        <v>299</v>
      </c>
      <c r="K49" s="887">
        <f>'Name of Bidder'!C27</f>
        <v>0</v>
      </c>
      <c r="L49" s="887"/>
      <c r="M49" s="887"/>
      <c r="N49" s="887"/>
      <c r="O49" s="511"/>
      <c r="P49" s="511"/>
      <c r="Q49" s="511"/>
      <c r="R49" s="511"/>
      <c r="S49" s="511"/>
    </row>
    <row r="50" spans="1:19" ht="16.5">
      <c r="A50" s="538"/>
      <c r="B50" s="538" t="s">
        <v>298</v>
      </c>
      <c r="C50" s="885">
        <f>'Name of Bidder'!C31</f>
        <v>0</v>
      </c>
      <c r="D50" s="885"/>
      <c r="E50" s="538"/>
      <c r="F50" s="538"/>
      <c r="G50" s="538"/>
      <c r="H50" s="538"/>
      <c r="I50" s="539"/>
      <c r="J50" s="734" t="s">
        <v>106</v>
      </c>
      <c r="K50" s="887">
        <f>'Name of Bidder'!C28</f>
        <v>0</v>
      </c>
      <c r="L50" s="887"/>
      <c r="M50" s="887"/>
      <c r="N50" s="887"/>
      <c r="O50" s="511"/>
      <c r="P50" s="511"/>
      <c r="Q50" s="511"/>
      <c r="R50" s="511"/>
      <c r="S50" s="511"/>
    </row>
    <row r="51" spans="1:19">
      <c r="A51" s="538"/>
      <c r="B51" s="538"/>
      <c r="C51" s="538"/>
      <c r="D51" s="540"/>
      <c r="E51" s="538"/>
      <c r="F51" s="538"/>
      <c r="G51" s="538"/>
      <c r="H51" s="538"/>
      <c r="I51" s="538"/>
      <c r="J51" s="540"/>
      <c r="K51" s="538"/>
      <c r="L51" s="538"/>
      <c r="M51" s="538"/>
      <c r="N51" s="538"/>
      <c r="O51" s="511"/>
      <c r="P51" s="511"/>
      <c r="Q51" s="511"/>
      <c r="R51" s="511"/>
      <c r="S51" s="511"/>
    </row>
    <row r="52" spans="1:19">
      <c r="A52" s="538"/>
      <c r="B52" s="538"/>
      <c r="C52" s="538"/>
      <c r="D52" s="540"/>
      <c r="E52" s="538"/>
      <c r="F52" s="538"/>
      <c r="G52" s="540"/>
      <c r="H52" s="540"/>
      <c r="I52" s="540"/>
      <c r="J52" s="540"/>
      <c r="K52" s="538"/>
      <c r="L52" s="538"/>
      <c r="M52" s="538"/>
      <c r="N52" s="538"/>
    </row>
    <row r="53" spans="1:19">
      <c r="G53" s="722"/>
      <c r="H53" s="722"/>
      <c r="I53" s="722"/>
    </row>
    <row r="54" spans="1:19">
      <c r="G54" s="722"/>
      <c r="H54" s="722"/>
      <c r="I54" s="722"/>
    </row>
    <row r="55" spans="1:19">
      <c r="G55" s="722"/>
      <c r="H55" s="722"/>
      <c r="I55" s="722"/>
    </row>
    <row r="56" spans="1:19">
      <c r="G56" s="722"/>
      <c r="H56" s="722"/>
      <c r="I56" s="722"/>
    </row>
    <row r="57" spans="1:19">
      <c r="G57" s="722"/>
      <c r="H57" s="722"/>
      <c r="I57" s="722"/>
    </row>
    <row r="58" spans="1:19">
      <c r="G58" s="722"/>
      <c r="H58" s="722"/>
      <c r="I58" s="722"/>
    </row>
    <row r="59" spans="1:19">
      <c r="G59" s="722"/>
      <c r="H59" s="722"/>
      <c r="I59" s="722"/>
    </row>
    <row r="60" spans="1:19">
      <c r="G60" s="722"/>
      <c r="H60" s="722"/>
      <c r="I60" s="722"/>
    </row>
    <row r="61" spans="1:19">
      <c r="G61" s="722"/>
      <c r="H61" s="722"/>
      <c r="I61" s="722"/>
    </row>
    <row r="62" spans="1:19">
      <c r="G62" s="722"/>
      <c r="H62" s="722"/>
      <c r="I62" s="722"/>
    </row>
    <row r="63" spans="1:19">
      <c r="G63" s="722"/>
      <c r="H63" s="722"/>
      <c r="I63" s="722"/>
    </row>
    <row r="64" spans="1:19">
      <c r="G64" s="722"/>
      <c r="H64" s="722"/>
      <c r="I64" s="722"/>
    </row>
    <row r="65" spans="7:9">
      <c r="G65" s="722"/>
      <c r="H65" s="722"/>
      <c r="I65" s="722"/>
    </row>
    <row r="66" spans="7:9">
      <c r="G66" s="722"/>
      <c r="H66" s="722"/>
      <c r="I66" s="722"/>
    </row>
    <row r="67" spans="7:9">
      <c r="G67" s="722"/>
      <c r="H67" s="722"/>
      <c r="I67" s="722"/>
    </row>
    <row r="68" spans="7:9">
      <c r="G68" s="722"/>
      <c r="H68" s="722"/>
      <c r="I68" s="722"/>
    </row>
    <row r="69" spans="7:9">
      <c r="G69" s="722"/>
      <c r="H69" s="722"/>
      <c r="I69" s="722"/>
    </row>
    <row r="70" spans="7:9">
      <c r="G70" s="722"/>
      <c r="H70" s="722"/>
      <c r="I70" s="722"/>
    </row>
    <row r="71" spans="7:9">
      <c r="G71" s="722"/>
      <c r="H71" s="722"/>
      <c r="I71" s="722"/>
    </row>
    <row r="72" spans="7:9">
      <c r="G72" s="722"/>
      <c r="H72" s="722"/>
      <c r="I72" s="722"/>
    </row>
    <row r="73" spans="7:9">
      <c r="G73" s="722"/>
      <c r="H73" s="722"/>
      <c r="I73" s="722"/>
    </row>
    <row r="74" spans="7:9">
      <c r="G74" s="722"/>
      <c r="H74" s="722"/>
      <c r="I74" s="722"/>
    </row>
    <row r="75" spans="7:9">
      <c r="G75" s="722"/>
      <c r="H75" s="722"/>
      <c r="I75" s="722"/>
    </row>
    <row r="76" spans="7:9">
      <c r="G76" s="722"/>
      <c r="H76" s="722"/>
      <c r="I76" s="722"/>
    </row>
    <row r="77" spans="7:9">
      <c r="G77" s="722"/>
      <c r="H77" s="722"/>
      <c r="I77" s="722"/>
    </row>
    <row r="78" spans="7:9">
      <c r="G78" s="722"/>
      <c r="H78" s="722"/>
      <c r="I78" s="722"/>
    </row>
    <row r="79" spans="7:9">
      <c r="G79" s="722"/>
      <c r="H79" s="722"/>
      <c r="I79" s="722"/>
    </row>
    <row r="80" spans="7:9">
      <c r="G80" s="722"/>
      <c r="H80" s="722"/>
      <c r="I80" s="722"/>
    </row>
    <row r="81" spans="7:9">
      <c r="G81" s="722"/>
      <c r="H81" s="722"/>
      <c r="I81" s="722"/>
    </row>
    <row r="82" spans="7:9">
      <c r="G82" s="722"/>
      <c r="H82" s="722"/>
      <c r="I82" s="722"/>
    </row>
    <row r="83" spans="7:9">
      <c r="G83" s="722"/>
      <c r="H83" s="722"/>
      <c r="I83" s="722"/>
    </row>
  </sheetData>
  <sheetProtection algorithmName="SHA-512" hashValue="cDgqmqZQHx1wFPiyRmZhHCSMaTiw7MXtrLsZM/a0NH42yz8cuAdP+MjpvYyR7uqnUWQ0lfC4XaVkitJWEJ+dHQ==" saltValue="b1L7JW35L/MagfA8jwoTXQ==" spinCount="100000" sheet="1" formatColumns="0" formatRows="0" selectLockedCells="1"/>
  <customSheetViews>
    <customSheetView guid="{D82A338D-F8F3-485C-9897-ED26B8FCE3B7}" scale="80" showPageBreaks="1" fitToPage="1" printArea="1" hiddenColumns="1" view="pageBreakPreview" topLeftCell="A39">
      <selection activeCell="G41" sqref="G41"/>
      <pageMargins left="0.25" right="0.25" top="0.75" bottom="0.5" header="0.3" footer="0.5"/>
      <printOptions horizontalCentered="1"/>
      <pageSetup paperSize="9" scale="58" fitToHeight="0" orientation="landscape" r:id="rId1"/>
      <headerFooter>
        <oddHeader>&amp;RSchedule-1
Page &amp;P of &amp;N</oddHeader>
      </headerFooter>
    </customSheetView>
    <customSheetView guid="{63D51328-7CBC-4A1E-B96D-BAE91416501B}" scale="80" showPageBreaks="1" printArea="1" hiddenColumns="1" view="pageBreakPreview" topLeftCell="A2">
      <selection activeCell="I18" sqref="I18"/>
      <pageMargins left="0.25" right="0.25" top="0.75" bottom="0.5" header="0.3" footer="0.5"/>
      <printOptions horizontalCentered="1"/>
      <pageSetup paperSize="9" scale="59" orientation="landscape" r:id="rId2"/>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3"/>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4"/>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5"/>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6"/>
      <headerFooter>
        <oddHeader>&amp;RSchedule-1
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7"/>
      <headerFooter>
        <oddHeader>&amp;RSchedule-1
Page &amp;P of &amp;N</oddHeader>
      </headerFooter>
    </customSheetView>
    <customSheetView guid="{559560C8-0EA7-4FF3-86DE-6089CA470216}" scale="80" showPageBreaks="1" fitToPage="1" printArea="1" hiddenColumns="1" view="pageBreakPreview" topLeftCell="A10">
      <selection activeCell="I20" sqref="I20"/>
      <pageMargins left="0.25" right="0.25" top="0.75" bottom="0.5" header="0.3" footer="0.5"/>
      <printOptions horizontalCentered="1"/>
      <pageSetup paperSize="9" scale="57" fitToHeight="0" orientation="landscape" r:id="rId8"/>
      <headerFooter>
        <oddHeader>&amp;RSchedule-1
Page &amp;P of &amp;N</oddHeader>
      </headerFooter>
    </customSheetView>
    <customSheetView guid="{0EF4989F-3042-43E2-B986-E1AA9D97B4D7}" scale="80" showPageBreaks="1" fitToPage="1" printArea="1" hiddenColumns="1" view="pageBreakPreview" topLeftCell="A4">
      <selection activeCell="M18" sqref="M18:M39"/>
      <pageMargins left="0.25" right="0.25" top="0.75" bottom="0.5" header="0.3" footer="0.5"/>
      <printOptions horizontalCentered="1"/>
      <pageSetup paperSize="9" scale="57" fitToHeight="0" orientation="landscape" r:id="rId9"/>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44:M44"/>
    <mergeCell ref="C50:D50"/>
    <mergeCell ref="B47:N47"/>
    <mergeCell ref="K50:N50"/>
    <mergeCell ref="K49:N49"/>
    <mergeCell ref="A45:M45"/>
    <mergeCell ref="A46:M46"/>
    <mergeCell ref="C49:D49"/>
  </mergeCells>
  <conditionalFormatting sqref="I18:I43">
    <cfRule type="expression" dxfId="6" priority="20" stopIfTrue="1">
      <formula>H18&gt;0</formula>
    </cfRule>
  </conditionalFormatting>
  <dataValidations count="3">
    <dataValidation type="list" operator="greaterThan" allowBlank="1" showInputMessage="1" showErrorMessage="1" sqref="I18:I43" xr:uid="{00000000-0002-0000-0700-000000000000}">
      <formula1>"0%,5%,12%,18%,28%"</formula1>
    </dataValidation>
    <dataValidation type="whole" operator="greaterThan" allowBlank="1" showInputMessage="1" showErrorMessage="1" sqref="G18:G43" xr:uid="{00000000-0002-0000-0700-000001000000}">
      <formula1>0</formula1>
    </dataValidation>
    <dataValidation type="decimal" operator="greaterThanOrEqual" allowBlank="1" showInputMessage="1" showErrorMessage="1" sqref="M18:M43" xr:uid="{00000000-0002-0000-0700-000002000000}">
      <formula1>0</formula1>
    </dataValidation>
  </dataValidations>
  <printOptions horizontalCentered="1"/>
  <pageMargins left="0.25" right="0.25" top="0.75" bottom="0.5" header="0.3" footer="0.5"/>
  <pageSetup paperSize="9" scale="58" fitToHeight="0" orientation="landscape" r:id="rId10"/>
  <headerFooter>
    <oddHeader>&amp;RSchedule-1
Page &amp;P of &amp;N</oddHeader>
  </headerFooter>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AF50"/>
  <sheetViews>
    <sheetView view="pageBreakPreview" topLeftCell="A18" zoomScale="90" zoomScaleNormal="100" zoomScaleSheetLayoutView="90" workbookViewId="0">
      <selection activeCell="I18" sqref="I18"/>
    </sheetView>
  </sheetViews>
  <sheetFormatPr defaultRowHeight="15.75"/>
  <cols>
    <col min="1" max="1" width="6.140625" style="425" customWidth="1"/>
    <col min="2" max="2" width="15" style="425" customWidth="1"/>
    <col min="3" max="3" width="11.28515625" style="425" customWidth="1"/>
    <col min="4" max="4" width="23.85546875" style="425" customWidth="1"/>
    <col min="5" max="5" width="20.28515625" style="425" customWidth="1"/>
    <col min="6" max="6" width="62" style="417" customWidth="1"/>
    <col min="7" max="7" width="11.28515625" style="425" customWidth="1"/>
    <col min="8" max="8" width="11" style="425" customWidth="1"/>
    <col min="9" max="9" width="18.85546875" style="9" customWidth="1"/>
    <col min="10" max="10" width="24.28515625" style="425" customWidth="1"/>
    <col min="11" max="11" width="10.28515625" style="422" customWidth="1"/>
    <col min="12" max="12" width="10.28515625" style="422" hidden="1" customWidth="1"/>
    <col min="13" max="13" width="10.28515625" style="422" customWidth="1"/>
    <col min="14" max="14" width="9.140625" style="422" customWidth="1"/>
    <col min="15" max="17" width="9.140625" style="422"/>
    <col min="18" max="28" width="9.140625" style="413"/>
    <col min="29" max="16384" width="9.140625" style="421"/>
  </cols>
  <sheetData>
    <row r="1" spans="1:32" ht="27.75" customHeight="1">
      <c r="A1" s="1" t="str">
        <f>Basic!B5</f>
        <v>SPEC. NO.: CC/NT/COND/DOM/A06/22/00427</v>
      </c>
      <c r="B1" s="1"/>
      <c r="C1" s="1"/>
      <c r="D1" s="416"/>
      <c r="E1" s="416"/>
      <c r="F1" s="416"/>
      <c r="G1" s="419"/>
      <c r="H1" s="419"/>
      <c r="I1" s="420"/>
      <c r="J1" s="636" t="s">
        <v>14</v>
      </c>
    </row>
    <row r="2" spans="1:32" ht="21.75" customHeight="1">
      <c r="A2" s="415"/>
      <c r="B2" s="415"/>
      <c r="C2" s="415"/>
      <c r="D2" s="415"/>
      <c r="E2" s="415"/>
      <c r="F2" s="415"/>
      <c r="G2" s="349"/>
      <c r="H2" s="349"/>
      <c r="I2" s="423"/>
      <c r="J2" s="349"/>
    </row>
    <row r="3" spans="1:32" ht="63" customHeight="1">
      <c r="A3" s="889" t="str">
        <f>Cover!$B$2</f>
        <v xml:space="preserve">Reconductoring packages OH03 for Reconductoring of Jharsuguda/Sundargarh (POWERGRID) - Rourkela (POWERGRID) 400kV 2xD/C Twin Moose line with Twin HTLS conductor associated with Eastern region Expansion Scheme-XXIX
</v>
      </c>
      <c r="B3" s="889"/>
      <c r="C3" s="889"/>
      <c r="D3" s="889"/>
      <c r="E3" s="889"/>
      <c r="F3" s="889"/>
      <c r="G3" s="889"/>
      <c r="H3" s="889"/>
      <c r="I3" s="889"/>
      <c r="J3" s="889"/>
      <c r="K3" s="424"/>
      <c r="N3" s="900"/>
      <c r="O3" s="900"/>
      <c r="R3" s="422"/>
      <c r="S3" s="422"/>
      <c r="T3" s="422"/>
      <c r="U3" s="422"/>
      <c r="V3" s="422"/>
      <c r="W3" s="422"/>
      <c r="X3" s="422"/>
      <c r="Y3" s="422"/>
      <c r="Z3" s="422"/>
      <c r="AA3" s="422"/>
      <c r="AC3" s="413"/>
      <c r="AD3" s="413"/>
      <c r="AE3" s="413"/>
      <c r="AF3" s="413"/>
    </row>
    <row r="4" spans="1:32" ht="21.95" customHeight="1">
      <c r="A4" s="901" t="s">
        <v>0</v>
      </c>
      <c r="B4" s="901"/>
      <c r="C4" s="901"/>
      <c r="D4" s="901"/>
      <c r="E4" s="901"/>
      <c r="F4" s="901"/>
      <c r="G4" s="901"/>
      <c r="H4" s="901"/>
      <c r="I4" s="901"/>
      <c r="J4" s="901"/>
    </row>
    <row r="5" spans="1:32" ht="15" customHeight="1">
      <c r="J5" s="349"/>
    </row>
    <row r="6" spans="1:32" ht="22.5" customHeight="1">
      <c r="A6" s="891" t="s">
        <v>331</v>
      </c>
      <c r="B6" s="891"/>
      <c r="C6" s="4"/>
      <c r="D6" s="349"/>
      <c r="E6" s="4"/>
      <c r="F6" s="4"/>
      <c r="G6" s="4"/>
      <c r="H6" s="4"/>
      <c r="I6" s="4"/>
      <c r="J6" s="349"/>
    </row>
    <row r="7" spans="1:32" ht="25.5" customHeight="1">
      <c r="A7" s="905" t="str">
        <f>'Sch-1'!A7</f>
        <v xml:space="preserve">JOINT VENTURE OF  &amp; </v>
      </c>
      <c r="B7" s="905"/>
      <c r="C7" s="905"/>
      <c r="D7" s="905"/>
      <c r="E7" s="905"/>
      <c r="F7" s="905"/>
      <c r="G7" s="591"/>
      <c r="H7" s="451" t="s">
        <v>1</v>
      </c>
      <c r="I7" s="591"/>
      <c r="J7" s="349"/>
    </row>
    <row r="8" spans="1:32" ht="29.25" customHeight="1">
      <c r="A8" s="892" t="str">
        <f>'Sch-1'!A8:G8</f>
        <v>Bidder’s Name and Address  (Lead Partner)</v>
      </c>
      <c r="B8" s="892"/>
      <c r="C8" s="892"/>
      <c r="D8" s="892"/>
      <c r="E8" s="892"/>
      <c r="F8" s="892"/>
      <c r="G8" s="892"/>
      <c r="H8" s="452" t="s">
        <v>2</v>
      </c>
      <c r="I8" s="544"/>
      <c r="J8" s="349"/>
    </row>
    <row r="9" spans="1:32" ht="26.25" customHeight="1">
      <c r="A9" s="457" t="s">
        <v>12</v>
      </c>
      <c r="B9" s="405"/>
      <c r="C9" s="895">
        <f>'Sch-1'!C9:G9</f>
        <v>0</v>
      </c>
      <c r="D9" s="895"/>
      <c r="E9" s="895"/>
      <c r="F9" s="593"/>
      <c r="G9" s="593"/>
      <c r="H9" s="452" t="s">
        <v>3</v>
      </c>
      <c r="I9" s="406"/>
      <c r="J9" s="349"/>
    </row>
    <row r="10" spans="1:32" ht="17.25" customHeight="1">
      <c r="A10" s="457" t="s">
        <v>11</v>
      </c>
      <c r="B10" s="405"/>
      <c r="C10" s="894">
        <f>'Sch-1'!C10:G10</f>
        <v>0</v>
      </c>
      <c r="D10" s="894"/>
      <c r="E10" s="894"/>
      <c r="F10" s="593"/>
      <c r="G10" s="593"/>
      <c r="H10" s="452" t="s">
        <v>4</v>
      </c>
      <c r="I10" s="406"/>
      <c r="J10" s="349"/>
    </row>
    <row r="11" spans="1:32" ht="18" customHeight="1">
      <c r="A11" s="406"/>
      <c r="B11" s="406"/>
      <c r="C11" s="894">
        <f>'Sch-1'!C11:G11</f>
        <v>0</v>
      </c>
      <c r="D11" s="894"/>
      <c r="E11" s="894"/>
      <c r="F11" s="593"/>
      <c r="G11" s="593"/>
      <c r="H11" s="452" t="s">
        <v>5</v>
      </c>
      <c r="I11" s="406"/>
      <c r="J11" s="349"/>
    </row>
    <row r="12" spans="1:32" ht="18" customHeight="1">
      <c r="A12" s="406"/>
      <c r="B12" s="406"/>
      <c r="C12" s="894">
        <f>'Sch-1'!C12:G12</f>
        <v>0</v>
      </c>
      <c r="D12" s="894"/>
      <c r="E12" s="894"/>
      <c r="F12" s="593"/>
      <c r="G12" s="593"/>
      <c r="H12" s="452" t="s">
        <v>6</v>
      </c>
      <c r="I12" s="406"/>
      <c r="J12" s="349"/>
    </row>
    <row r="13" spans="1:32" s="467" customFormat="1" ht="26.45" customHeight="1">
      <c r="A13" s="898" t="s">
        <v>345</v>
      </c>
      <c r="B13" s="898"/>
      <c r="C13" s="898"/>
      <c r="D13" s="898"/>
      <c r="E13" s="898"/>
      <c r="F13" s="898"/>
      <c r="G13" s="898"/>
      <c r="H13" s="898"/>
      <c r="I13" s="898"/>
      <c r="J13" s="898"/>
      <c r="K13" s="465"/>
      <c r="L13" s="465"/>
      <c r="M13" s="465"/>
      <c r="N13" s="465"/>
      <c r="O13" s="465"/>
      <c r="P13" s="465"/>
      <c r="Q13" s="465"/>
      <c r="R13" s="466"/>
      <c r="S13" s="466"/>
      <c r="T13" s="466"/>
      <c r="U13" s="466"/>
      <c r="V13" s="466"/>
      <c r="W13" s="466"/>
      <c r="X13" s="466"/>
      <c r="Y13" s="466"/>
      <c r="Z13" s="466"/>
      <c r="AA13" s="466"/>
      <c r="AB13" s="466"/>
    </row>
    <row r="14" spans="1:32" ht="20.25" customHeight="1" thickBot="1">
      <c r="A14" s="426"/>
      <c r="B14" s="426"/>
      <c r="C14" s="426"/>
      <c r="D14" s="426"/>
      <c r="E14" s="426"/>
      <c r="F14" s="418"/>
      <c r="G14" s="427"/>
      <c r="H14" s="427"/>
      <c r="I14" s="904" t="s">
        <v>336</v>
      </c>
      <c r="J14" s="904"/>
    </row>
    <row r="15" spans="1:32" ht="102" customHeight="1">
      <c r="A15" s="13" t="s">
        <v>7</v>
      </c>
      <c r="B15" s="17" t="s">
        <v>247</v>
      </c>
      <c r="C15" s="17" t="s">
        <v>259</v>
      </c>
      <c r="D15" s="17" t="s">
        <v>261</v>
      </c>
      <c r="E15" s="17" t="s">
        <v>13</v>
      </c>
      <c r="F15" s="14" t="s">
        <v>15</v>
      </c>
      <c r="G15" s="14" t="s">
        <v>9</v>
      </c>
      <c r="H15" s="14" t="s">
        <v>16</v>
      </c>
      <c r="I15" s="14" t="s">
        <v>344</v>
      </c>
      <c r="J15" s="15" t="s">
        <v>343</v>
      </c>
    </row>
    <row r="16" spans="1:32" s="606" customFormat="1">
      <c r="A16" s="600">
        <v>1</v>
      </c>
      <c r="B16" s="600">
        <v>2</v>
      </c>
      <c r="C16" s="600">
        <v>3</v>
      </c>
      <c r="D16" s="600">
        <v>4</v>
      </c>
      <c r="E16" s="600">
        <v>5</v>
      </c>
      <c r="F16" s="600">
        <v>6</v>
      </c>
      <c r="G16" s="600">
        <v>7</v>
      </c>
      <c r="H16" s="600">
        <v>8</v>
      </c>
      <c r="I16" s="600">
        <v>9</v>
      </c>
      <c r="J16" s="600" t="s">
        <v>337</v>
      </c>
      <c r="K16" s="604"/>
      <c r="L16" s="604"/>
      <c r="M16" s="604"/>
      <c r="N16" s="604"/>
      <c r="O16" s="604"/>
      <c r="P16" s="604"/>
      <c r="Q16" s="604"/>
      <c r="R16" s="605"/>
      <c r="S16" s="605"/>
      <c r="T16" s="605"/>
      <c r="U16" s="605"/>
      <c r="V16" s="605"/>
      <c r="W16" s="605"/>
      <c r="X16" s="605"/>
      <c r="Y16" s="605"/>
      <c r="Z16" s="605"/>
      <c r="AA16" s="605"/>
      <c r="AB16" s="605"/>
    </row>
    <row r="17" spans="1:28" s="753" customFormat="1">
      <c r="A17" s="743" t="s">
        <v>52</v>
      </c>
      <c r="B17" s="823" t="s">
        <v>524</v>
      </c>
      <c r="C17" s="823"/>
      <c r="D17" s="824"/>
      <c r="E17" s="745"/>
      <c r="F17" s="743"/>
      <c r="G17" s="743"/>
      <c r="H17" s="743"/>
      <c r="I17" s="750"/>
      <c r="J17" s="743"/>
      <c r="K17" s="751"/>
      <c r="L17" s="751"/>
      <c r="M17" s="751"/>
      <c r="N17" s="751"/>
      <c r="O17" s="751"/>
      <c r="P17" s="751"/>
      <c r="Q17" s="751"/>
      <c r="R17" s="752"/>
      <c r="S17" s="752"/>
      <c r="T17" s="752"/>
      <c r="U17" s="752"/>
      <c r="V17" s="752"/>
      <c r="W17" s="752"/>
      <c r="X17" s="752"/>
      <c r="Y17" s="752"/>
      <c r="Z17" s="752"/>
      <c r="AA17" s="752"/>
      <c r="AB17" s="752"/>
    </row>
    <row r="18" spans="1:28">
      <c r="A18" s="728">
        <v>1</v>
      </c>
      <c r="B18" s="541">
        <v>7000020241</v>
      </c>
      <c r="C18" s="541">
        <v>10</v>
      </c>
      <c r="D18" s="541" t="s">
        <v>477</v>
      </c>
      <c r="E18" s="541">
        <v>1000064223</v>
      </c>
      <c r="F18" s="533" t="s">
        <v>500</v>
      </c>
      <c r="G18" s="541" t="s">
        <v>281</v>
      </c>
      <c r="H18" s="541">
        <v>1418</v>
      </c>
      <c r="I18" s="542"/>
      <c r="J18" s="543" t="str">
        <f t="shared" ref="J18:J43" si="0">IF(I18=0, "INCLUDED", IF(ISERROR(I18*H18), I18, I18*H18))</f>
        <v>INCLUDED</v>
      </c>
      <c r="L18" s="422">
        <f>H18*I18</f>
        <v>0</v>
      </c>
    </row>
    <row r="19" spans="1:28" ht="78.75">
      <c r="A19" s="728">
        <v>2</v>
      </c>
      <c r="B19" s="541">
        <v>7000020241</v>
      </c>
      <c r="C19" s="541">
        <v>20</v>
      </c>
      <c r="D19" s="541" t="s">
        <v>478</v>
      </c>
      <c r="E19" s="541">
        <v>1000064233</v>
      </c>
      <c r="F19" s="533" t="s">
        <v>501</v>
      </c>
      <c r="G19" s="541" t="s">
        <v>280</v>
      </c>
      <c r="H19" s="541">
        <v>2608</v>
      </c>
      <c r="I19" s="542"/>
      <c r="J19" s="543" t="str">
        <f t="shared" si="0"/>
        <v>INCLUDED</v>
      </c>
      <c r="L19" s="422">
        <f t="shared" ref="L19:L24" si="1">H19*I19</f>
        <v>0</v>
      </c>
    </row>
    <row r="20" spans="1:28" ht="47.25">
      <c r="A20" s="728">
        <v>3</v>
      </c>
      <c r="B20" s="541">
        <v>7000020241</v>
      </c>
      <c r="C20" s="541">
        <v>30</v>
      </c>
      <c r="D20" s="541" t="s">
        <v>478</v>
      </c>
      <c r="E20" s="541">
        <v>1000064235</v>
      </c>
      <c r="F20" s="533" t="s">
        <v>502</v>
      </c>
      <c r="G20" s="541" t="s">
        <v>280</v>
      </c>
      <c r="H20" s="541">
        <v>248</v>
      </c>
      <c r="I20" s="542"/>
      <c r="J20" s="543" t="str">
        <f t="shared" si="0"/>
        <v>INCLUDED</v>
      </c>
      <c r="L20" s="422">
        <f t="shared" si="1"/>
        <v>0</v>
      </c>
    </row>
    <row r="21" spans="1:28" ht="47.25">
      <c r="A21" s="728">
        <v>4</v>
      </c>
      <c r="B21" s="541">
        <v>7000020241</v>
      </c>
      <c r="C21" s="541">
        <v>40</v>
      </c>
      <c r="D21" s="541" t="s">
        <v>478</v>
      </c>
      <c r="E21" s="541">
        <v>1000064221</v>
      </c>
      <c r="F21" s="533" t="s">
        <v>503</v>
      </c>
      <c r="G21" s="541" t="s">
        <v>280</v>
      </c>
      <c r="H21" s="541">
        <v>2829</v>
      </c>
      <c r="I21" s="542"/>
      <c r="J21" s="543" t="str">
        <f t="shared" si="0"/>
        <v>INCLUDED</v>
      </c>
      <c r="L21" s="422">
        <f t="shared" si="1"/>
        <v>0</v>
      </c>
    </row>
    <row r="22" spans="1:28" ht="31.5">
      <c r="A22" s="728">
        <v>5</v>
      </c>
      <c r="B22" s="541">
        <v>7000020241</v>
      </c>
      <c r="C22" s="541">
        <v>50</v>
      </c>
      <c r="D22" s="541" t="s">
        <v>479</v>
      </c>
      <c r="E22" s="541">
        <v>1000064225</v>
      </c>
      <c r="F22" s="533" t="s">
        <v>504</v>
      </c>
      <c r="G22" s="541" t="s">
        <v>280</v>
      </c>
      <c r="H22" s="541">
        <v>625</v>
      </c>
      <c r="I22" s="542"/>
      <c r="J22" s="543" t="str">
        <f t="shared" si="0"/>
        <v>INCLUDED</v>
      </c>
      <c r="L22" s="422">
        <f t="shared" si="1"/>
        <v>0</v>
      </c>
    </row>
    <row r="23" spans="1:28" ht="31.5">
      <c r="A23" s="728">
        <v>6</v>
      </c>
      <c r="B23" s="541">
        <v>7000020241</v>
      </c>
      <c r="C23" s="541">
        <v>60</v>
      </c>
      <c r="D23" s="541" t="s">
        <v>479</v>
      </c>
      <c r="E23" s="541">
        <v>1000064227</v>
      </c>
      <c r="F23" s="533" t="s">
        <v>505</v>
      </c>
      <c r="G23" s="541" t="s">
        <v>280</v>
      </c>
      <c r="H23" s="541">
        <v>188</v>
      </c>
      <c r="I23" s="542"/>
      <c r="J23" s="543" t="str">
        <f t="shared" si="0"/>
        <v>INCLUDED</v>
      </c>
      <c r="L23" s="422">
        <f t="shared" si="1"/>
        <v>0</v>
      </c>
    </row>
    <row r="24" spans="1:28" ht="31.5">
      <c r="A24" s="728">
        <v>7</v>
      </c>
      <c r="B24" s="541">
        <v>7000020241</v>
      </c>
      <c r="C24" s="541">
        <v>70</v>
      </c>
      <c r="D24" s="541" t="s">
        <v>479</v>
      </c>
      <c r="E24" s="541">
        <v>1000064231</v>
      </c>
      <c r="F24" s="533" t="s">
        <v>506</v>
      </c>
      <c r="G24" s="541" t="s">
        <v>280</v>
      </c>
      <c r="H24" s="541">
        <v>14079</v>
      </c>
      <c r="I24" s="542"/>
      <c r="J24" s="543" t="str">
        <f t="shared" si="0"/>
        <v>INCLUDED</v>
      </c>
      <c r="L24" s="422">
        <f t="shared" si="1"/>
        <v>0</v>
      </c>
    </row>
    <row r="25" spans="1:28" ht="31.5">
      <c r="A25" s="728">
        <v>8</v>
      </c>
      <c r="B25" s="541">
        <v>7000020241</v>
      </c>
      <c r="C25" s="541">
        <v>80</v>
      </c>
      <c r="D25" s="541" t="s">
        <v>479</v>
      </c>
      <c r="E25" s="541">
        <v>1000064229</v>
      </c>
      <c r="F25" s="533" t="s">
        <v>507</v>
      </c>
      <c r="G25" s="541" t="s">
        <v>280</v>
      </c>
      <c r="H25" s="541">
        <v>2122</v>
      </c>
      <c r="I25" s="542"/>
      <c r="J25" s="543" t="str">
        <f t="shared" si="0"/>
        <v>INCLUDED</v>
      </c>
    </row>
    <row r="26" spans="1:28" ht="31.5">
      <c r="A26" s="728">
        <v>9</v>
      </c>
      <c r="B26" s="541">
        <v>7000020241</v>
      </c>
      <c r="C26" s="541">
        <v>90</v>
      </c>
      <c r="D26" s="541" t="s">
        <v>479</v>
      </c>
      <c r="E26" s="541">
        <v>1000064237</v>
      </c>
      <c r="F26" s="533" t="s">
        <v>508</v>
      </c>
      <c r="G26" s="541" t="s">
        <v>280</v>
      </c>
      <c r="H26" s="541">
        <v>96</v>
      </c>
      <c r="I26" s="542"/>
      <c r="J26" s="543" t="str">
        <f t="shared" si="0"/>
        <v>INCLUDED</v>
      </c>
    </row>
    <row r="27" spans="1:28" ht="31.5">
      <c r="A27" s="728">
        <v>10</v>
      </c>
      <c r="B27" s="541">
        <v>7000020241</v>
      </c>
      <c r="C27" s="541">
        <v>130</v>
      </c>
      <c r="D27" s="541" t="s">
        <v>480</v>
      </c>
      <c r="E27" s="541">
        <v>1000064223</v>
      </c>
      <c r="F27" s="533" t="s">
        <v>500</v>
      </c>
      <c r="G27" s="541" t="s">
        <v>281</v>
      </c>
      <c r="H27" s="541">
        <v>40</v>
      </c>
      <c r="I27" s="542"/>
      <c r="J27" s="543" t="str">
        <f t="shared" si="0"/>
        <v>INCLUDED</v>
      </c>
    </row>
    <row r="28" spans="1:28" ht="78.75">
      <c r="A28" s="728">
        <v>11</v>
      </c>
      <c r="B28" s="541">
        <v>7000020241</v>
      </c>
      <c r="C28" s="541">
        <v>140</v>
      </c>
      <c r="D28" s="541" t="s">
        <v>481</v>
      </c>
      <c r="E28" s="541">
        <v>1000064233</v>
      </c>
      <c r="F28" s="533" t="s">
        <v>501</v>
      </c>
      <c r="G28" s="541" t="s">
        <v>280</v>
      </c>
      <c r="H28" s="541">
        <v>120</v>
      </c>
      <c r="I28" s="542"/>
      <c r="J28" s="543" t="str">
        <f t="shared" si="0"/>
        <v>INCLUDED</v>
      </c>
    </row>
    <row r="29" spans="1:28" ht="47.25">
      <c r="A29" s="728">
        <v>12</v>
      </c>
      <c r="B29" s="541">
        <v>7000020241</v>
      </c>
      <c r="C29" s="541">
        <v>150</v>
      </c>
      <c r="D29" s="541" t="s">
        <v>481</v>
      </c>
      <c r="E29" s="541">
        <v>1000064235</v>
      </c>
      <c r="F29" s="533" t="s">
        <v>502</v>
      </c>
      <c r="G29" s="541" t="s">
        <v>280</v>
      </c>
      <c r="H29" s="541">
        <v>24</v>
      </c>
      <c r="I29" s="542"/>
      <c r="J29" s="543" t="str">
        <f t="shared" si="0"/>
        <v>INCLUDED</v>
      </c>
    </row>
    <row r="30" spans="1:28" ht="47.25">
      <c r="A30" s="728">
        <v>13</v>
      </c>
      <c r="B30" s="541">
        <v>7000020241</v>
      </c>
      <c r="C30" s="541">
        <v>160</v>
      </c>
      <c r="D30" s="541" t="s">
        <v>481</v>
      </c>
      <c r="E30" s="541">
        <v>1000064221</v>
      </c>
      <c r="F30" s="533" t="s">
        <v>503</v>
      </c>
      <c r="G30" s="541" t="s">
        <v>280</v>
      </c>
      <c r="H30" s="541">
        <v>96</v>
      </c>
      <c r="I30" s="542"/>
      <c r="J30" s="543" t="str">
        <f t="shared" si="0"/>
        <v>INCLUDED</v>
      </c>
    </row>
    <row r="31" spans="1:28" ht="47.25">
      <c r="A31" s="728">
        <v>14</v>
      </c>
      <c r="B31" s="541">
        <v>7000020241</v>
      </c>
      <c r="C31" s="541">
        <v>170</v>
      </c>
      <c r="D31" s="541" t="s">
        <v>482</v>
      </c>
      <c r="E31" s="541">
        <v>1000064225</v>
      </c>
      <c r="F31" s="533" t="s">
        <v>504</v>
      </c>
      <c r="G31" s="541" t="s">
        <v>280</v>
      </c>
      <c r="H31" s="541">
        <v>50</v>
      </c>
      <c r="I31" s="542"/>
      <c r="J31" s="543" t="str">
        <f t="shared" si="0"/>
        <v>INCLUDED</v>
      </c>
    </row>
    <row r="32" spans="1:28" ht="47.25">
      <c r="A32" s="728">
        <v>15</v>
      </c>
      <c r="B32" s="541">
        <v>7000020241</v>
      </c>
      <c r="C32" s="541">
        <v>180</v>
      </c>
      <c r="D32" s="541" t="s">
        <v>482</v>
      </c>
      <c r="E32" s="541">
        <v>1000064227</v>
      </c>
      <c r="F32" s="533" t="s">
        <v>505</v>
      </c>
      <c r="G32" s="541" t="s">
        <v>280</v>
      </c>
      <c r="H32" s="541">
        <v>50</v>
      </c>
      <c r="I32" s="542"/>
      <c r="J32" s="543" t="str">
        <f t="shared" si="0"/>
        <v>INCLUDED</v>
      </c>
    </row>
    <row r="33" spans="1:11" ht="47.25">
      <c r="A33" s="728">
        <v>16</v>
      </c>
      <c r="B33" s="541">
        <v>7000020241</v>
      </c>
      <c r="C33" s="541">
        <v>190</v>
      </c>
      <c r="D33" s="541" t="s">
        <v>482</v>
      </c>
      <c r="E33" s="541">
        <v>1000064231</v>
      </c>
      <c r="F33" s="533" t="s">
        <v>506</v>
      </c>
      <c r="G33" s="541" t="s">
        <v>280</v>
      </c>
      <c r="H33" s="541">
        <v>504</v>
      </c>
      <c r="I33" s="542"/>
      <c r="J33" s="543" t="str">
        <f t="shared" si="0"/>
        <v>INCLUDED</v>
      </c>
    </row>
    <row r="34" spans="1:11" ht="47.25">
      <c r="A34" s="728">
        <v>17</v>
      </c>
      <c r="B34" s="541">
        <v>7000020241</v>
      </c>
      <c r="C34" s="541">
        <v>200</v>
      </c>
      <c r="D34" s="541" t="s">
        <v>482</v>
      </c>
      <c r="E34" s="541">
        <v>1000064229</v>
      </c>
      <c r="F34" s="533" t="s">
        <v>507</v>
      </c>
      <c r="G34" s="541" t="s">
        <v>280</v>
      </c>
      <c r="H34" s="541">
        <v>36</v>
      </c>
      <c r="I34" s="542"/>
      <c r="J34" s="543" t="str">
        <f t="shared" si="0"/>
        <v>INCLUDED</v>
      </c>
    </row>
    <row r="35" spans="1:11" ht="47.25">
      <c r="A35" s="728">
        <v>18</v>
      </c>
      <c r="B35" s="541">
        <v>7000020241</v>
      </c>
      <c r="C35" s="541">
        <v>210</v>
      </c>
      <c r="D35" s="541" t="s">
        <v>482</v>
      </c>
      <c r="E35" s="541">
        <v>1000064237</v>
      </c>
      <c r="F35" s="533" t="s">
        <v>508</v>
      </c>
      <c r="G35" s="541" t="s">
        <v>280</v>
      </c>
      <c r="H35" s="541">
        <v>6</v>
      </c>
      <c r="I35" s="542"/>
      <c r="J35" s="543" t="str">
        <f t="shared" si="0"/>
        <v>INCLUDED</v>
      </c>
    </row>
    <row r="36" spans="1:11" ht="78.75">
      <c r="A36" s="728">
        <v>19</v>
      </c>
      <c r="B36" s="541">
        <v>7000020241</v>
      </c>
      <c r="C36" s="541">
        <v>220</v>
      </c>
      <c r="D36" s="541" t="s">
        <v>483</v>
      </c>
      <c r="E36" s="541">
        <v>1000013391</v>
      </c>
      <c r="F36" s="533" t="s">
        <v>485</v>
      </c>
      <c r="G36" s="541" t="s">
        <v>489</v>
      </c>
      <c r="H36" s="541">
        <v>40</v>
      </c>
      <c r="I36" s="542"/>
      <c r="J36" s="543" t="str">
        <f t="shared" si="0"/>
        <v>INCLUDED</v>
      </c>
    </row>
    <row r="37" spans="1:11" ht="78.75">
      <c r="A37" s="728">
        <v>20</v>
      </c>
      <c r="B37" s="541">
        <v>7000020241</v>
      </c>
      <c r="C37" s="541">
        <v>230</v>
      </c>
      <c r="D37" s="541" t="s">
        <v>483</v>
      </c>
      <c r="E37" s="541">
        <v>1000015274</v>
      </c>
      <c r="F37" s="533" t="s">
        <v>486</v>
      </c>
      <c r="G37" s="541" t="s">
        <v>489</v>
      </c>
      <c r="H37" s="541">
        <v>150</v>
      </c>
      <c r="I37" s="542"/>
      <c r="J37" s="543" t="str">
        <f t="shared" si="0"/>
        <v>INCLUDED</v>
      </c>
    </row>
    <row r="38" spans="1:11" ht="31.5">
      <c r="A38" s="728">
        <v>21</v>
      </c>
      <c r="B38" s="541">
        <v>7000020241</v>
      </c>
      <c r="C38" s="541">
        <v>240</v>
      </c>
      <c r="D38" s="541" t="s">
        <v>483</v>
      </c>
      <c r="E38" s="541">
        <v>1000013472</v>
      </c>
      <c r="F38" s="533" t="s">
        <v>487</v>
      </c>
      <c r="G38" s="541" t="s">
        <v>489</v>
      </c>
      <c r="H38" s="541">
        <v>10</v>
      </c>
      <c r="I38" s="542"/>
      <c r="J38" s="543" t="str">
        <f t="shared" si="0"/>
        <v>INCLUDED</v>
      </c>
    </row>
    <row r="39" spans="1:11" ht="47.25">
      <c r="A39" s="728">
        <v>22</v>
      </c>
      <c r="B39" s="541">
        <v>7000020241</v>
      </c>
      <c r="C39" s="541">
        <v>260</v>
      </c>
      <c r="D39" s="541" t="s">
        <v>484</v>
      </c>
      <c r="E39" s="541">
        <v>1000019718</v>
      </c>
      <c r="F39" s="533" t="s">
        <v>488</v>
      </c>
      <c r="G39" s="541" t="s">
        <v>280</v>
      </c>
      <c r="H39" s="541">
        <v>25</v>
      </c>
      <c r="I39" s="542"/>
      <c r="J39" s="543" t="str">
        <f t="shared" si="0"/>
        <v>INCLUDED</v>
      </c>
    </row>
    <row r="40" spans="1:11" ht="31.5">
      <c r="A40" s="728">
        <v>23</v>
      </c>
      <c r="B40" s="541">
        <v>7000020241</v>
      </c>
      <c r="C40" s="541">
        <v>290</v>
      </c>
      <c r="D40" s="541" t="s">
        <v>511</v>
      </c>
      <c r="E40" s="541">
        <v>1000009328</v>
      </c>
      <c r="F40" s="533" t="s">
        <v>513</v>
      </c>
      <c r="G40" s="541" t="s">
        <v>280</v>
      </c>
      <c r="H40" s="541">
        <v>2000</v>
      </c>
      <c r="I40" s="542"/>
      <c r="J40" s="543" t="str">
        <f t="shared" si="0"/>
        <v>INCLUDED</v>
      </c>
    </row>
    <row r="41" spans="1:11" ht="31.5">
      <c r="A41" s="728">
        <v>24</v>
      </c>
      <c r="B41" s="541">
        <v>7000020241</v>
      </c>
      <c r="C41" s="541">
        <v>300</v>
      </c>
      <c r="D41" s="541" t="s">
        <v>511</v>
      </c>
      <c r="E41" s="541">
        <v>1000009325</v>
      </c>
      <c r="F41" s="533" t="s">
        <v>514</v>
      </c>
      <c r="G41" s="541" t="s">
        <v>280</v>
      </c>
      <c r="H41" s="541">
        <v>1250</v>
      </c>
      <c r="I41" s="542"/>
      <c r="J41" s="543" t="str">
        <f t="shared" si="0"/>
        <v>INCLUDED</v>
      </c>
    </row>
    <row r="42" spans="1:11" ht="31.5">
      <c r="A42" s="728">
        <v>25</v>
      </c>
      <c r="B42" s="541">
        <v>7000020241</v>
      </c>
      <c r="C42" s="541">
        <v>310</v>
      </c>
      <c r="D42" s="541" t="s">
        <v>512</v>
      </c>
      <c r="E42" s="541">
        <v>1000009328</v>
      </c>
      <c r="F42" s="533" t="s">
        <v>513</v>
      </c>
      <c r="G42" s="541" t="s">
        <v>280</v>
      </c>
      <c r="H42" s="541">
        <v>200</v>
      </c>
      <c r="I42" s="542"/>
      <c r="J42" s="543" t="str">
        <f t="shared" si="0"/>
        <v>INCLUDED</v>
      </c>
    </row>
    <row r="43" spans="1:11" ht="31.5">
      <c r="A43" s="728">
        <v>26</v>
      </c>
      <c r="B43" s="541">
        <v>7000020241</v>
      </c>
      <c r="C43" s="541">
        <v>320</v>
      </c>
      <c r="D43" s="541" t="s">
        <v>512</v>
      </c>
      <c r="E43" s="541">
        <v>1000009325</v>
      </c>
      <c r="F43" s="533" t="s">
        <v>514</v>
      </c>
      <c r="G43" s="541" t="s">
        <v>280</v>
      </c>
      <c r="H43" s="541">
        <v>125</v>
      </c>
      <c r="I43" s="542"/>
      <c r="J43" s="543" t="str">
        <f t="shared" si="0"/>
        <v>INCLUDED</v>
      </c>
    </row>
    <row r="44" spans="1:11" ht="33" customHeight="1">
      <c r="A44" s="728"/>
      <c r="B44" s="902" t="s">
        <v>296</v>
      </c>
      <c r="C44" s="902"/>
      <c r="D44" s="902"/>
      <c r="E44" s="468"/>
      <c r="F44" s="469"/>
      <c r="G44" s="470"/>
      <c r="H44" s="470"/>
      <c r="I44" s="468"/>
      <c r="J44" s="737">
        <f>SUM(J18:J43)</f>
        <v>0</v>
      </c>
      <c r="K44" s="471"/>
    </row>
    <row r="45" spans="1:11" ht="57.75" customHeight="1">
      <c r="A45" s="728"/>
      <c r="B45" s="903" t="s">
        <v>330</v>
      </c>
      <c r="C45" s="903"/>
      <c r="D45" s="903"/>
      <c r="E45" s="903"/>
      <c r="F45" s="903"/>
      <c r="G45" s="903"/>
      <c r="H45" s="903"/>
      <c r="I45" s="903"/>
      <c r="J45" s="903"/>
      <c r="K45" s="471"/>
    </row>
    <row r="46" spans="1:11" ht="24.75" customHeight="1">
      <c r="B46" s="415"/>
      <c r="C46" s="415"/>
      <c r="D46" s="415"/>
      <c r="E46" s="415"/>
      <c r="F46" s="415"/>
      <c r="G46" s="415"/>
      <c r="H46" s="349"/>
      <c r="I46" s="415"/>
      <c r="J46" s="349"/>
      <c r="K46" s="471"/>
    </row>
    <row r="47" spans="1:11" s="472" customFormat="1" ht="16.5">
      <c r="A47" s="538"/>
      <c r="B47" s="545" t="s">
        <v>297</v>
      </c>
      <c r="C47" s="888">
        <f>'Sch-1'!C49:D49</f>
        <v>0</v>
      </c>
      <c r="D47" s="888"/>
      <c r="E47" s="538"/>
      <c r="F47" s="538"/>
      <c r="G47" s="899" t="s">
        <v>299</v>
      </c>
      <c r="H47" s="899"/>
      <c r="I47" s="887">
        <f>'Sch-1'!K49</f>
        <v>0</v>
      </c>
      <c r="J47" s="887"/>
    </row>
    <row r="48" spans="1:11" s="472" customFormat="1" ht="16.5">
      <c r="A48" s="538"/>
      <c r="B48" s="545" t="s">
        <v>298</v>
      </c>
      <c r="C48" s="885">
        <f>'Sch-1'!C50:D50</f>
        <v>0</v>
      </c>
      <c r="D48" s="885"/>
      <c r="E48" s="538"/>
      <c r="F48" s="538"/>
      <c r="G48" s="899" t="s">
        <v>106</v>
      </c>
      <c r="H48" s="899"/>
      <c r="I48" s="887">
        <f>'Sch-1'!K50</f>
        <v>0</v>
      </c>
      <c r="J48" s="887"/>
    </row>
    <row r="49" spans="2:11" ht="16.5">
      <c r="B49" s="546"/>
      <c r="C49" s="547"/>
      <c r="D49" s="349"/>
      <c r="E49" s="548"/>
      <c r="F49" s="549"/>
      <c r="G49" s="349"/>
      <c r="H49" s="540"/>
      <c r="I49" s="550"/>
      <c r="J49" s="540"/>
      <c r="K49" s="471"/>
    </row>
    <row r="50" spans="2:11" ht="16.5">
      <c r="B50" s="551"/>
      <c r="C50" s="552"/>
      <c r="D50" s="551"/>
      <c r="E50" s="548"/>
      <c r="F50" s="549"/>
      <c r="G50" s="551"/>
      <c r="H50" s="540"/>
      <c r="I50" s="550"/>
      <c r="J50" s="540"/>
      <c r="K50" s="471"/>
    </row>
  </sheetData>
  <sheetProtection algorithmName="SHA-512" hashValue="D3MpPpcBRVvrXpy7sVAcS7lfD/a1cmAvRG6cjSZW3EpYB4iL7/2LuGRa4ugj8jt3yRn2/bBohBMxAyz3f4viAg==" saltValue="C8WO1uIZGtsLKUnoXFl5ww==" spinCount="100000" sheet="1" formatColumns="0" formatRows="0" selectLockedCells="1"/>
  <customSheetViews>
    <customSheetView guid="{D82A338D-F8F3-485C-9897-ED26B8FCE3B7}" scale="90" showPageBreaks="1" printArea="1" hiddenColumns="1" view="pageBreakPreview" topLeftCell="A18">
      <selection activeCell="I18" sqref="I18"/>
      <pageMargins left="0.45" right="0.45" top="0.75" bottom="0.5" header="0.3" footer="0.3"/>
      <printOptions horizontalCentered="1"/>
      <pageSetup paperSize="9" scale="62" orientation="landscape" r:id="rId1"/>
      <headerFooter>
        <oddHeader>&amp;RSchedule-2
Page &amp;P of &amp;N</oddHeader>
      </headerFooter>
    </customSheetView>
    <customSheetView guid="{63D51328-7CBC-4A1E-B96D-BAE91416501B}" showPageBreaks="1" printArea="1" view="pageBreakPreview" topLeftCell="A3">
      <selection activeCell="I18" sqref="I18"/>
      <pageMargins left="0.45" right="0.45" top="0.75" bottom="0.5" header="0.3" footer="0.3"/>
      <printOptions horizontalCentered="1"/>
      <pageSetup paperSize="9" scale="62" orientation="landscape" r:id="rId2"/>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3"/>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4"/>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5"/>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
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7"/>
      <headerFooter>
        <oddHeader>&amp;RSchedule-2
Page &amp;P of &amp;N</oddHeader>
      </headerFooter>
    </customSheetView>
    <customSheetView guid="{559560C8-0EA7-4FF3-86DE-6089CA470216}" scale="90" showPageBreaks="1" printArea="1" hiddenColumns="1" view="pageBreakPreview" topLeftCell="A19">
      <selection activeCell="I19" sqref="I19"/>
      <pageMargins left="0.45" right="0.45" top="0.75" bottom="0.5" header="0.3" footer="0.3"/>
      <printOptions horizontalCentered="1"/>
      <pageSetup paperSize="9" scale="62" orientation="landscape" r:id="rId8"/>
      <headerFooter>
        <oddHeader>&amp;RSchedule-2
Page &amp;P of &amp;N</oddHeader>
      </headerFooter>
    </customSheetView>
    <customSheetView guid="{0EF4989F-3042-43E2-B986-E1AA9D97B4D7}" scale="90" showPageBreaks="1" printArea="1" hiddenColumns="1" view="pageBreakPreview">
      <selection activeCell="I18" sqref="I18:I39"/>
      <pageMargins left="0.45" right="0.45" top="0.75" bottom="0.5" header="0.3" footer="0.3"/>
      <printOptions horizontalCentered="1"/>
      <pageSetup paperSize="9" scale="62" orientation="landscape" r:id="rId9"/>
      <headerFooter>
        <oddHeader>&amp;RSchedule-2
Page &amp;P of &amp;N</oddHeader>
      </headerFooter>
    </customSheetView>
  </customSheetViews>
  <mergeCells count="20">
    <mergeCell ref="N3:O3"/>
    <mergeCell ref="A4:J4"/>
    <mergeCell ref="A3:J3"/>
    <mergeCell ref="C48:D48"/>
    <mergeCell ref="B44:D44"/>
    <mergeCell ref="B45:J45"/>
    <mergeCell ref="C47:D47"/>
    <mergeCell ref="I47:J47"/>
    <mergeCell ref="A6:B6"/>
    <mergeCell ref="I14:J14"/>
    <mergeCell ref="A7:F7"/>
    <mergeCell ref="A8:G8"/>
    <mergeCell ref="C10:E10"/>
    <mergeCell ref="C9:E9"/>
    <mergeCell ref="C12:E12"/>
    <mergeCell ref="C11:E11"/>
    <mergeCell ref="A13:J13"/>
    <mergeCell ref="G48:H48"/>
    <mergeCell ref="G47:H47"/>
    <mergeCell ref="I48:J48"/>
  </mergeCells>
  <dataValidations count="2">
    <dataValidation type="decimal" operator="greaterThan" allowBlank="1" showInputMessage="1" showErrorMessage="1" error="Enter only Numeric value greater than zero or leave the cell blank !" sqref="I64627:I64628" xr:uid="{00000000-0002-0000-0800-000000000000}">
      <formula1>0</formula1>
    </dataValidation>
    <dataValidation type="decimal" operator="greaterThanOrEqual" allowBlank="1" showInputMessage="1" showErrorMessage="1" sqref="I18:I43" xr:uid="{00000000-0002-0000-0800-000001000000}">
      <formula1>0</formula1>
    </dataValidation>
  </dataValidations>
  <printOptions horizontalCentered="1"/>
  <pageMargins left="0.45" right="0.45" top="0.75" bottom="0.5" header="0.3" footer="0.3"/>
  <pageSetup paperSize="9" scale="62" orientation="landscape" r:id="rId10"/>
  <headerFooter>
    <oddHeader>&amp;RSchedule-2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AE38"/>
  <sheetViews>
    <sheetView view="pageBreakPreview" topLeftCell="A21" zoomScale="80" zoomScaleNormal="80" zoomScaleSheetLayoutView="80" workbookViewId="0">
      <selection activeCell="I25" sqref="I25"/>
    </sheetView>
  </sheetViews>
  <sheetFormatPr defaultColWidth="38.5703125" defaultRowHeight="15.75"/>
  <cols>
    <col min="1" max="1" width="5.5703125" style="20" customWidth="1"/>
    <col min="2" max="2" width="16.140625" style="20" customWidth="1"/>
    <col min="3" max="3" width="9.7109375" style="20" customWidth="1"/>
    <col min="4" max="4" width="9.140625" style="20" customWidth="1"/>
    <col min="5" max="5" width="9.28515625" style="20" customWidth="1"/>
    <col min="6" max="6" width="26.42578125" style="410" customWidth="1"/>
    <col min="7" max="8" width="13.85546875" style="410" customWidth="1"/>
    <col min="9" max="9" width="15.7109375" style="410" customWidth="1"/>
    <col min="10" max="10" width="13.85546875" style="410" customWidth="1"/>
    <col min="11" max="11" width="15.42578125" style="410" customWidth="1"/>
    <col min="12" max="12" width="59.5703125" style="9" customWidth="1"/>
    <col min="13" max="13" width="8.7109375" style="10" customWidth="1"/>
    <col min="14" max="14" width="10.5703125" style="455" customWidth="1"/>
    <col min="15" max="15" width="16.140625" style="10" customWidth="1"/>
    <col min="16" max="16" width="24" style="10" customWidth="1"/>
    <col min="17" max="17" width="9.140625" style="7" hidden="1" customWidth="1"/>
    <col min="18" max="18" width="16.42578125" style="8" hidden="1" customWidth="1"/>
    <col min="19" max="19" width="15.85546875" style="8" hidden="1" customWidth="1"/>
    <col min="20" max="20" width="16.42578125" style="446" hidden="1" customWidth="1"/>
    <col min="21" max="21" width="16.85546875" style="8" hidden="1" customWidth="1"/>
    <col min="22" max="22" width="14.5703125" style="7" hidden="1" customWidth="1"/>
    <col min="23" max="25" width="9.140625" style="7" hidden="1" customWidth="1"/>
    <col min="26" max="26" width="50.42578125" style="413" hidden="1" customWidth="1"/>
    <col min="27"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SPEC. NO.: CC/NT/COND/DOM/A06/22/00427</v>
      </c>
      <c r="B1" s="18"/>
      <c r="C1" s="18"/>
      <c r="D1" s="18"/>
      <c r="E1" s="18"/>
      <c r="F1" s="408"/>
      <c r="G1" s="408"/>
      <c r="H1" s="408"/>
      <c r="I1" s="408"/>
      <c r="J1" s="408"/>
      <c r="K1" s="408"/>
      <c r="L1" s="389"/>
      <c r="M1" s="6"/>
      <c r="N1" s="6"/>
      <c r="O1" s="1"/>
      <c r="P1" s="2" t="s">
        <v>17</v>
      </c>
    </row>
    <row r="2" spans="1:31">
      <c r="A2" s="19"/>
      <c r="B2" s="19"/>
      <c r="C2" s="19"/>
      <c r="D2" s="19"/>
      <c r="E2" s="19"/>
      <c r="F2" s="409"/>
      <c r="G2" s="409"/>
      <c r="H2" s="409"/>
      <c r="I2" s="409"/>
      <c r="J2" s="409"/>
      <c r="K2" s="409"/>
      <c r="L2" s="383"/>
      <c r="M2" s="4"/>
      <c r="N2" s="4"/>
      <c r="O2" s="3"/>
      <c r="P2" s="3"/>
    </row>
    <row r="3" spans="1:31" ht="80.25" customHeight="1">
      <c r="A3" s="889" t="str">
        <f>Cover!$B$2</f>
        <v xml:space="preserve">Reconductoring packages OH03 for Reconductoring of Jharsuguda/Sundargarh (POWERGRID) - Rourkela (POWERGRID) 400kV 2xD/C Twin Moose line with Twin HTLS conductor associated with Eastern region Expansion Scheme-XXIX
</v>
      </c>
      <c r="B3" s="889"/>
      <c r="C3" s="889"/>
      <c r="D3" s="889"/>
      <c r="E3" s="889"/>
      <c r="F3" s="889"/>
      <c r="G3" s="889"/>
      <c r="H3" s="889"/>
      <c r="I3" s="889"/>
      <c r="J3" s="889"/>
      <c r="K3" s="889"/>
      <c r="L3" s="889"/>
      <c r="M3" s="889"/>
      <c r="N3" s="889"/>
      <c r="O3" s="889"/>
      <c r="P3" s="889"/>
    </row>
    <row r="4" spans="1:31" ht="16.5">
      <c r="A4" s="890" t="s">
        <v>19</v>
      </c>
      <c r="B4" s="890"/>
      <c r="C4" s="890"/>
      <c r="D4" s="890"/>
      <c r="E4" s="890"/>
      <c r="F4" s="890"/>
      <c r="G4" s="890"/>
      <c r="H4" s="890"/>
      <c r="I4" s="890"/>
      <c r="J4" s="890"/>
      <c r="K4" s="890"/>
      <c r="L4" s="890"/>
      <c r="M4" s="890"/>
      <c r="N4" s="890"/>
      <c r="O4" s="890"/>
      <c r="P4" s="890"/>
    </row>
    <row r="6" spans="1:31" ht="21.75" customHeight="1">
      <c r="A6" s="891" t="s">
        <v>331</v>
      </c>
      <c r="B6" s="891"/>
      <c r="C6" s="4"/>
      <c r="D6" s="349"/>
      <c r="E6" s="4"/>
      <c r="F6" s="4"/>
      <c r="G6" s="4"/>
      <c r="H6" s="4"/>
      <c r="I6" s="4"/>
    </row>
    <row r="7" spans="1:31" ht="21" customHeight="1">
      <c r="A7" s="905" t="str">
        <f>'Sch-1'!A7</f>
        <v xml:space="preserve">JOINT VENTURE OF  &amp; </v>
      </c>
      <c r="B7" s="905"/>
      <c r="C7" s="905"/>
      <c r="D7" s="905"/>
      <c r="E7" s="905"/>
      <c r="F7" s="905"/>
      <c r="G7" s="905"/>
      <c r="H7" s="905"/>
      <c r="I7" s="905"/>
      <c r="J7" s="411"/>
      <c r="K7" s="411"/>
      <c r="L7" s="390"/>
      <c r="M7" s="11" t="s">
        <v>1</v>
      </c>
      <c r="N7" s="456"/>
      <c r="O7" s="8"/>
      <c r="P7" s="3"/>
    </row>
    <row r="8" spans="1:31" ht="22.5" customHeight="1">
      <c r="A8" s="892" t="str">
        <f>'Sch-1'!A8:G8</f>
        <v>Bidder’s Name and Address  (Lead Partner)</v>
      </c>
      <c r="B8" s="892"/>
      <c r="C8" s="892"/>
      <c r="D8" s="892"/>
      <c r="E8" s="892"/>
      <c r="F8" s="892"/>
      <c r="G8" s="892"/>
      <c r="H8" s="544"/>
      <c r="I8" s="544"/>
      <c r="J8" s="513"/>
      <c r="K8" s="513"/>
      <c r="L8" s="513"/>
      <c r="M8" s="12" t="str">
        <f>'Sch-1'!K8</f>
        <v>Contract Services</v>
      </c>
      <c r="N8" s="513"/>
      <c r="O8" s="8"/>
      <c r="P8" s="3"/>
    </row>
    <row r="9" spans="1:31" ht="24.75" customHeight="1">
      <c r="A9" s="457" t="s">
        <v>12</v>
      </c>
      <c r="B9" s="405"/>
      <c r="C9" s="895">
        <f>'Sch-1'!C9:G9</f>
        <v>0</v>
      </c>
      <c r="D9" s="895"/>
      <c r="E9" s="895"/>
      <c r="F9" s="895"/>
      <c r="G9" s="895"/>
      <c r="H9" s="440"/>
      <c r="I9" s="406"/>
      <c r="J9" s="391"/>
      <c r="K9" s="391"/>
      <c r="L9" s="391"/>
      <c r="M9" s="12" t="str">
        <f>'Sch-1'!K9</f>
        <v>Power Grid Corporation of India Ltd.,</v>
      </c>
      <c r="N9" s="446"/>
      <c r="O9" s="8"/>
      <c r="P9" s="3"/>
    </row>
    <row r="10" spans="1:31" ht="21" customHeight="1">
      <c r="A10" s="457" t="s">
        <v>11</v>
      </c>
      <c r="B10" s="405"/>
      <c r="C10" s="894">
        <f>'Sch-1'!C10:G10</f>
        <v>0</v>
      </c>
      <c r="D10" s="894"/>
      <c r="E10" s="894"/>
      <c r="F10" s="894"/>
      <c r="G10" s="894"/>
      <c r="H10" s="440"/>
      <c r="I10" s="406"/>
      <c r="J10" s="391"/>
      <c r="K10" s="391"/>
      <c r="L10" s="391"/>
      <c r="M10" s="12" t="str">
        <f>'Sch-1'!K10</f>
        <v>"Saudamini", Plot No.-2</v>
      </c>
      <c r="N10" s="446"/>
      <c r="O10" s="8"/>
      <c r="P10" s="3"/>
    </row>
    <row r="11" spans="1:31" ht="20.25" customHeight="1">
      <c r="A11" s="406"/>
      <c r="B11" s="406"/>
      <c r="C11" s="894">
        <f>'Sch-1'!C11:G11</f>
        <v>0</v>
      </c>
      <c r="D11" s="894"/>
      <c r="E11" s="894"/>
      <c r="F11" s="894"/>
      <c r="G11" s="894"/>
      <c r="H11" s="440"/>
      <c r="I11" s="406"/>
      <c r="J11" s="391"/>
      <c r="K11" s="391"/>
      <c r="L11" s="391"/>
      <c r="M11" s="12" t="str">
        <f>'Sch-1'!K11</f>
        <v xml:space="preserve">Sector-29, </v>
      </c>
      <c r="N11" s="446"/>
      <c r="O11" s="8"/>
      <c r="P11" s="3"/>
    </row>
    <row r="12" spans="1:31" ht="21" customHeight="1">
      <c r="A12" s="406"/>
      <c r="B12" s="406"/>
      <c r="C12" s="894">
        <f>'Sch-1'!C12:G12</f>
        <v>0</v>
      </c>
      <c r="D12" s="894"/>
      <c r="E12" s="894"/>
      <c r="F12" s="894"/>
      <c r="G12" s="894"/>
      <c r="H12" s="440"/>
      <c r="I12" s="406"/>
      <c r="J12" s="391"/>
      <c r="K12" s="391"/>
      <c r="L12" s="391"/>
      <c r="M12" s="12" t="str">
        <f>'Sch-1'!K12</f>
        <v>Gurgaon (Haryana) - 122001</v>
      </c>
      <c r="N12" s="446"/>
      <c r="O12" s="8"/>
      <c r="P12" s="3"/>
    </row>
    <row r="13" spans="1:31">
      <c r="A13" s="21"/>
      <c r="B13" s="21"/>
      <c r="C13" s="21"/>
      <c r="D13" s="21"/>
      <c r="E13" s="21"/>
      <c r="F13" s="412"/>
      <c r="G13" s="412"/>
      <c r="H13" s="412"/>
      <c r="I13" s="412"/>
      <c r="J13" s="412"/>
      <c r="K13" s="412"/>
      <c r="L13" s="391"/>
      <c r="M13" s="259"/>
      <c r="N13" s="440"/>
      <c r="O13" s="12"/>
      <c r="P13" s="3"/>
    </row>
    <row r="14" spans="1:31" ht="24.75" customHeight="1">
      <c r="A14" s="906" t="s">
        <v>21</v>
      </c>
      <c r="B14" s="906"/>
      <c r="C14" s="906"/>
      <c r="D14" s="906"/>
      <c r="E14" s="906"/>
      <c r="F14" s="906"/>
      <c r="G14" s="906"/>
      <c r="H14" s="906"/>
      <c r="I14" s="906"/>
      <c r="J14" s="906"/>
      <c r="K14" s="906"/>
      <c r="L14" s="906"/>
      <c r="M14" s="906"/>
      <c r="N14" s="906"/>
      <c r="O14" s="906"/>
      <c r="P14" s="906"/>
    </row>
    <row r="15" spans="1:31" s="429" customFormat="1" ht="125.25" customHeight="1">
      <c r="A15" s="477" t="s">
        <v>7</v>
      </c>
      <c r="B15" s="478" t="s">
        <v>247</v>
      </c>
      <c r="C15" s="478" t="s">
        <v>259</v>
      </c>
      <c r="D15" s="478" t="s">
        <v>258</v>
      </c>
      <c r="E15" s="478" t="s">
        <v>260</v>
      </c>
      <c r="F15" s="478" t="s">
        <v>261</v>
      </c>
      <c r="G15" s="477" t="s">
        <v>23</v>
      </c>
      <c r="H15" s="479" t="s">
        <v>302</v>
      </c>
      <c r="I15" s="480" t="s">
        <v>300</v>
      </c>
      <c r="J15" s="480" t="s">
        <v>290</v>
      </c>
      <c r="K15" s="480" t="s">
        <v>301</v>
      </c>
      <c r="L15" s="481" t="s">
        <v>15</v>
      </c>
      <c r="M15" s="482" t="s">
        <v>9</v>
      </c>
      <c r="N15" s="482" t="s">
        <v>16</v>
      </c>
      <c r="O15" s="481" t="s">
        <v>473</v>
      </c>
      <c r="P15" s="481" t="s">
        <v>474</v>
      </c>
      <c r="Q15" s="428"/>
      <c r="R15" s="638" t="s">
        <v>327</v>
      </c>
      <c r="S15" s="641" t="s">
        <v>328</v>
      </c>
      <c r="T15" s="638" t="s">
        <v>325</v>
      </c>
      <c r="U15" s="638" t="s">
        <v>326</v>
      </c>
      <c r="V15" s="428"/>
      <c r="W15" s="428"/>
      <c r="X15" s="428"/>
      <c r="Y15" s="428"/>
      <c r="Z15" s="819"/>
      <c r="AA15" s="428"/>
      <c r="AB15" s="428"/>
      <c r="AC15" s="428"/>
      <c r="AD15" s="428"/>
      <c r="AE15" s="428"/>
    </row>
    <row r="16" spans="1:31" s="429" customFormat="1" ht="16.5">
      <c r="A16" s="16">
        <v>1</v>
      </c>
      <c r="B16" s="16">
        <v>2</v>
      </c>
      <c r="C16" s="16">
        <v>3</v>
      </c>
      <c r="D16" s="16">
        <v>4</v>
      </c>
      <c r="E16" s="16">
        <v>5</v>
      </c>
      <c r="F16" s="388">
        <v>6</v>
      </c>
      <c r="G16" s="388">
        <v>7</v>
      </c>
      <c r="H16" s="479">
        <v>8</v>
      </c>
      <c r="I16" s="479">
        <v>9</v>
      </c>
      <c r="J16" s="479">
        <v>10</v>
      </c>
      <c r="K16" s="479">
        <v>11</v>
      </c>
      <c r="L16" s="388">
        <v>12</v>
      </c>
      <c r="M16" s="16">
        <v>13</v>
      </c>
      <c r="N16" s="16">
        <v>14</v>
      </c>
      <c r="O16" s="16">
        <v>15</v>
      </c>
      <c r="P16" s="16" t="s">
        <v>303</v>
      </c>
      <c r="Q16" s="428"/>
      <c r="V16" s="428"/>
      <c r="W16" s="428"/>
      <c r="X16" s="428"/>
      <c r="Y16" s="428"/>
      <c r="Z16" s="819"/>
      <c r="AA16" s="428"/>
      <c r="AB16" s="428"/>
      <c r="AC16" s="428"/>
      <c r="AD16" s="428"/>
      <c r="AE16" s="428"/>
    </row>
    <row r="17" spans="1:31" s="758" customFormat="1" ht="18.75">
      <c r="A17" s="754" t="s">
        <v>52</v>
      </c>
      <c r="B17" s="761" t="str">
        <f>'Sch-1'!B17</f>
        <v xml:space="preserve">RECONDUCTORING PACKAGE OH03             </v>
      </c>
      <c r="C17" s="754"/>
      <c r="D17" s="754"/>
      <c r="E17" s="754"/>
      <c r="F17" s="755"/>
      <c r="G17" s="755"/>
      <c r="H17" s="756"/>
      <c r="I17" s="756"/>
      <c r="J17" s="756"/>
      <c r="K17" s="756"/>
      <c r="L17" s="755"/>
      <c r="M17" s="754"/>
      <c r="N17" s="754"/>
      <c r="O17" s="754"/>
      <c r="P17" s="754"/>
      <c r="Q17" s="757"/>
      <c r="V17" s="757"/>
      <c r="W17" s="757"/>
      <c r="X17" s="757"/>
      <c r="Y17" s="757"/>
      <c r="Z17" s="820"/>
      <c r="AA17" s="757"/>
      <c r="AB17" s="757"/>
      <c r="AC17" s="757"/>
      <c r="AD17" s="757"/>
      <c r="AE17" s="757"/>
    </row>
    <row r="18" spans="1:31" ht="78.75">
      <c r="A18" s="738">
        <v>1</v>
      </c>
      <c r="B18" s="556">
        <v>7000020241</v>
      </c>
      <c r="C18" s="556">
        <v>100</v>
      </c>
      <c r="D18" s="556">
        <v>80</v>
      </c>
      <c r="E18" s="556">
        <v>10</v>
      </c>
      <c r="F18" s="556" t="s">
        <v>490</v>
      </c>
      <c r="G18" s="556">
        <v>100002803</v>
      </c>
      <c r="H18" s="556">
        <v>998344</v>
      </c>
      <c r="I18" s="557"/>
      <c r="J18" s="556">
        <v>18</v>
      </c>
      <c r="K18" s="555"/>
      <c r="L18" s="554" t="s">
        <v>472</v>
      </c>
      <c r="M18" s="556" t="s">
        <v>281</v>
      </c>
      <c r="N18" s="556">
        <v>173</v>
      </c>
      <c r="O18" s="542"/>
      <c r="P18" s="553" t="str">
        <f t="shared" ref="P18" si="0">IF(O18=0, "INCLUDED", IF(ISERROR(N18*O18), O18, N18*O18))</f>
        <v>INCLUDED</v>
      </c>
      <c r="Q18" s="511">
        <f t="shared" ref="Q18" si="1">IF(P18="Included",0,P18)</f>
        <v>0</v>
      </c>
      <c r="R18" s="447">
        <f>IF( K18="",J18*(IF(P18="Included",0,P18))/100,K18*(IF(P18="Included",0,P18)))</f>
        <v>0</v>
      </c>
      <c r="S18" s="637">
        <f>Discount!$J$36</f>
        <v>0</v>
      </c>
      <c r="T18" s="447">
        <f>S18*Q18</f>
        <v>0</v>
      </c>
      <c r="U18" s="448">
        <f>IF(K18="",J18*T18/100,K18*T18)</f>
        <v>0</v>
      </c>
      <c r="V18" s="760">
        <f>O18*N18</f>
        <v>0</v>
      </c>
      <c r="W18" s="261"/>
      <c r="X18" s="261">
        <f>N18*O18</f>
        <v>0</v>
      </c>
      <c r="Y18" s="261">
        <f>X18*0.18</f>
        <v>0</v>
      </c>
      <c r="Z18" s="818"/>
      <c r="AA18"/>
      <c r="AB18"/>
    </row>
    <row r="19" spans="1:31" ht="31.5">
      <c r="A19" s="738">
        <v>2</v>
      </c>
      <c r="B19" s="556">
        <v>7000020241</v>
      </c>
      <c r="C19" s="556">
        <v>110</v>
      </c>
      <c r="D19" s="556">
        <v>90</v>
      </c>
      <c r="E19" s="556">
        <v>10</v>
      </c>
      <c r="F19" s="556" t="s">
        <v>491</v>
      </c>
      <c r="G19" s="556">
        <v>100013756</v>
      </c>
      <c r="H19" s="556">
        <v>995468</v>
      </c>
      <c r="I19" s="557"/>
      <c r="J19" s="556">
        <v>18</v>
      </c>
      <c r="K19" s="555"/>
      <c r="L19" s="554" t="s">
        <v>515</v>
      </c>
      <c r="M19" s="556" t="s">
        <v>281</v>
      </c>
      <c r="N19" s="556">
        <v>94</v>
      </c>
      <c r="O19" s="542"/>
      <c r="P19" s="553" t="str">
        <f t="shared" ref="P19:P27" si="2">IF(O19=0, "INCLUDED", IF(ISERROR(N19*O19), O19, N19*O19))</f>
        <v>INCLUDED</v>
      </c>
      <c r="Q19" s="511">
        <f t="shared" ref="Q19:Q27" si="3">IF(P19="Included",0,P19)</f>
        <v>0</v>
      </c>
      <c r="R19" s="447">
        <f t="shared" ref="R19:R27" si="4">IF( K19="",J19*(IF(P19="Included",0,P19))/100,K19*(IF(P19="Included",0,P19)))</f>
        <v>0</v>
      </c>
      <c r="S19" s="637">
        <f>Discount!$J$36</f>
        <v>0</v>
      </c>
      <c r="T19" s="447">
        <f t="shared" ref="T19:T27" si="5">S19*Q19</f>
        <v>0</v>
      </c>
      <c r="U19" s="448">
        <f t="shared" ref="U19:U27" si="6">IF(K19="",J19*T19/100,K19*T19)</f>
        <v>0</v>
      </c>
      <c r="V19" s="760"/>
      <c r="W19" s="762"/>
      <c r="X19" s="762"/>
      <c r="Y19" s="762"/>
      <c r="Z19" s="818"/>
      <c r="AA19"/>
      <c r="AB19"/>
    </row>
    <row r="20" spans="1:31" ht="78.75">
      <c r="A20" s="738">
        <v>3</v>
      </c>
      <c r="B20" s="556">
        <v>7000020241</v>
      </c>
      <c r="C20" s="556">
        <v>110</v>
      </c>
      <c r="D20" s="556">
        <v>90</v>
      </c>
      <c r="E20" s="556">
        <v>20</v>
      </c>
      <c r="F20" s="556" t="s">
        <v>491</v>
      </c>
      <c r="G20" s="556">
        <v>100002200</v>
      </c>
      <c r="H20" s="556">
        <v>995468</v>
      </c>
      <c r="I20" s="557"/>
      <c r="J20" s="556">
        <v>18</v>
      </c>
      <c r="K20" s="555"/>
      <c r="L20" s="554" t="s">
        <v>516</v>
      </c>
      <c r="M20" s="556" t="s">
        <v>281</v>
      </c>
      <c r="N20" s="556">
        <v>57</v>
      </c>
      <c r="O20" s="542"/>
      <c r="P20" s="553" t="str">
        <f t="shared" si="2"/>
        <v>INCLUDED</v>
      </c>
      <c r="Q20" s="511">
        <f t="shared" si="3"/>
        <v>0</v>
      </c>
      <c r="R20" s="447">
        <f t="shared" si="4"/>
        <v>0</v>
      </c>
      <c r="S20" s="637">
        <f>Discount!$J$36</f>
        <v>0</v>
      </c>
      <c r="T20" s="447">
        <f t="shared" si="5"/>
        <v>0</v>
      </c>
      <c r="U20" s="448">
        <f t="shared" si="6"/>
        <v>0</v>
      </c>
      <c r="V20" s="760"/>
      <c r="W20" s="762"/>
      <c r="X20" s="762"/>
      <c r="Y20" s="762"/>
      <c r="Z20" s="818"/>
      <c r="AA20"/>
      <c r="AB20"/>
    </row>
    <row r="21" spans="1:31" ht="78.75">
      <c r="A21" s="738">
        <v>4</v>
      </c>
      <c r="B21" s="556">
        <v>7000020241</v>
      </c>
      <c r="C21" s="556">
        <v>110</v>
      </c>
      <c r="D21" s="556">
        <v>90</v>
      </c>
      <c r="E21" s="556">
        <v>30</v>
      </c>
      <c r="F21" s="556" t="s">
        <v>491</v>
      </c>
      <c r="G21" s="556">
        <v>100037981</v>
      </c>
      <c r="H21" s="556">
        <v>995468</v>
      </c>
      <c r="I21" s="557"/>
      <c r="J21" s="556">
        <v>18</v>
      </c>
      <c r="K21" s="555"/>
      <c r="L21" s="554" t="s">
        <v>517</v>
      </c>
      <c r="M21" s="556" t="s">
        <v>281</v>
      </c>
      <c r="N21" s="556">
        <v>22</v>
      </c>
      <c r="O21" s="542"/>
      <c r="P21" s="553" t="str">
        <f t="shared" si="2"/>
        <v>INCLUDED</v>
      </c>
      <c r="Q21" s="511">
        <f t="shared" si="3"/>
        <v>0</v>
      </c>
      <c r="R21" s="447">
        <f t="shared" si="4"/>
        <v>0</v>
      </c>
      <c r="S21" s="637">
        <f>Discount!$J$36</f>
        <v>0</v>
      </c>
      <c r="T21" s="447">
        <f t="shared" si="5"/>
        <v>0</v>
      </c>
      <c r="U21" s="448">
        <f t="shared" si="6"/>
        <v>0</v>
      </c>
      <c r="V21" s="760"/>
      <c r="W21" s="762"/>
      <c r="X21" s="762"/>
      <c r="Y21" s="762"/>
      <c r="Z21" s="818"/>
      <c r="AA21"/>
      <c r="AB21"/>
    </row>
    <row r="22" spans="1:31" ht="63">
      <c r="A22" s="738">
        <v>5</v>
      </c>
      <c r="B22" s="556">
        <v>7000020241</v>
      </c>
      <c r="C22" s="556">
        <v>120</v>
      </c>
      <c r="D22" s="556">
        <v>110</v>
      </c>
      <c r="E22" s="556">
        <v>10</v>
      </c>
      <c r="F22" s="556" t="s">
        <v>492</v>
      </c>
      <c r="G22" s="556">
        <v>100017997</v>
      </c>
      <c r="H22" s="556">
        <v>995468</v>
      </c>
      <c r="I22" s="557"/>
      <c r="J22" s="556">
        <v>18</v>
      </c>
      <c r="K22" s="555"/>
      <c r="L22" s="554" t="s">
        <v>518</v>
      </c>
      <c r="M22" s="556" t="s">
        <v>281</v>
      </c>
      <c r="N22" s="556">
        <v>94</v>
      </c>
      <c r="O22" s="542"/>
      <c r="P22" s="553" t="str">
        <f t="shared" si="2"/>
        <v>INCLUDED</v>
      </c>
      <c r="Q22" s="511">
        <f t="shared" si="3"/>
        <v>0</v>
      </c>
      <c r="R22" s="447">
        <f t="shared" si="4"/>
        <v>0</v>
      </c>
      <c r="S22" s="637">
        <f>Discount!$J$36</f>
        <v>0</v>
      </c>
      <c r="T22" s="447">
        <f t="shared" si="5"/>
        <v>0</v>
      </c>
      <c r="U22" s="448">
        <f t="shared" si="6"/>
        <v>0</v>
      </c>
      <c r="V22" s="760"/>
      <c r="W22" s="762"/>
      <c r="X22" s="762"/>
      <c r="Y22" s="762"/>
      <c r="Z22" s="818"/>
      <c r="AA22"/>
      <c r="AB22"/>
    </row>
    <row r="23" spans="1:31" ht="78.75">
      <c r="A23" s="738">
        <v>6</v>
      </c>
      <c r="B23" s="556">
        <v>7000020241</v>
      </c>
      <c r="C23" s="556">
        <v>120</v>
      </c>
      <c r="D23" s="556">
        <v>110</v>
      </c>
      <c r="E23" s="556">
        <v>20</v>
      </c>
      <c r="F23" s="556" t="s">
        <v>492</v>
      </c>
      <c r="G23" s="556">
        <v>100017979</v>
      </c>
      <c r="H23" s="556">
        <v>995468</v>
      </c>
      <c r="I23" s="557"/>
      <c r="J23" s="556">
        <v>18</v>
      </c>
      <c r="K23" s="555"/>
      <c r="L23" s="554" t="s">
        <v>519</v>
      </c>
      <c r="M23" s="556" t="s">
        <v>281</v>
      </c>
      <c r="N23" s="556">
        <v>57</v>
      </c>
      <c r="O23" s="542"/>
      <c r="P23" s="553" t="str">
        <f t="shared" si="2"/>
        <v>INCLUDED</v>
      </c>
      <c r="Q23" s="511">
        <f t="shared" si="3"/>
        <v>0</v>
      </c>
      <c r="R23" s="447">
        <f t="shared" si="4"/>
        <v>0</v>
      </c>
      <c r="S23" s="637">
        <f>Discount!$J$36</f>
        <v>0</v>
      </c>
      <c r="T23" s="447">
        <f t="shared" si="5"/>
        <v>0</v>
      </c>
      <c r="U23" s="448">
        <f t="shared" si="6"/>
        <v>0</v>
      </c>
      <c r="V23" s="760"/>
      <c r="W23" s="762"/>
      <c r="X23" s="762"/>
      <c r="Y23" s="762"/>
      <c r="Z23" s="818"/>
      <c r="AA23"/>
      <c r="AB23"/>
    </row>
    <row r="24" spans="1:31" ht="78.75">
      <c r="A24" s="738">
        <v>7</v>
      </c>
      <c r="B24" s="556">
        <v>7000020241</v>
      </c>
      <c r="C24" s="556">
        <v>120</v>
      </c>
      <c r="D24" s="556">
        <v>110</v>
      </c>
      <c r="E24" s="556">
        <v>30</v>
      </c>
      <c r="F24" s="556" t="s">
        <v>492</v>
      </c>
      <c r="G24" s="556">
        <v>100037980</v>
      </c>
      <c r="H24" s="556">
        <v>995468</v>
      </c>
      <c r="I24" s="557"/>
      <c r="J24" s="556">
        <v>18</v>
      </c>
      <c r="K24" s="555"/>
      <c r="L24" s="554" t="s">
        <v>520</v>
      </c>
      <c r="M24" s="556" t="s">
        <v>281</v>
      </c>
      <c r="N24" s="556">
        <v>22</v>
      </c>
      <c r="O24" s="542"/>
      <c r="P24" s="553" t="str">
        <f t="shared" si="2"/>
        <v>INCLUDED</v>
      </c>
      <c r="Q24" s="511">
        <f t="shared" si="3"/>
        <v>0</v>
      </c>
      <c r="R24" s="447">
        <f t="shared" si="4"/>
        <v>0</v>
      </c>
      <c r="S24" s="637">
        <f>Discount!$J$36</f>
        <v>0</v>
      </c>
      <c r="T24" s="447">
        <f t="shared" si="5"/>
        <v>0</v>
      </c>
      <c r="U24" s="448">
        <f t="shared" si="6"/>
        <v>0</v>
      </c>
      <c r="V24" s="760"/>
      <c r="W24" s="762"/>
      <c r="X24" s="762"/>
      <c r="Y24" s="762"/>
      <c r="Z24" s="818"/>
      <c r="AA24"/>
      <c r="AB24"/>
    </row>
    <row r="25" spans="1:31" ht="63">
      <c r="A25" s="738">
        <v>8</v>
      </c>
      <c r="B25" s="556">
        <v>7000020241</v>
      </c>
      <c r="C25" s="556">
        <v>250</v>
      </c>
      <c r="D25" s="556">
        <v>180</v>
      </c>
      <c r="E25" s="556">
        <v>10</v>
      </c>
      <c r="F25" s="556" t="s">
        <v>493</v>
      </c>
      <c r="G25" s="556">
        <v>100001248</v>
      </c>
      <c r="H25" s="556">
        <v>995455</v>
      </c>
      <c r="I25" s="557"/>
      <c r="J25" s="556">
        <v>18</v>
      </c>
      <c r="K25" s="555"/>
      <c r="L25" s="554" t="s">
        <v>496</v>
      </c>
      <c r="M25" s="556" t="s">
        <v>489</v>
      </c>
      <c r="N25" s="556">
        <v>200</v>
      </c>
      <c r="O25" s="542"/>
      <c r="P25" s="553" t="str">
        <f t="shared" si="2"/>
        <v>INCLUDED</v>
      </c>
      <c r="Q25" s="511">
        <f t="shared" si="3"/>
        <v>0</v>
      </c>
      <c r="R25" s="447">
        <f t="shared" si="4"/>
        <v>0</v>
      </c>
      <c r="S25" s="637">
        <f>Discount!$J$36</f>
        <v>0</v>
      </c>
      <c r="T25" s="447">
        <f t="shared" si="5"/>
        <v>0</v>
      </c>
      <c r="U25" s="448">
        <f t="shared" si="6"/>
        <v>0</v>
      </c>
      <c r="V25" s="760"/>
      <c r="W25" s="762"/>
      <c r="X25" s="762"/>
      <c r="Y25" s="762"/>
      <c r="Z25" s="818"/>
      <c r="AA25"/>
      <c r="AB25"/>
    </row>
    <row r="26" spans="1:31" ht="78.75">
      <c r="A26" s="738">
        <v>9</v>
      </c>
      <c r="B26" s="556">
        <v>7000020241</v>
      </c>
      <c r="C26" s="556">
        <v>270</v>
      </c>
      <c r="D26" s="556">
        <v>200</v>
      </c>
      <c r="E26" s="556">
        <v>10</v>
      </c>
      <c r="F26" s="556" t="s">
        <v>494</v>
      </c>
      <c r="G26" s="556">
        <v>100002202</v>
      </c>
      <c r="H26" s="556">
        <v>995468</v>
      </c>
      <c r="I26" s="557"/>
      <c r="J26" s="556">
        <v>18</v>
      </c>
      <c r="K26" s="555"/>
      <c r="L26" s="554" t="s">
        <v>497</v>
      </c>
      <c r="M26" s="556" t="s">
        <v>280</v>
      </c>
      <c r="N26" s="556">
        <v>25</v>
      </c>
      <c r="O26" s="542"/>
      <c r="P26" s="553" t="str">
        <f t="shared" si="2"/>
        <v>INCLUDED</v>
      </c>
      <c r="Q26" s="511">
        <f t="shared" si="3"/>
        <v>0</v>
      </c>
      <c r="R26" s="447">
        <f t="shared" si="4"/>
        <v>0</v>
      </c>
      <c r="S26" s="637">
        <f>Discount!$J$36</f>
        <v>0</v>
      </c>
      <c r="T26" s="447">
        <f t="shared" si="5"/>
        <v>0</v>
      </c>
      <c r="U26" s="448">
        <f t="shared" si="6"/>
        <v>0</v>
      </c>
      <c r="V26" s="760"/>
      <c r="W26" s="762"/>
      <c r="X26" s="762"/>
      <c r="Y26" s="762"/>
      <c r="Z26" s="818"/>
      <c r="AA26"/>
      <c r="AB26"/>
    </row>
    <row r="27" spans="1:31" ht="110.25">
      <c r="A27" s="738">
        <v>10</v>
      </c>
      <c r="B27" s="556">
        <v>7000020241</v>
      </c>
      <c r="C27" s="556">
        <v>280</v>
      </c>
      <c r="D27" s="556">
        <v>210</v>
      </c>
      <c r="E27" s="556">
        <v>10</v>
      </c>
      <c r="F27" s="556" t="s">
        <v>495</v>
      </c>
      <c r="G27" s="556">
        <v>100004829</v>
      </c>
      <c r="H27" s="556">
        <v>995468</v>
      </c>
      <c r="I27" s="557"/>
      <c r="J27" s="556">
        <v>18</v>
      </c>
      <c r="K27" s="555"/>
      <c r="L27" s="554" t="s">
        <v>498</v>
      </c>
      <c r="M27" s="556" t="s">
        <v>280</v>
      </c>
      <c r="N27" s="556">
        <v>1</v>
      </c>
      <c r="O27" s="542"/>
      <c r="P27" s="553" t="str">
        <f t="shared" si="2"/>
        <v>INCLUDED</v>
      </c>
      <c r="Q27" s="511">
        <f t="shared" si="3"/>
        <v>0</v>
      </c>
      <c r="R27" s="447">
        <f t="shared" si="4"/>
        <v>0</v>
      </c>
      <c r="S27" s="637">
        <f>Discount!$J$36</f>
        <v>0</v>
      </c>
      <c r="T27" s="447">
        <f t="shared" si="5"/>
        <v>0</v>
      </c>
      <c r="U27" s="448">
        <f t="shared" si="6"/>
        <v>0</v>
      </c>
      <c r="V27" s="760"/>
      <c r="W27" s="762"/>
      <c r="X27" s="762"/>
      <c r="Y27" s="762"/>
      <c r="Z27" s="818"/>
      <c r="AA27"/>
      <c r="AB27"/>
    </row>
    <row r="28" spans="1:31" ht="28.5" customHeight="1">
      <c r="A28" s="614"/>
      <c r="B28" s="618" t="s">
        <v>177</v>
      </c>
      <c r="C28" s="616"/>
      <c r="D28" s="616"/>
      <c r="E28" s="616"/>
      <c r="F28" s="615"/>
      <c r="G28" s="615"/>
      <c r="H28" s="615"/>
      <c r="I28" s="615"/>
      <c r="J28" s="615"/>
      <c r="K28" s="615"/>
      <c r="L28" s="615"/>
      <c r="M28" s="615"/>
      <c r="N28" s="617"/>
      <c r="O28" s="615"/>
      <c r="P28" s="730">
        <f>SUM(P18:P27)</f>
        <v>0</v>
      </c>
      <c r="Q28" s="640"/>
      <c r="R28" s="639">
        <f>SUM(R18:R27)</f>
        <v>0</v>
      </c>
      <c r="S28" s="260"/>
      <c r="T28" s="449"/>
      <c r="U28" s="639">
        <f>SUM(U18:U27)</f>
        <v>0</v>
      </c>
      <c r="V28" s="760">
        <f>SUM(V18:V27)</f>
        <v>0</v>
      </c>
      <c r="W28" s="261"/>
      <c r="X28" s="261"/>
      <c r="Y28" s="261"/>
      <c r="Z28" s="821"/>
      <c r="AA28" s="261"/>
    </row>
    <row r="29" spans="1:31" ht="21.75" customHeight="1">
      <c r="B29" s="739"/>
      <c r="C29" s="740"/>
      <c r="D29" s="740"/>
      <c r="E29" s="740"/>
      <c r="F29" s="740"/>
      <c r="G29" s="740"/>
      <c r="H29" s="740"/>
      <c r="I29" s="740"/>
      <c r="J29" s="740"/>
      <c r="K29" s="740"/>
      <c r="L29" s="740"/>
      <c r="M29" s="476"/>
      <c r="N29" s="464"/>
      <c r="O29" s="476"/>
      <c r="P29" s="476"/>
      <c r="Q29" s="474"/>
      <c r="R29" s="260"/>
      <c r="S29" s="260"/>
      <c r="T29" s="449"/>
      <c r="U29" s="260"/>
      <c r="V29" s="261"/>
      <c r="W29" s="261"/>
      <c r="X29" s="261"/>
      <c r="Y29" s="261"/>
      <c r="Z29" s="821"/>
      <c r="AA29" s="261"/>
    </row>
    <row r="30" spans="1:31" ht="30" customHeight="1">
      <c r="A30" s="607" t="s">
        <v>338</v>
      </c>
      <c r="B30" s="907" t="s">
        <v>339</v>
      </c>
      <c r="C30" s="907"/>
      <c r="D30" s="907"/>
      <c r="E30" s="907"/>
      <c r="F30" s="907"/>
      <c r="G30" s="907"/>
      <c r="H30" s="907"/>
      <c r="I30" s="907"/>
      <c r="J30" s="907"/>
      <c r="K30" s="907"/>
      <c r="L30" s="907"/>
      <c r="M30" s="907"/>
      <c r="N30" s="907"/>
      <c r="O30" s="907"/>
      <c r="P30" s="907"/>
      <c r="Q30" s="474"/>
      <c r="R30" s="260"/>
      <c r="S30" s="260"/>
      <c r="T30" s="449"/>
      <c r="U30" s="260"/>
      <c r="V30" s="261"/>
      <c r="W30" s="261"/>
      <c r="X30" s="261"/>
      <c r="Y30" s="261"/>
      <c r="Z30" s="821"/>
      <c r="AA30" s="261"/>
    </row>
    <row r="31" spans="1:31" ht="21.75" customHeight="1">
      <c r="A31" s="741"/>
      <c r="B31" s="430"/>
      <c r="C31" s="327"/>
      <c r="D31" s="328"/>
      <c r="E31" s="329"/>
      <c r="F31" s="423"/>
      <c r="G31" s="423"/>
      <c r="H31" s="423"/>
      <c r="I31" s="423"/>
      <c r="J31" s="423"/>
      <c r="K31" s="423"/>
      <c r="L31" s="413"/>
      <c r="M31" s="476"/>
      <c r="N31" s="464"/>
      <c r="O31" s="476"/>
      <c r="P31" s="476"/>
      <c r="Q31" s="474"/>
      <c r="R31" s="260"/>
      <c r="S31" s="260"/>
      <c r="T31" s="449"/>
      <c r="U31" s="260"/>
      <c r="V31" s="261"/>
      <c r="W31" s="261"/>
      <c r="X31" s="261"/>
      <c r="Y31" s="261"/>
      <c r="Z31" s="821"/>
      <c r="AA31" s="261"/>
    </row>
    <row r="32" spans="1:31" ht="21.75" customHeight="1">
      <c r="A32" s="741"/>
      <c r="B32" s="430"/>
      <c r="C32" s="327"/>
      <c r="D32" s="328"/>
      <c r="E32" s="329"/>
      <c r="F32" s="423"/>
      <c r="G32" s="423"/>
      <c r="H32" s="423"/>
      <c r="I32" s="423"/>
      <c r="J32" s="423"/>
      <c r="K32" s="423"/>
      <c r="L32" s="413"/>
      <c r="M32" s="476"/>
      <c r="N32" s="464"/>
      <c r="O32" s="476"/>
      <c r="P32" s="476"/>
      <c r="Q32" s="474"/>
      <c r="R32" s="260"/>
      <c r="S32" s="260"/>
      <c r="T32" s="449"/>
      <c r="U32" s="260"/>
      <c r="V32" s="261"/>
      <c r="W32" s="261"/>
      <c r="X32" s="261"/>
      <c r="Y32" s="261"/>
      <c r="Z32" s="821"/>
      <c r="AA32" s="261"/>
    </row>
    <row r="33" spans="1:26" s="464" customFormat="1" ht="16.5">
      <c r="A33" s="607"/>
      <c r="B33" s="608" t="s">
        <v>297</v>
      </c>
      <c r="C33" s="910">
        <f>'Sch-1'!C49:D49</f>
        <v>0</v>
      </c>
      <c r="D33" s="910"/>
      <c r="E33" s="910"/>
      <c r="F33" s="607"/>
      <c r="G33" s="607"/>
      <c r="H33" s="607"/>
      <c r="I33" s="607"/>
      <c r="J33" s="607"/>
      <c r="K33" s="607"/>
      <c r="L33" s="607"/>
      <c r="M33" s="908" t="s">
        <v>299</v>
      </c>
      <c r="N33" s="908"/>
      <c r="O33" s="911">
        <f>'Sch-1'!K49</f>
        <v>0</v>
      </c>
      <c r="P33" s="911"/>
      <c r="R33" s="475"/>
      <c r="S33" s="475"/>
      <c r="T33" s="475"/>
      <c r="U33" s="475"/>
      <c r="Z33" s="822"/>
    </row>
    <row r="34" spans="1:26" s="464" customFormat="1" ht="16.5">
      <c r="A34" s="607"/>
      <c r="B34" s="608" t="s">
        <v>298</v>
      </c>
      <c r="C34" s="909">
        <f>'Sch-1'!C50:D50</f>
        <v>0</v>
      </c>
      <c r="D34" s="909"/>
      <c r="E34" s="909"/>
      <c r="F34" s="607"/>
      <c r="G34" s="607"/>
      <c r="H34" s="607"/>
      <c r="I34" s="607"/>
      <c r="J34" s="607"/>
      <c r="K34" s="607"/>
      <c r="L34" s="607"/>
      <c r="M34" s="908" t="s">
        <v>106</v>
      </c>
      <c r="N34" s="908"/>
      <c r="O34" s="911">
        <f>'Sch-1'!K50</f>
        <v>0</v>
      </c>
      <c r="P34" s="911"/>
      <c r="R34" s="475"/>
      <c r="S34" s="475"/>
      <c r="T34" s="475"/>
      <c r="U34" s="475"/>
      <c r="Z34" s="822"/>
    </row>
    <row r="35" spans="1:26" ht="16.5">
      <c r="B35" s="430"/>
      <c r="C35" s="327"/>
      <c r="D35" s="3"/>
      <c r="E35" s="329"/>
      <c r="F35" s="431"/>
      <c r="G35" s="423"/>
      <c r="H35" s="423"/>
      <c r="I35" s="423"/>
      <c r="J35" s="423"/>
      <c r="K35" s="423"/>
      <c r="L35" s="413"/>
      <c r="M35" s="476"/>
      <c r="N35" s="464"/>
      <c r="O35" s="476"/>
      <c r="P35" s="476"/>
      <c r="Q35" s="476"/>
    </row>
    <row r="36" spans="1:26" ht="16.5">
      <c r="B36" s="432"/>
      <c r="C36" s="332"/>
      <c r="D36" s="333"/>
      <c r="E36" s="329"/>
      <c r="F36" s="431"/>
      <c r="G36" s="433"/>
      <c r="H36" s="433"/>
      <c r="I36" s="433"/>
      <c r="J36" s="433"/>
      <c r="K36" s="433"/>
      <c r="L36" s="413"/>
      <c r="M36" s="476"/>
      <c r="N36" s="464"/>
      <c r="O36" s="476"/>
      <c r="P36" s="476"/>
      <c r="Q36" s="476"/>
    </row>
    <row r="38" spans="1:26">
      <c r="P38" s="723">
        <f>P28*0.18</f>
        <v>0</v>
      </c>
    </row>
  </sheetData>
  <sheetProtection algorithmName="SHA-512" hashValue="QNn/37S1Om/abHSha1ytbZXhpm12oHgA588zjI32NB29wB5L9MFDXtr4NtxyISRUrU4W0v//xv7UvYcVkBOdsg==" saltValue="INiOV+MfWPRlLY/9LPEsQg==" spinCount="100000" sheet="1" formatColumns="0" formatRows="0" selectLockedCells="1"/>
  <customSheetViews>
    <customSheetView guid="{D82A338D-F8F3-485C-9897-ED26B8FCE3B7}" scale="80" showPageBreaks="1" printArea="1" hiddenColumns="1" view="pageBreakPreview" topLeftCell="A21">
      <selection activeCell="I25" sqref="I25"/>
      <pageMargins left="0.2" right="0.2" top="0.75" bottom="0.5" header="0.3" footer="0.3"/>
      <printOptions horizontalCentered="1"/>
      <pageSetup paperSize="9" scale="46" orientation="landscape" r:id="rId1"/>
      <headerFooter>
        <oddHeader>&amp;RSchedule-3
Page &amp;P of &amp;N</oddHeader>
      </headerFooter>
    </customSheetView>
    <customSheetView guid="{63D51328-7CBC-4A1E-B96D-BAE91416501B}" scale="90" showPageBreaks="1" printArea="1" hiddenColumns="1" view="pageBreakPreview">
      <selection activeCell="I18" sqref="I18"/>
      <pageMargins left="0.2" right="0.2" top="0.75" bottom="0.5" header="0.3" footer="0.3"/>
      <printOptions horizontalCentered="1"/>
      <pageSetup paperSize="9" scale="53" orientation="landscape" r:id="rId2"/>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3"/>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4"/>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5"/>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
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7"/>
      <headerFooter>
        <oddHeader>&amp;RSchedule-3
Page &amp;P of &amp;N</oddHeader>
      </headerFooter>
    </customSheetView>
    <customSheetView guid="{559560C8-0EA7-4FF3-86DE-6089CA470216}" scale="90" showPageBreaks="1" printArea="1" hiddenColumns="1" view="pageBreakPreview" topLeftCell="F8">
      <selection activeCell="O18" sqref="O18"/>
      <pageMargins left="0.2" right="0.2" top="0.75" bottom="0.5" header="0.3" footer="0.3"/>
      <printOptions horizontalCentered="1"/>
      <pageSetup paperSize="9" scale="46" orientation="landscape" r:id="rId8"/>
      <headerFooter>
        <oddHeader>&amp;RSchedule-3
Page &amp;P of &amp;N</oddHeader>
      </headerFooter>
    </customSheetView>
    <customSheetView guid="{0EF4989F-3042-43E2-B986-E1AA9D97B4D7}" scale="90" showPageBreaks="1" printArea="1" hiddenColumns="1" view="pageBreakPreview" topLeftCell="I1">
      <selection activeCell="O18" sqref="O18:O23"/>
      <pageMargins left="0.2" right="0.2" top="0.75" bottom="0.5" header="0.3" footer="0.3"/>
      <printOptions horizontalCentered="1"/>
      <pageSetup paperSize="9" scale="46" orientation="landscape" r:id="rId9"/>
      <headerFooter>
        <oddHeader>&amp;RSchedule-3
Page &amp;P of &amp;N</oddHeader>
      </headerFooter>
    </customSheetView>
  </customSheetViews>
  <mergeCells count="17">
    <mergeCell ref="B30:P30"/>
    <mergeCell ref="M34:N34"/>
    <mergeCell ref="M33:N33"/>
    <mergeCell ref="C34:E34"/>
    <mergeCell ref="C33:E33"/>
    <mergeCell ref="O34:P34"/>
    <mergeCell ref="O33:P33"/>
    <mergeCell ref="A3:P3"/>
    <mergeCell ref="A4:P4"/>
    <mergeCell ref="A6:B6"/>
    <mergeCell ref="A7:I7"/>
    <mergeCell ref="A8:G8"/>
    <mergeCell ref="C12:G12"/>
    <mergeCell ref="A14:P14"/>
    <mergeCell ref="C11:G11"/>
    <mergeCell ref="C10:G10"/>
    <mergeCell ref="C9:G9"/>
  </mergeCells>
  <conditionalFormatting sqref="K18:K27">
    <cfRule type="expression" dxfId="5" priority="7" stopIfTrue="1">
      <formula>J18&gt;0</formula>
    </cfRule>
  </conditionalFormatting>
  <dataValidations count="5">
    <dataValidation type="list" allowBlank="1" showInputMessage="1" showErrorMessage="1" sqref="IJ64463 A64463:K64463" xr:uid="{00000000-0002-0000-0900-000000000000}">
      <formula1>#REF!</formula1>
    </dataValidation>
    <dataValidation type="decimal" operator="greaterThan" allowBlank="1" showInputMessage="1" showErrorMessage="1" error="Enter only Numeric Value greater than zero or leave the cell blank !" sqref="O64433:O64479" xr:uid="{00000000-0002-0000-0900-000001000000}">
      <formula1>0</formula1>
    </dataValidation>
    <dataValidation type="list" operator="greaterThan" allowBlank="1" showInputMessage="1" showErrorMessage="1" sqref="K18:K27" xr:uid="{00000000-0002-0000-0900-000002000000}">
      <formula1>"0%,5%,12%,18%,28%"</formula1>
    </dataValidation>
    <dataValidation type="whole" operator="greaterThan" allowBlank="1" showInputMessage="1" showErrorMessage="1" sqref="I18:I27" xr:uid="{00000000-0002-0000-0900-000003000000}">
      <formula1>0</formula1>
    </dataValidation>
    <dataValidation type="decimal" operator="greaterThanOrEqual" allowBlank="1" showInputMessage="1" showErrorMessage="1" sqref="O18:O27" xr:uid="{00000000-0002-0000-0900-000004000000}">
      <formula1>0</formula1>
    </dataValidation>
  </dataValidations>
  <printOptions horizontalCentered="1"/>
  <pageMargins left="0.2" right="0.2" top="0.75" bottom="0.5" header="0.3" footer="0.3"/>
  <pageSetup paperSize="9" scale="46" orientation="landscape" r:id="rId10"/>
  <headerFooter>
    <oddHeader>&amp;RSchedule-3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Q25"/>
  <sheetViews>
    <sheetView view="pageBreakPreview" zoomScaleNormal="100" zoomScaleSheetLayoutView="100" workbookViewId="0">
      <selection activeCell="H23" sqref="H23"/>
    </sheetView>
  </sheetViews>
  <sheetFormatPr defaultRowHeight="15.75"/>
  <cols>
    <col min="1" max="1" width="7.5703125" style="502" customWidth="1"/>
    <col min="2" max="2" width="9" style="502" customWidth="1"/>
    <col min="3" max="3" width="10.28515625" style="502" customWidth="1"/>
    <col min="4" max="4" width="10.85546875" style="502" customWidth="1"/>
    <col min="5" max="5" width="11.140625" style="502" customWidth="1"/>
    <col min="6" max="6" width="13.7109375" style="502" customWidth="1"/>
    <col min="7" max="7" width="15.42578125" style="502" customWidth="1"/>
    <col min="8" max="11" width="16.85546875" style="502" customWidth="1"/>
    <col min="12" max="12" width="14.42578125" style="503" customWidth="1"/>
    <col min="13" max="13" width="9" style="502" customWidth="1"/>
    <col min="14" max="14" width="11.42578125" style="502" customWidth="1"/>
    <col min="15" max="15" width="13.28515625" style="502" customWidth="1"/>
    <col min="16" max="16" width="15.7109375" style="507" customWidth="1"/>
    <col min="17" max="16384" width="9.140625" style="507"/>
  </cols>
  <sheetData>
    <row r="1" spans="1:16" s="504" customFormat="1" ht="24.75" customHeight="1">
      <c r="A1" s="487" t="str">
        <f>Cover!B3</f>
        <v>SPEC. NO.: CC/NT/COND/DOM/A06/22/00427</v>
      </c>
      <c r="B1" s="487"/>
      <c r="C1" s="487"/>
      <c r="D1" s="487"/>
      <c r="E1" s="487"/>
      <c r="F1" s="487"/>
      <c r="G1" s="488"/>
      <c r="H1" s="488"/>
      <c r="I1" s="488"/>
      <c r="J1" s="488"/>
      <c r="K1" s="488"/>
      <c r="L1" s="489"/>
      <c r="M1" s="490"/>
      <c r="N1" s="491"/>
      <c r="O1" s="491"/>
      <c r="P1" s="492" t="s">
        <v>24</v>
      </c>
    </row>
    <row r="2" spans="1:16" s="504" customFormat="1">
      <c r="A2" s="11"/>
      <c r="B2" s="11"/>
      <c r="C2" s="11"/>
      <c r="D2" s="11"/>
      <c r="E2" s="11"/>
      <c r="F2" s="11"/>
      <c r="G2" s="493"/>
      <c r="H2" s="493"/>
      <c r="I2" s="493"/>
      <c r="J2" s="493"/>
      <c r="K2" s="493"/>
      <c r="L2" s="494"/>
      <c r="M2" s="495"/>
      <c r="N2" s="496"/>
      <c r="O2" s="496"/>
    </row>
    <row r="3" spans="1:16" s="504" customFormat="1" ht="87" customHeight="1">
      <c r="A3" s="912" t="str">
        <f>Cover!$B$2</f>
        <v xml:space="preserve">Reconductoring packages OH03 for Reconductoring of Jharsuguda/Sundargarh (POWERGRID) - Rourkela (POWERGRID) 400kV 2xD/C Twin Moose line with Twin HTLS conductor associated with Eastern region Expansion Scheme-XXIX
</v>
      </c>
      <c r="B3" s="912"/>
      <c r="C3" s="912"/>
      <c r="D3" s="912"/>
      <c r="E3" s="912"/>
      <c r="F3" s="912"/>
      <c r="G3" s="912"/>
      <c r="H3" s="912"/>
      <c r="I3" s="912"/>
      <c r="J3" s="912"/>
      <c r="K3" s="912"/>
      <c r="L3" s="912"/>
      <c r="M3" s="912"/>
      <c r="N3" s="912"/>
      <c r="O3" s="912"/>
      <c r="P3" s="912"/>
    </row>
    <row r="4" spans="1:16" s="504" customFormat="1" ht="16.5">
      <c r="A4" s="913" t="s">
        <v>19</v>
      </c>
      <c r="B4" s="913"/>
      <c r="C4" s="913"/>
      <c r="D4" s="913"/>
      <c r="E4" s="913"/>
      <c r="F4" s="913"/>
      <c r="G4" s="913"/>
      <c r="H4" s="913"/>
      <c r="I4" s="913"/>
      <c r="J4" s="913"/>
      <c r="K4" s="913"/>
      <c r="L4" s="913"/>
      <c r="M4" s="913"/>
      <c r="N4" s="913"/>
      <c r="O4" s="913"/>
      <c r="P4" s="913"/>
    </row>
    <row r="5" spans="1:16" s="504" customFormat="1">
      <c r="A5" s="497"/>
      <c r="B5" s="497"/>
      <c r="C5" s="497"/>
      <c r="D5" s="497"/>
      <c r="E5" s="497"/>
      <c r="F5" s="497"/>
      <c r="G5" s="498"/>
      <c r="H5" s="498"/>
      <c r="I5" s="498"/>
      <c r="J5" s="498"/>
      <c r="K5" s="498"/>
      <c r="L5" s="498"/>
      <c r="M5" s="497"/>
      <c r="N5" s="497"/>
      <c r="O5" s="497"/>
    </row>
    <row r="6" spans="1:16" s="504" customFormat="1" ht="20.25" customHeight="1">
      <c r="A6" s="891" t="s">
        <v>331</v>
      </c>
      <c r="B6" s="891"/>
      <c r="C6" s="4"/>
      <c r="D6" s="349"/>
      <c r="E6" s="4"/>
      <c r="F6" s="4"/>
      <c r="G6" s="4"/>
      <c r="H6" s="4"/>
      <c r="I6" s="4"/>
      <c r="J6" s="498"/>
      <c r="K6" s="498"/>
      <c r="L6" s="498"/>
      <c r="M6" s="497"/>
      <c r="N6" s="497"/>
      <c r="O6" s="497"/>
    </row>
    <row r="7" spans="1:16" s="504" customFormat="1" ht="21" customHeight="1">
      <c r="A7" s="905" t="str">
        <f>'Sch-1'!A7</f>
        <v xml:space="preserve">JOINT VENTURE OF  &amp; </v>
      </c>
      <c r="B7" s="905"/>
      <c r="C7" s="905"/>
      <c r="D7" s="905"/>
      <c r="E7" s="905"/>
      <c r="F7" s="905"/>
      <c r="G7" s="905"/>
      <c r="H7" s="905"/>
      <c r="I7" s="905"/>
      <c r="J7" s="5"/>
      <c r="K7" s="5"/>
      <c r="L7" s="390"/>
      <c r="M7" s="5"/>
      <c r="N7" s="499" t="s">
        <v>1</v>
      </c>
      <c r="O7" s="496"/>
    </row>
    <row r="8" spans="1:16" s="504" customFormat="1" ht="21" customHeight="1">
      <c r="A8" s="892" t="str">
        <f>"Bidder’s Name and Address  (" &amp; MID('Names of Bidder to b dleted'!B9,9, 20) &amp; ") :"</f>
        <v>Bidder’s Name and Address  (Lead Partner) :</v>
      </c>
      <c r="B8" s="892"/>
      <c r="C8" s="892"/>
      <c r="D8" s="892"/>
      <c r="E8" s="892"/>
      <c r="F8" s="892"/>
      <c r="G8" s="892"/>
      <c r="H8" s="544"/>
      <c r="I8" s="544"/>
      <c r="J8" s="513"/>
      <c r="K8" s="513"/>
      <c r="L8" s="513"/>
      <c r="M8" s="513"/>
      <c r="N8" s="12" t="str">
        <f>'Sch-1'!K8</f>
        <v>Contract Services</v>
      </c>
      <c r="O8" s="496"/>
    </row>
    <row r="9" spans="1:16" s="504" customFormat="1" ht="24" customHeight="1">
      <c r="A9" s="457" t="s">
        <v>12</v>
      </c>
      <c r="B9" s="405"/>
      <c r="C9" s="895">
        <f>'Sch-1'!C9:G9</f>
        <v>0</v>
      </c>
      <c r="D9" s="895"/>
      <c r="E9" s="895"/>
      <c r="F9" s="895"/>
      <c r="G9" s="895"/>
      <c r="H9" s="440"/>
      <c r="I9" s="406"/>
      <c r="J9" s="259"/>
      <c r="K9" s="259"/>
      <c r="L9" s="505"/>
      <c r="N9" s="12" t="str">
        <f>'Sch-1'!K9</f>
        <v>Power Grid Corporation of India Ltd.,</v>
      </c>
      <c r="O9" s="496"/>
    </row>
    <row r="10" spans="1:16" s="504" customFormat="1" ht="16.5">
      <c r="A10" s="457" t="s">
        <v>11</v>
      </c>
      <c r="B10" s="405"/>
      <c r="C10" s="894">
        <f>'Sch-1'!C10:G10</f>
        <v>0</v>
      </c>
      <c r="D10" s="894"/>
      <c r="E10" s="894"/>
      <c r="F10" s="894"/>
      <c r="G10" s="894"/>
      <c r="H10" s="440"/>
      <c r="I10" s="406"/>
      <c r="J10" s="259"/>
      <c r="K10" s="259"/>
      <c r="L10" s="505"/>
      <c r="N10" s="12" t="str">
        <f>'Sch-1'!K10</f>
        <v>"Saudamini", Plot No.-2</v>
      </c>
      <c r="O10" s="496"/>
    </row>
    <row r="11" spans="1:16" s="504" customFormat="1">
      <c r="A11" s="406"/>
      <c r="B11" s="406"/>
      <c r="C11" s="894">
        <f>'Sch-1'!C11:G11</f>
        <v>0</v>
      </c>
      <c r="D11" s="894"/>
      <c r="E11" s="894"/>
      <c r="F11" s="894"/>
      <c r="G11" s="894"/>
      <c r="H11" s="440"/>
      <c r="I11" s="406"/>
      <c r="J11" s="259"/>
      <c r="K11" s="259"/>
      <c r="L11" s="505"/>
      <c r="N11" s="12" t="str">
        <f>'Sch-1'!K11</f>
        <v xml:space="preserve">Sector-29, </v>
      </c>
      <c r="O11" s="496"/>
    </row>
    <row r="12" spans="1:16" s="504" customFormat="1">
      <c r="A12" s="406"/>
      <c r="B12" s="406"/>
      <c r="C12" s="894">
        <f>'Sch-1'!C12:G12</f>
        <v>0</v>
      </c>
      <c r="D12" s="894"/>
      <c r="E12" s="894"/>
      <c r="F12" s="894"/>
      <c r="G12" s="894"/>
      <c r="H12" s="440"/>
      <c r="I12" s="406"/>
      <c r="J12" s="259"/>
      <c r="K12" s="259"/>
      <c r="L12" s="505"/>
      <c r="N12" s="12" t="str">
        <f>'Sch-1'!K12</f>
        <v>Gurgaon (Haryana) - 122001</v>
      </c>
      <c r="O12" s="496"/>
    </row>
    <row r="13" spans="1:16" s="504" customFormat="1">
      <c r="A13" s="406"/>
      <c r="B13" s="406"/>
      <c r="C13" s="592"/>
      <c r="D13" s="592"/>
      <c r="E13" s="592"/>
      <c r="F13" s="592"/>
      <c r="G13" s="592"/>
      <c r="H13" s="440"/>
      <c r="I13" s="406"/>
      <c r="J13" s="259"/>
      <c r="K13" s="259"/>
      <c r="L13" s="505"/>
      <c r="N13" s="12"/>
      <c r="O13" s="496"/>
    </row>
    <row r="14" spans="1:16" s="504" customFormat="1" ht="21" customHeight="1">
      <c r="A14" s="906" t="s">
        <v>25</v>
      </c>
      <c r="B14" s="906"/>
      <c r="C14" s="906"/>
      <c r="D14" s="906"/>
      <c r="E14" s="906"/>
      <c r="F14" s="906"/>
      <c r="G14" s="906"/>
      <c r="H14" s="906"/>
      <c r="I14" s="906"/>
      <c r="J14" s="906"/>
      <c r="K14" s="906"/>
      <c r="L14" s="906"/>
      <c r="M14" s="906"/>
      <c r="N14" s="906"/>
      <c r="O14" s="906"/>
      <c r="P14" s="906"/>
    </row>
    <row r="15" spans="1:16" s="504" customFormat="1" ht="63.75" customHeight="1">
      <c r="A15" s="483" t="s">
        <v>7</v>
      </c>
      <c r="B15" s="484" t="s">
        <v>247</v>
      </c>
      <c r="C15" s="484" t="s">
        <v>248</v>
      </c>
      <c r="D15" s="484" t="s">
        <v>258</v>
      </c>
      <c r="E15" s="484" t="s">
        <v>260</v>
      </c>
      <c r="F15" s="484" t="s">
        <v>261</v>
      </c>
      <c r="G15" s="483" t="s">
        <v>23</v>
      </c>
      <c r="H15" s="514" t="s">
        <v>305</v>
      </c>
      <c r="I15" s="515" t="s">
        <v>304</v>
      </c>
      <c r="J15" s="515" t="s">
        <v>290</v>
      </c>
      <c r="K15" s="515" t="s">
        <v>301</v>
      </c>
      <c r="L15" s="484" t="s">
        <v>15</v>
      </c>
      <c r="M15" s="485" t="s">
        <v>9</v>
      </c>
      <c r="N15" s="485" t="s">
        <v>16</v>
      </c>
      <c r="O15" s="486" t="s">
        <v>26</v>
      </c>
      <c r="P15" s="486" t="s">
        <v>27</v>
      </c>
    </row>
    <row r="16" spans="1:16" s="612" customFormat="1" ht="15">
      <c r="A16" s="609">
        <v>1</v>
      </c>
      <c r="B16" s="609">
        <v>2</v>
      </c>
      <c r="C16" s="609">
        <v>3</v>
      </c>
      <c r="D16" s="609">
        <v>4</v>
      </c>
      <c r="E16" s="609">
        <v>5</v>
      </c>
      <c r="F16" s="609">
        <v>6</v>
      </c>
      <c r="G16" s="609">
        <v>7</v>
      </c>
      <c r="H16" s="610">
        <v>8</v>
      </c>
      <c r="I16" s="610">
        <v>9</v>
      </c>
      <c r="J16" s="610">
        <v>10</v>
      </c>
      <c r="K16" s="610">
        <v>11</v>
      </c>
      <c r="L16" s="611">
        <v>12</v>
      </c>
      <c r="M16" s="609">
        <v>13</v>
      </c>
      <c r="N16" s="609">
        <v>14</v>
      </c>
      <c r="O16" s="609">
        <v>15</v>
      </c>
      <c r="P16" s="609" t="s">
        <v>303</v>
      </c>
    </row>
    <row r="17" spans="1:17">
      <c r="A17" s="500"/>
      <c r="B17" s="500"/>
      <c r="C17" s="500"/>
      <c r="D17" s="500"/>
      <c r="E17" s="500"/>
      <c r="F17" s="500"/>
      <c r="G17" s="500"/>
      <c r="H17" s="500"/>
      <c r="I17" s="500"/>
      <c r="J17" s="500"/>
      <c r="K17" s="500"/>
      <c r="L17" s="501"/>
      <c r="M17" s="500"/>
      <c r="N17" s="500"/>
      <c r="O17" s="500"/>
      <c r="P17" s="506"/>
    </row>
    <row r="18" spans="1:17" s="502" customFormat="1" ht="45" customHeight="1">
      <c r="A18" s="500"/>
      <c r="B18" s="508"/>
      <c r="C18" s="508"/>
      <c r="D18" s="508"/>
      <c r="F18" s="508"/>
      <c r="G18" s="508"/>
      <c r="H18" s="508"/>
      <c r="I18" s="598" t="s">
        <v>320</v>
      </c>
      <c r="J18" s="508"/>
      <c r="K18" s="508"/>
      <c r="L18" s="508"/>
      <c r="M18" s="508"/>
      <c r="N18" s="508"/>
      <c r="O18" s="508"/>
      <c r="P18" s="508"/>
    </row>
    <row r="19" spans="1:17" ht="26.25" customHeight="1">
      <c r="A19" s="500"/>
      <c r="B19" s="920"/>
      <c r="C19" s="921"/>
      <c r="D19" s="921"/>
      <c r="E19" s="921"/>
      <c r="F19" s="921"/>
      <c r="G19" s="921"/>
      <c r="H19" s="921"/>
      <c r="I19" s="921"/>
      <c r="J19" s="921"/>
      <c r="K19" s="922"/>
      <c r="L19" s="509"/>
      <c r="M19" s="509"/>
      <c r="N19" s="509"/>
      <c r="O19" s="509"/>
      <c r="P19" s="510"/>
      <c r="Q19" s="441"/>
    </row>
    <row r="20" spans="1:17" ht="27.75" customHeight="1">
      <c r="A20" s="917" t="s">
        <v>306</v>
      </c>
      <c r="B20" s="917"/>
      <c r="C20" s="917"/>
      <c r="D20" s="917"/>
      <c r="E20" s="917"/>
      <c r="F20" s="917"/>
      <c r="G20" s="917"/>
      <c r="H20" s="917"/>
      <c r="I20" s="917"/>
      <c r="J20" s="917"/>
      <c r="K20" s="917"/>
      <c r="L20" s="917"/>
      <c r="M20" s="917"/>
      <c r="N20" s="917"/>
      <c r="O20" s="917"/>
      <c r="P20" s="917"/>
      <c r="Q20" s="441"/>
    </row>
    <row r="21" spans="1:17" ht="39" customHeight="1">
      <c r="A21" s="918" t="s">
        <v>307</v>
      </c>
      <c r="B21" s="918"/>
      <c r="C21" s="918"/>
      <c r="D21" s="918"/>
      <c r="E21" s="918"/>
      <c r="F21" s="918"/>
      <c r="G21" s="918"/>
      <c r="H21" s="918"/>
      <c r="I21" s="918"/>
      <c r="J21" s="918"/>
      <c r="K21" s="918"/>
      <c r="L21" s="918"/>
      <c r="M21" s="918"/>
      <c r="N21" s="918"/>
      <c r="O21" s="918"/>
      <c r="P21" s="918"/>
      <c r="Q21" s="441"/>
    </row>
    <row r="23" spans="1:17" s="511" customFormat="1">
      <c r="B23" s="512" t="s">
        <v>297</v>
      </c>
      <c r="C23" s="923">
        <f>'Sch-3'!C33:D33</f>
        <v>0</v>
      </c>
      <c r="D23" s="924"/>
      <c r="E23" s="924"/>
      <c r="F23" s="924"/>
      <c r="G23" s="924"/>
    </row>
    <row r="24" spans="1:17" s="511" customFormat="1">
      <c r="B24" s="512" t="s">
        <v>298</v>
      </c>
      <c r="C24" s="915">
        <f>'Sch-3'!C34:D34</f>
        <v>0</v>
      </c>
      <c r="D24" s="916"/>
      <c r="L24" s="914" t="s">
        <v>299</v>
      </c>
      <c r="M24" s="914"/>
      <c r="N24" s="919">
        <f>'Sch-3'!O33</f>
        <v>0</v>
      </c>
      <c r="O24" s="919"/>
      <c r="P24" s="919"/>
    </row>
    <row r="25" spans="1:17">
      <c r="L25" s="914" t="s">
        <v>106</v>
      </c>
      <c r="M25" s="914"/>
      <c r="N25" s="919">
        <f>'Sch-3'!O34</f>
        <v>0</v>
      </c>
      <c r="O25" s="919"/>
      <c r="P25" s="919"/>
    </row>
  </sheetData>
  <sheetProtection password="CFB5" sheet="1" objects="1" scenarios="1" formatColumns="0" formatRows="0" selectLockedCells="1"/>
  <customSheetViews>
    <customSheetView guid="{D82A338D-F8F3-485C-9897-ED26B8FCE3B7}" showPageBreaks="1" printArea="1" view="pageBreakPreview">
      <selection activeCell="H23" sqref="H23"/>
      <pageMargins left="0.7" right="0.7" top="0.75" bottom="0.75" header="0.3" footer="0.3"/>
      <pageSetup paperSize="9" scale="58" orientation="landscape" r:id="rId1"/>
    </customSheetView>
    <customSheetView guid="{63D51328-7CBC-4A1E-B96D-BAE91416501B}" showPageBreaks="1" printArea="1" view="pageBreakPreview">
      <selection activeCell="A17" sqref="A17"/>
      <pageMargins left="0.7" right="0.7" top="0.75" bottom="0.75" header="0.3" footer="0.3"/>
      <pageSetup paperSize="9" scale="58" orientation="landscape" r:id="rId2"/>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3"/>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4"/>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5"/>
    </customSheetView>
    <customSheetView guid="{B96E710B-6DD7-4DE1-95AB-C9EE060CD030}" scale="80" showPageBreaks="1" printArea="1" view="pageBreakPreview">
      <selection activeCell="G22" sqref="G22"/>
      <pageMargins left="0.7" right="0.7" top="0.75" bottom="0.75" header="0.3" footer="0.3"/>
      <pageSetup paperSize="9" scale="58" orientation="landscape" r:id="rId6"/>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7"/>
    </customSheetView>
    <customSheetView guid="{559560C8-0EA7-4FF3-86DE-6089CA470216}" showPageBreaks="1" printArea="1" view="pageBreakPreview" topLeftCell="A13">
      <selection activeCell="H23" sqref="H23"/>
      <pageMargins left="0.7" right="0.7" top="0.75" bottom="0.75" header="0.3" footer="0.3"/>
      <pageSetup paperSize="9" scale="58" orientation="landscape" r:id="rId8"/>
    </customSheetView>
    <customSheetView guid="{0EF4989F-3042-43E2-B986-E1AA9D97B4D7}" showPageBreaks="1" printArea="1" view="pageBreakPreview">
      <selection activeCell="H23" sqref="H23"/>
      <pageMargins left="0.7" right="0.7" top="0.75" bottom="0.75" header="0.3" footer="0.3"/>
      <pageSetup paperSize="9" scale="58" orientation="landscape" r:id="rId9"/>
    </customSheetView>
  </customSheetViews>
  <mergeCells count="19">
    <mergeCell ref="A14:P14"/>
    <mergeCell ref="L24:M24"/>
    <mergeCell ref="C24:D24"/>
    <mergeCell ref="L25:M25"/>
    <mergeCell ref="A20:P20"/>
    <mergeCell ref="A21:P21"/>
    <mergeCell ref="N25:P25"/>
    <mergeCell ref="N24:P24"/>
    <mergeCell ref="B19:K19"/>
    <mergeCell ref="C23:G23"/>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23</vt:i4>
      </vt:variant>
      <vt:variant>
        <vt:lpstr>Charts</vt:lpstr>
      </vt:variant>
      <vt:variant>
        <vt:i4>2</vt:i4>
      </vt:variant>
      <vt:variant>
        <vt:lpstr>Named Ranges</vt:lpstr>
      </vt:variant>
      <vt:variant>
        <vt:i4>26</vt:i4>
      </vt:variant>
    </vt:vector>
  </HeadingPairs>
  <TitlesOfParts>
    <vt:vector size="51" baseType="lpstr">
      <vt:lpstr>Basic</vt:lpstr>
      <vt:lpstr>Cover</vt:lpstr>
      <vt:lpstr>Instructions</vt:lpstr>
      <vt:lpstr>Names of Bidder to b dleted</vt:lpstr>
      <vt:lpstr>Name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Chart1</vt:lpstr>
      <vt:lpstr>Chart2</vt:lpstr>
      <vt:lpstr>'Bid Form 2nd Envelope'!Print_Area</vt:lpstr>
      <vt:lpstr>Discount!Print_Area</vt:lpstr>
      <vt:lpstr>'Entry Tax'!Print_Area</vt:lpstr>
      <vt:lpstr>Instructions!Print_Area</vt:lpstr>
      <vt:lpstr>'Name of Bidder'!Print_Area</vt:lpstr>
      <vt:lpstr>'Names of Bidder to b dleted'!Print_Area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Chandra Kr. Kamat {चंद्र कुमार कामत}</cp:lastModifiedBy>
  <cp:lastPrinted>2021-03-24T10:08:20Z</cp:lastPrinted>
  <dcterms:created xsi:type="dcterms:W3CDTF">2014-08-12T11:34:40Z</dcterms:created>
  <dcterms:modified xsi:type="dcterms:W3CDTF">2022-11-30T05:46:32Z</dcterms:modified>
</cp:coreProperties>
</file>