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60002074\OneDrive - Power Grid Corporation of India Limited\Desktop\15_C K KAMAT\01-RTM\25-FOTE-2\03-BD\"/>
    </mc:Choice>
  </mc:AlternateContent>
  <xr:revisionPtr revIDLastSave="0" documentId="13_ncr:1_{88434FC7-5FE8-4A1B-B221-789494E1379E}" xr6:coauthVersionLast="47" xr6:coauthVersionMax="47" xr10:uidLastSave="{00000000-0000-0000-0000-000000000000}"/>
  <workbookProtection workbookAlgorithmName="SHA-512" workbookHashValue="jp+HG1OsKjyKeYKwtRKj8eluPYQj9tPoW9znbbtr30S7B5BRh4iIkBg0OewPusbKBPk9F8lZuxeD3HrS67d7IA==" workbookSaltValue="bgzi02cQ95BVmpq5eoOBMA==" workbookSpinCount="100000" lockStructure="1"/>
  <bookViews>
    <workbookView xWindow="-120" yWindow="-120" windowWidth="29040" windowHeight="15720" tabRatio="759" firstSheet="1" activeTab="7" xr2:uid="{00000000-000D-0000-FFFF-FFFF00000000}"/>
  </bookViews>
  <sheets>
    <sheet name="Basic" sheetId="1" state="hidden" r:id="rId1"/>
    <sheet name="Cover" sheetId="2" r:id="rId2"/>
    <sheet name="Instructions" sheetId="3" r:id="rId3"/>
    <sheet name="Names of Bidder" sheetId="4" r:id="rId4"/>
    <sheet name="Sch-1" sheetId="5" r:id="rId5"/>
    <sheet name="Sch-2" sheetId="6" r:id="rId6"/>
    <sheet name="Sch-3 " sheetId="7" r:id="rId7"/>
    <sheet name="Sch-4a" sheetId="8" r:id="rId8"/>
    <sheet name="Sch-4b" sheetId="9" r:id="rId9"/>
    <sheet name="Sch-5 Dis" sheetId="10" state="hidden" r:id="rId10"/>
    <sheet name="Sch-5" sheetId="11" r:id="rId11"/>
    <sheet name="Sch-6(buy-back)" sheetId="12" state="hidden" r:id="rId12"/>
    <sheet name="Sch-6" sheetId="13" r:id="rId13"/>
    <sheet name="Sch-6 After Discount" sheetId="14" r:id="rId14"/>
    <sheet name="Sch-7" sheetId="15" r:id="rId15"/>
    <sheet name="Discount" sheetId="16" r:id="rId16"/>
    <sheet name="Bid Form 2nd Envelope" sheetId="17" r:id="rId17"/>
  </sheets>
  <externalReferences>
    <externalReference r:id="rId18"/>
  </externalReferences>
  <definedNames>
    <definedName name="\A" localSheetId="11">#REF!</definedName>
    <definedName name="\A">#REF!</definedName>
    <definedName name="\B" localSheetId="11">#REF!</definedName>
    <definedName name="\B">#REF!</definedName>
    <definedName name="\C" localSheetId="11">#REF!</definedName>
    <definedName name="\C">#REF!</definedName>
    <definedName name="\M" localSheetId="11">#REF!</definedName>
    <definedName name="\M">#REF!</definedName>
    <definedName name="\N" localSheetId="11">#REF!</definedName>
    <definedName name="\N">#REF!</definedName>
    <definedName name="\P" localSheetId="11">#REF!</definedName>
    <definedName name="\P">#REF!</definedName>
    <definedName name="\R" localSheetId="11">#REF!</definedName>
    <definedName name="\R">#REF!</definedName>
    <definedName name="\U" localSheetId="11">#REF!</definedName>
    <definedName name="\U">#REF!</definedName>
    <definedName name="\V" localSheetId="11">#REF!</definedName>
    <definedName name="\V">#REF!</definedName>
    <definedName name="_xlnm._FilterDatabase" localSheetId="4" hidden="1">'Sch-1'!$H$1:$H$278</definedName>
    <definedName name="_xlnm._FilterDatabase" localSheetId="5" hidden="1">'Sch-2'!$G$168:$J$169</definedName>
    <definedName name="_xlnm._FilterDatabase" localSheetId="6" hidden="1">'Sch-3 '!$A$18:$BB$88</definedName>
    <definedName name="_xlnm._FilterDatabase" localSheetId="8" hidden="1">'Sch-4b'!$A$17:$AD$17</definedName>
    <definedName name="_xlnm._FilterDatabase" localSheetId="11" hidden="1">'Sch-6(buy-back)'!$A$17:$AD$17</definedName>
    <definedName name="ab" localSheetId="11">#REF!</definedName>
    <definedName name="ab">#REF!</definedName>
    <definedName name="logo1">"Picture 7"</definedName>
    <definedName name="_xlnm.Print_Area" localSheetId="16">'Bid Form 2nd Envelope'!$A$1:$F$61</definedName>
    <definedName name="_xlnm.Print_Area" localSheetId="1">Cover!$A$1:$F$15</definedName>
    <definedName name="_xlnm.Print_Area" localSheetId="15">Discount!$A$2:$G$43</definedName>
    <definedName name="_xlnm.Print_Area" localSheetId="2">Instructions!$A$1:$C$50</definedName>
    <definedName name="_xlnm.Print_Area" localSheetId="3">'Names of Bidder'!$A$1:$F$33</definedName>
    <definedName name="_xlnm.Print_Area" localSheetId="4">'Sch-1'!$A$1:$O$178</definedName>
    <definedName name="_xlnm.Print_Area" localSheetId="5">'Sch-2'!$A$1:$K$178</definedName>
    <definedName name="_xlnm.Print_Area" localSheetId="6">'Sch-3 '!$A$1:$Q$119</definedName>
    <definedName name="_xlnm.Print_Area" localSheetId="7">'Sch-4a'!$A$1:$Q$37</definedName>
    <definedName name="_xlnm.Print_Area" localSheetId="8">'Sch-4b'!$A$1:$Q$42</definedName>
    <definedName name="_xlnm.Print_Area" localSheetId="10">'Sch-5'!$A$1:$E$26</definedName>
    <definedName name="_xlnm.Print_Area" localSheetId="9">'Sch-5 Dis'!$A$1:$E$26</definedName>
    <definedName name="_xlnm.Print_Area" localSheetId="12">'Sch-6'!$A$1:$D$35</definedName>
    <definedName name="_xlnm.Print_Area" localSheetId="13">'Sch-6 After Discount'!$A$1:$D$35</definedName>
    <definedName name="_xlnm.Print_Area" localSheetId="11">'Sch-6(buy-back)'!$A$1:$Q$49</definedName>
    <definedName name="_xlnm.Print_Area" localSheetId="14">'Sch-7'!$A$1:$N$27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2">'Sch-6'!$3:$13</definedName>
    <definedName name="_xlnm.Print_Titles" localSheetId="13">'Sch-6 After Discount'!$3:$13</definedName>
    <definedName name="_xlnm.Print_Titles" localSheetId="14">'Sch-7'!$14:$14</definedName>
    <definedName name="_xlnm.Recorder" localSheetId="11">#REF!</definedName>
    <definedName name="_xlnm.Recorder">#REF!</definedName>
    <definedName name="TEST" localSheetId="11">#REF!</definedName>
    <definedName name="TEST">#REF!</definedName>
    <definedName name="Z_01ACF2E1_8E61_4459_ABC1_B6C183DEED61_.wvu.PrintArea" localSheetId="16" hidden="1">'Bid Form 2nd Envelope'!$A$1:$F$62</definedName>
    <definedName name="Z_01ACF2E1_8E61_4459_ABC1_B6C183DEED61_.wvu.PrintArea" localSheetId="3" hidden="1">'Names of Bidder'!$A$1:$D$31</definedName>
    <definedName name="Z_01ACF2E1_8E61_4459_ABC1_B6C183DEED61_.wvu.PrintArea" localSheetId="4" hidden="1">'Sch-1'!$A$1:$O$179</definedName>
    <definedName name="Z_01ACF2E1_8E61_4459_ABC1_B6C183DEED61_.wvu.PrintArea" localSheetId="5" hidden="1">'Sch-2'!$A$1:$J$168</definedName>
    <definedName name="Z_01ACF2E1_8E61_4459_ABC1_B6C183DEED61_.wvu.PrintArea" localSheetId="6" hidden="1">'Sch-3 '!$A$1:$P$112</definedName>
    <definedName name="Z_01ACF2E1_8E61_4459_ABC1_B6C183DEED61_.wvu.PrintArea" localSheetId="7" hidden="1">'Sch-4a'!$A$1:$Q$37</definedName>
    <definedName name="Z_01ACF2E1_8E61_4459_ABC1_B6C183DEED61_.wvu.PrintArea" localSheetId="8" hidden="1">'Sch-4b'!$A$1:$Q$42</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2" hidden="1">'Sch-6'!$A$1:$D$37</definedName>
    <definedName name="Z_01ACF2E1_8E61_4459_ABC1_B6C183DEED61_.wvu.PrintArea" localSheetId="13" hidden="1">'Sch-6 After Discount'!$A$1:$D$37</definedName>
    <definedName name="Z_01ACF2E1_8E61_4459_ABC1_B6C183DEED61_.wvu.PrintArea" localSheetId="11" hidden="1">'Sch-6(buy-back)'!$A$1:$Q$49</definedName>
    <definedName name="Z_01ACF2E1_8E61_4459_ABC1_B6C183DEED61_.wvu.PrintArea" localSheetId="14"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2" hidden="1">'Sch-6'!$3:$13</definedName>
    <definedName name="Z_01ACF2E1_8E61_4459_ABC1_B6C183DEED61_.wvu.PrintTitles" localSheetId="13" hidden="1">'Sch-6 After Discount'!$3:$13</definedName>
    <definedName name="Z_01ACF2E1_8E61_4459_ABC1_B6C183DEED61_.wvu.PrintTitles" localSheetId="14" hidden="1">'Sch-7'!$14:$14</definedName>
    <definedName name="Z_0D897A0D_14C5_4BD1_B11A_C8754685A103_.wvu.Cols" localSheetId="16" hidden="1">'Bid Form 2nd Envelope'!$G:$AN</definedName>
    <definedName name="Z_0D897A0D_14C5_4BD1_B11A_C8754685A103_.wvu.Cols" localSheetId="15" hidden="1">Discount!$H:$L</definedName>
    <definedName name="Z_0D897A0D_14C5_4BD1_B11A_C8754685A103_.wvu.Cols" localSheetId="3" hidden="1">'Names of Bidder'!$J:$Z</definedName>
    <definedName name="Z_0D897A0D_14C5_4BD1_B11A_C8754685A103_.wvu.Cols" localSheetId="4" hidden="1">'Sch-1'!$P:$U,'Sch-1'!$AD:$AH</definedName>
    <definedName name="Z_0D897A0D_14C5_4BD1_B11A_C8754685A103_.wvu.Cols" localSheetId="5" hidden="1">'Sch-2'!$K:$N</definedName>
    <definedName name="Z_0D897A0D_14C5_4BD1_B11A_C8754685A103_.wvu.Cols" localSheetId="6" hidden="1">'Sch-3 '!$R:$U,'Sch-3 '!$AK:$AP</definedName>
    <definedName name="Z_0D897A0D_14C5_4BD1_B11A_C8754685A103_.wvu.Cols" localSheetId="7" hidden="1">'Sch-4a'!$R:$U</definedName>
    <definedName name="Z_0D897A0D_14C5_4BD1_B11A_C8754685A103_.wvu.Cols" localSheetId="8" hidden="1">'Sch-4b'!$R:$T</definedName>
    <definedName name="Z_0D897A0D_14C5_4BD1_B11A_C8754685A103_.wvu.Cols" localSheetId="10" hidden="1">'Sch-5'!$I:$P</definedName>
    <definedName name="Z_0D897A0D_14C5_4BD1_B11A_C8754685A103_.wvu.Cols" localSheetId="11" hidden="1">'Sch-6(buy-back)'!$Q:$T</definedName>
    <definedName name="Z_0D897A0D_14C5_4BD1_B11A_C8754685A103_.wvu.Cols" localSheetId="14" hidden="1">'Sch-7'!$P:$R,'Sch-7'!$AG:$AM</definedName>
    <definedName name="Z_0D897A0D_14C5_4BD1_B11A_C8754685A103_.wvu.FilterData" localSheetId="4" hidden="1">'Sch-1'!$A$17:$AZ$167</definedName>
    <definedName name="Z_0D897A0D_14C5_4BD1_B11A_C8754685A103_.wvu.FilterData" localSheetId="5" hidden="1">'Sch-2'!$G$168:$J$169</definedName>
    <definedName name="Z_0D897A0D_14C5_4BD1_B11A_C8754685A103_.wvu.FilterData" localSheetId="6" hidden="1">'Sch-3 '!$A$18:$BB$88</definedName>
    <definedName name="Z_0D897A0D_14C5_4BD1_B11A_C8754685A103_.wvu.FilterData" localSheetId="8" hidden="1">'Sch-4b'!$A$17:$AD$17</definedName>
    <definedName name="Z_0D897A0D_14C5_4BD1_B11A_C8754685A103_.wvu.FilterData" localSheetId="11" hidden="1">'Sch-6(buy-back)'!$A$17:$AD$17</definedName>
    <definedName name="Z_0D897A0D_14C5_4BD1_B11A_C8754685A103_.wvu.PrintArea" localSheetId="16" hidden="1">'Bid Form 2nd Envelope'!$A$1:$F$61</definedName>
    <definedName name="Z_0D897A0D_14C5_4BD1_B11A_C8754685A103_.wvu.PrintArea" localSheetId="1" hidden="1">Cover!$A$1:$F$15</definedName>
    <definedName name="Z_0D897A0D_14C5_4BD1_B11A_C8754685A103_.wvu.PrintArea" localSheetId="15" hidden="1">Discount!$A$2:$G$43</definedName>
    <definedName name="Z_0D897A0D_14C5_4BD1_B11A_C8754685A103_.wvu.PrintArea" localSheetId="2" hidden="1">Instructions!$A$1:$C$50</definedName>
    <definedName name="Z_0D897A0D_14C5_4BD1_B11A_C8754685A103_.wvu.PrintArea" localSheetId="3" hidden="1">'Names of Bidder'!$A$1:$F$33</definedName>
    <definedName name="Z_0D897A0D_14C5_4BD1_B11A_C8754685A103_.wvu.PrintArea" localSheetId="4" hidden="1">'Sch-1'!$A$1:$O$178</definedName>
    <definedName name="Z_0D897A0D_14C5_4BD1_B11A_C8754685A103_.wvu.PrintArea" localSheetId="5" hidden="1">'Sch-2'!$A$1:$K$178</definedName>
    <definedName name="Z_0D897A0D_14C5_4BD1_B11A_C8754685A103_.wvu.PrintArea" localSheetId="6" hidden="1">'Sch-3 '!$A$1:$Q$119</definedName>
    <definedName name="Z_0D897A0D_14C5_4BD1_B11A_C8754685A103_.wvu.PrintArea" localSheetId="7" hidden="1">'Sch-4a'!$A$1:$Q$37</definedName>
    <definedName name="Z_0D897A0D_14C5_4BD1_B11A_C8754685A103_.wvu.PrintArea" localSheetId="8" hidden="1">'Sch-4b'!$A$1:$Q$42</definedName>
    <definedName name="Z_0D897A0D_14C5_4BD1_B11A_C8754685A103_.wvu.PrintArea" localSheetId="10" hidden="1">'Sch-5'!$A$1:$E$26</definedName>
    <definedName name="Z_0D897A0D_14C5_4BD1_B11A_C8754685A103_.wvu.PrintArea" localSheetId="9" hidden="1">'Sch-5 Dis'!$A$1:$E$26</definedName>
    <definedName name="Z_0D897A0D_14C5_4BD1_B11A_C8754685A103_.wvu.PrintArea" localSheetId="12" hidden="1">'Sch-6'!$A$1:$D$35</definedName>
    <definedName name="Z_0D897A0D_14C5_4BD1_B11A_C8754685A103_.wvu.PrintArea" localSheetId="13" hidden="1">'Sch-6 After Discount'!$A$1:$D$35</definedName>
    <definedName name="Z_0D897A0D_14C5_4BD1_B11A_C8754685A103_.wvu.PrintArea" localSheetId="11" hidden="1">'Sch-6(buy-back)'!$A$1:$Q$49</definedName>
    <definedName name="Z_0D897A0D_14C5_4BD1_B11A_C8754685A103_.wvu.PrintArea" localSheetId="14" hidden="1">'Sch-7'!$A$1:$N$27</definedName>
    <definedName name="Z_0D897A0D_14C5_4BD1_B11A_C8754685A103_.wvu.PrintTitles" localSheetId="4" hidden="1">'Sch-1'!$15:$17</definedName>
    <definedName name="Z_0D897A0D_14C5_4BD1_B11A_C8754685A103_.wvu.PrintTitles" localSheetId="5" hidden="1">'Sch-2'!$15:$17</definedName>
    <definedName name="Z_0D897A0D_14C5_4BD1_B11A_C8754685A103_.wvu.PrintTitles" localSheetId="6" hidden="1">'Sch-3 '!$13:$17</definedName>
    <definedName name="Z_0D897A0D_14C5_4BD1_B11A_C8754685A103_.wvu.PrintTitles" localSheetId="10" hidden="1">'Sch-5'!$3:$13</definedName>
    <definedName name="Z_0D897A0D_14C5_4BD1_B11A_C8754685A103_.wvu.PrintTitles" localSheetId="9" hidden="1">'Sch-5 Dis'!$3:$13</definedName>
    <definedName name="Z_0D897A0D_14C5_4BD1_B11A_C8754685A103_.wvu.PrintTitles" localSheetId="12" hidden="1">'Sch-6'!$3:$13</definedName>
    <definedName name="Z_0D897A0D_14C5_4BD1_B11A_C8754685A103_.wvu.PrintTitles" localSheetId="13" hidden="1">'Sch-6 After Discount'!$3:$13</definedName>
    <definedName name="Z_0D897A0D_14C5_4BD1_B11A_C8754685A103_.wvu.PrintTitles" localSheetId="14" hidden="1">'Sch-7'!$14:$14</definedName>
    <definedName name="Z_0D897A0D_14C5_4BD1_B11A_C8754685A103_.wvu.Rows" localSheetId="1" hidden="1">Cover!$7:$7</definedName>
    <definedName name="Z_0D897A0D_14C5_4BD1_B11A_C8754685A103_.wvu.Rows" localSheetId="15" hidden="1">Discount!$32:$34</definedName>
    <definedName name="Z_0D897A0D_14C5_4BD1_B11A_C8754685A103_.wvu.Rows" localSheetId="3" hidden="1">'Names of Bidder'!$7:$7,'Names of Bidder'!$14:$23,'Names of Bidder'!$27:$30</definedName>
    <definedName name="Z_0D897A0D_14C5_4BD1_B11A_C8754685A103_.wvu.Rows" localSheetId="5" hidden="1">'Sch-2'!$170:$172</definedName>
    <definedName name="Z_0D897A0D_14C5_4BD1_B11A_C8754685A103_.wvu.Rows" localSheetId="12" hidden="1">'Sch-6'!$33:$33</definedName>
    <definedName name="Z_0D897A0D_14C5_4BD1_B11A_C8754685A103_.wvu.Rows" localSheetId="13" hidden="1">'Sch-6 After Discount'!$30:$30</definedName>
    <definedName name="Z_0D897A0D_14C5_4BD1_B11A_C8754685A103_.wvu.Rows" localSheetId="14" hidden="1">'Sch-7'!$17:$18,'Sch-7'!$100:$218</definedName>
    <definedName name="Z_0E784DF4_DCB0_4594_B697_9BB3E5A34D91_.wvu.Cols" localSheetId="16" hidden="1">'Bid Form 2nd Envelope'!$Y:$AN</definedName>
    <definedName name="Z_0E784DF4_DCB0_4594_B697_9BB3E5A34D91_.wvu.Cols" localSheetId="15"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1" hidden="1">'Sch-6(buy-back)'!$R:$S</definedName>
    <definedName name="Z_0E784DF4_DCB0_4594_B697_9BB3E5A34D91_.wvu.Cols" localSheetId="14" hidden="1">'Sch-7'!$P:$R,'Sch-7'!$AG:$AM</definedName>
    <definedName name="Z_0E784DF4_DCB0_4594_B697_9BB3E5A34D91_.wvu.FilterData" localSheetId="4" hidden="1">'Sch-1'!$A$168:$AZ$170</definedName>
    <definedName name="Z_0E784DF4_DCB0_4594_B697_9BB3E5A34D91_.wvu.FilterData" localSheetId="5" hidden="1">'Sch-2'!$G$168:$J$169</definedName>
    <definedName name="Z_0E784DF4_DCB0_4594_B697_9BB3E5A34D91_.wvu.FilterData" localSheetId="6" hidden="1">'Sch-3 '!$A$113:$BB$113</definedName>
    <definedName name="Z_0E784DF4_DCB0_4594_B697_9BB3E5A34D91_.wvu.PrintArea" localSheetId="16" hidden="1">'Bid Form 2nd Envelope'!$A$1:$F$62</definedName>
    <definedName name="Z_0E784DF4_DCB0_4594_B697_9BB3E5A34D91_.wvu.PrintArea" localSheetId="1" hidden="1">Cover!$A$1:$H$15</definedName>
    <definedName name="Z_0E784DF4_DCB0_4594_B697_9BB3E5A34D91_.wvu.PrintArea" localSheetId="15"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'Sch-1'!$A$1:$O$178</definedName>
    <definedName name="Z_0E784DF4_DCB0_4594_B697_9BB3E5A34D91_.wvu.PrintArea" localSheetId="5" hidden="1">'Sch-2'!$A$1:$J$178</definedName>
    <definedName name="Z_0E784DF4_DCB0_4594_B697_9BB3E5A34D91_.wvu.PrintArea" localSheetId="6" hidden="1">'Sch-3 '!$A$1:$Q$119</definedName>
    <definedName name="Z_0E784DF4_DCB0_4594_B697_9BB3E5A34D91_.wvu.PrintArea" localSheetId="7" hidden="1">'Sch-4a'!$A$1:$Q$37</definedName>
    <definedName name="Z_0E784DF4_DCB0_4594_B697_9BB3E5A34D91_.wvu.PrintArea" localSheetId="8" hidden="1">'Sch-4b'!$A$1:$Q$42</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2" hidden="1">'Sch-6'!$A$1:$D$35</definedName>
    <definedName name="Z_0E784DF4_DCB0_4594_B697_9BB3E5A34D91_.wvu.PrintArea" localSheetId="13" hidden="1">'Sch-6 After Discount'!$A$1:$D$35</definedName>
    <definedName name="Z_0E784DF4_DCB0_4594_B697_9BB3E5A34D91_.wvu.PrintArea" localSheetId="11" hidden="1">'Sch-6(buy-back)'!$A$1:$Q$49</definedName>
    <definedName name="Z_0E784DF4_DCB0_4594_B697_9BB3E5A34D91_.wvu.PrintArea" localSheetId="14"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2" hidden="1">'Sch-6'!$3:$13</definedName>
    <definedName name="Z_0E784DF4_DCB0_4594_B697_9BB3E5A34D91_.wvu.PrintTitles" localSheetId="13" hidden="1">'Sch-6 After Discount'!$3:$13</definedName>
    <definedName name="Z_0E784DF4_DCB0_4594_B697_9BB3E5A34D91_.wvu.PrintTitles" localSheetId="14" hidden="1">'Sch-7'!$14:$14</definedName>
    <definedName name="Z_0E784DF4_DCB0_4594_B697_9BB3E5A34D91_.wvu.Rows" localSheetId="1" hidden="1">Cover!$7:$7</definedName>
    <definedName name="Z_0E784DF4_DCB0_4594_B697_9BB3E5A34D91_.wvu.Rows" localSheetId="15"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4" hidden="1">'Sch-7'!$17:$18,'Sch-7'!$100:$218</definedName>
    <definedName name="Z_12CD1B5E_A60A_4336_BE5B_8500E8354FE1_.wvu.Cols" localSheetId="16" hidden="1">'Bid Form 2nd Envelope'!$Y:$AN</definedName>
    <definedName name="Z_12CD1B5E_A60A_4336_BE5B_8500E8354FE1_.wvu.Cols" localSheetId="15"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1" hidden="1">'Sch-6(buy-back)'!$R:$T</definedName>
    <definedName name="Z_12CD1B5E_A60A_4336_BE5B_8500E8354FE1_.wvu.Cols" localSheetId="14" hidden="1">'Sch-7'!$P:$R,'Sch-7'!$AG:$AM</definedName>
    <definedName name="Z_12CD1B5E_A60A_4336_BE5B_8500E8354FE1_.wvu.FilterData" localSheetId="4" hidden="1">'Sch-1'!$A$168:$AZ$170</definedName>
    <definedName name="Z_12CD1B5E_A60A_4336_BE5B_8500E8354FE1_.wvu.FilterData" localSheetId="5" hidden="1">'Sch-2'!$G$168:$J$169</definedName>
    <definedName name="Z_12CD1B5E_A60A_4336_BE5B_8500E8354FE1_.wvu.FilterData" localSheetId="6" hidden="1">'Sch-3 '!$A$113:$BB$113</definedName>
    <definedName name="Z_12CD1B5E_A60A_4336_BE5B_8500E8354FE1_.wvu.PrintArea" localSheetId="16" hidden="1">'Bid Form 2nd Envelope'!$A$1:$F$61</definedName>
    <definedName name="Z_12CD1B5E_A60A_4336_BE5B_8500E8354FE1_.wvu.PrintArea" localSheetId="1" hidden="1">Cover!$A$1:$F$15</definedName>
    <definedName name="Z_12CD1B5E_A60A_4336_BE5B_8500E8354FE1_.wvu.PrintArea" localSheetId="15"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'Sch-1'!$A$1:$O$178</definedName>
    <definedName name="Z_12CD1B5E_A60A_4336_BE5B_8500E8354FE1_.wvu.PrintArea" localSheetId="5" hidden="1">'Sch-2'!$A$1:$K$178</definedName>
    <definedName name="Z_12CD1B5E_A60A_4336_BE5B_8500E8354FE1_.wvu.PrintArea" localSheetId="6" hidden="1">'Sch-3 '!$A$1:$Q$119</definedName>
    <definedName name="Z_12CD1B5E_A60A_4336_BE5B_8500E8354FE1_.wvu.PrintArea" localSheetId="7" hidden="1">'Sch-4a'!$A$1:$Q$37</definedName>
    <definedName name="Z_12CD1B5E_A60A_4336_BE5B_8500E8354FE1_.wvu.PrintArea" localSheetId="8" hidden="1">'Sch-4b'!$A$1:$Q$42</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2" hidden="1">'Sch-6'!$A$1:$D$35</definedName>
    <definedName name="Z_12CD1B5E_A60A_4336_BE5B_8500E8354FE1_.wvu.PrintArea" localSheetId="13" hidden="1">'Sch-6 After Discount'!$A$1:$D$35</definedName>
    <definedName name="Z_12CD1B5E_A60A_4336_BE5B_8500E8354FE1_.wvu.PrintArea" localSheetId="11" hidden="1">'Sch-6(buy-back)'!$A$1:$Q$49</definedName>
    <definedName name="Z_12CD1B5E_A60A_4336_BE5B_8500E8354FE1_.wvu.PrintArea" localSheetId="14"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2" hidden="1">'Sch-6'!$3:$13</definedName>
    <definedName name="Z_12CD1B5E_A60A_4336_BE5B_8500E8354FE1_.wvu.PrintTitles" localSheetId="13" hidden="1">'Sch-6 After Discount'!$3:$13</definedName>
    <definedName name="Z_12CD1B5E_A60A_4336_BE5B_8500E8354FE1_.wvu.PrintTitles" localSheetId="14" hidden="1">'Sch-7'!$14:$14</definedName>
    <definedName name="Z_12CD1B5E_A60A_4336_BE5B_8500E8354FE1_.wvu.Rows" localSheetId="1" hidden="1">Cover!$7:$7</definedName>
    <definedName name="Z_12CD1B5E_A60A_4336_BE5B_8500E8354FE1_.wvu.Rows" localSheetId="15" hidden="1">Discount!$32:$34</definedName>
    <definedName name="Z_12CD1B5E_A60A_4336_BE5B_8500E8354FE1_.wvu.Rows" localSheetId="3" hidden="1">'Names of Bidder'!$7:$7,'Names of Bidder'!$14:$23,'Names of Bidder'!$27:$30</definedName>
    <definedName name="Z_12CD1B5E_A60A_4336_BE5B_8500E8354FE1_.wvu.Rows" localSheetId="12" hidden="1">'Sch-6'!$33:$33</definedName>
    <definedName name="Z_12CD1B5E_A60A_4336_BE5B_8500E8354FE1_.wvu.Rows" localSheetId="14"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4" hidden="1">'Sch-7'!$AG:$AM</definedName>
    <definedName name="Z_14D7F02E_BCCA_4517_ABC7_537FF4AEB67A_.wvu.FilterData" localSheetId="4" hidden="1">'Sch-1'!$A$168:$O$173</definedName>
    <definedName name="Z_14D7F02E_BCCA_4517_ABC7_537FF4AEB67A_.wvu.FilterData" localSheetId="6" hidden="1">'Sch-3 '!$A$16:$P$113</definedName>
    <definedName name="Z_14D7F02E_BCCA_4517_ABC7_537FF4AEB67A_.wvu.PrintArea" localSheetId="16" hidden="1">'Bid Form 2nd Envelope'!$A$1:$F$62</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'Sch-1'!$A$1:$O$179</definedName>
    <definedName name="Z_14D7F02E_BCCA_4517_ABC7_537FF4AEB67A_.wvu.PrintArea" localSheetId="5" hidden="1">'Sch-2'!$A$1:$J$177</definedName>
    <definedName name="Z_14D7F02E_BCCA_4517_ABC7_537FF4AEB67A_.wvu.PrintArea" localSheetId="6" hidden="1">'Sch-3 '!$A$1:$P$120</definedName>
    <definedName name="Z_14D7F02E_BCCA_4517_ABC7_537FF4AEB67A_.wvu.PrintArea" localSheetId="7" hidden="1">'Sch-4a'!$A$1:$Q$37</definedName>
    <definedName name="Z_14D7F02E_BCCA_4517_ABC7_537FF4AEB67A_.wvu.PrintArea" localSheetId="8" hidden="1">'Sch-4b'!$A$1:$Q$42</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2" hidden="1">'Sch-6'!$A$1:$D$36</definedName>
    <definedName name="Z_14D7F02E_BCCA_4517_ABC7_537FF4AEB67A_.wvu.PrintArea" localSheetId="13" hidden="1">'Sch-6 After Discount'!$A$1:$D$36</definedName>
    <definedName name="Z_14D7F02E_BCCA_4517_ABC7_537FF4AEB67A_.wvu.PrintArea" localSheetId="11" hidden="1">'Sch-6(buy-back)'!$A$1:$Q$49</definedName>
    <definedName name="Z_14D7F02E_BCCA_4517_ABC7_537FF4AEB67A_.wvu.PrintArea" localSheetId="14"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2" hidden="1">'Sch-6'!$3:$13</definedName>
    <definedName name="Z_14D7F02E_BCCA_4517_ABC7_537FF4AEB67A_.wvu.PrintTitles" localSheetId="13" hidden="1">'Sch-6 After Discount'!$3:$13</definedName>
    <definedName name="Z_14D7F02E_BCCA_4517_ABC7_537FF4AEB67A_.wvu.PrintTitles" localSheetId="14" hidden="1">'Sch-7'!$14:$14</definedName>
    <definedName name="Z_14D7F02E_BCCA_4517_ABC7_537FF4AEB67A_.wvu.Rows" localSheetId="6" hidden="1">'Sch-3 '!#REF!</definedName>
    <definedName name="Z_14D7F02E_BCCA_4517_ABC7_537FF4AEB67A_.wvu.Rows" localSheetId="14" hidden="1">'Sch-7'!$100:$218</definedName>
    <definedName name="Z_223BC0FC_814D_40F0_9795_CE82A16FF3A5_.wvu.Cols" localSheetId="15"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4" hidden="1">'Sch-7'!$O:$O,'Sch-7'!$AG:$AM</definedName>
    <definedName name="Z_223BC0FC_814D_40F0_9795_CE82A16FF3A5_.wvu.FilterData" localSheetId="4" hidden="1">'Sch-1'!#REF!</definedName>
    <definedName name="Z_223BC0FC_814D_40F0_9795_CE82A16FF3A5_.wvu.FilterData" localSheetId="5" hidden="1">'Sch-2'!$G$168:$J$169</definedName>
    <definedName name="Z_223BC0FC_814D_40F0_9795_CE82A16FF3A5_.wvu.FilterData" localSheetId="6" hidden="1">'Sch-3 '!$A$113:$P$113</definedName>
    <definedName name="Z_223BC0FC_814D_40F0_9795_CE82A16FF3A5_.wvu.PrintArea" localSheetId="16" hidden="1">'Bid Form 2nd Envelope'!$A$1:$F$62</definedName>
    <definedName name="Z_223BC0FC_814D_40F0_9795_CE82A16FF3A5_.wvu.PrintArea" localSheetId="15"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'Sch-1'!$A$1:$O$178</definedName>
    <definedName name="Z_223BC0FC_814D_40F0_9795_CE82A16FF3A5_.wvu.PrintArea" localSheetId="5" hidden="1">'Sch-2'!$A$1:$J$176</definedName>
    <definedName name="Z_223BC0FC_814D_40F0_9795_CE82A16FF3A5_.wvu.PrintArea" localSheetId="6" hidden="1">'Sch-3 '!$A$1:$P$119</definedName>
    <definedName name="Z_223BC0FC_814D_40F0_9795_CE82A16FF3A5_.wvu.PrintArea" localSheetId="7" hidden="1">'Sch-4a'!$A$1:$Q$37</definedName>
    <definedName name="Z_223BC0FC_814D_40F0_9795_CE82A16FF3A5_.wvu.PrintArea" localSheetId="8" hidden="1">'Sch-4b'!$A$1:$Q$42</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2" hidden="1">'Sch-6'!$A$1:$D$35</definedName>
    <definedName name="Z_223BC0FC_814D_40F0_9795_CE82A16FF3A5_.wvu.PrintArea" localSheetId="13" hidden="1">'Sch-6 After Discount'!$A$1:$D$35</definedName>
    <definedName name="Z_223BC0FC_814D_40F0_9795_CE82A16FF3A5_.wvu.PrintArea" localSheetId="11" hidden="1">'Sch-6(buy-back)'!$A$1:$Q$49</definedName>
    <definedName name="Z_223BC0FC_814D_40F0_9795_CE82A16FF3A5_.wvu.PrintArea" localSheetId="14"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2" hidden="1">'Sch-6'!$3:$13</definedName>
    <definedName name="Z_223BC0FC_814D_40F0_9795_CE82A16FF3A5_.wvu.PrintTitles" localSheetId="13" hidden="1">'Sch-6 After Discount'!$3:$13</definedName>
    <definedName name="Z_223BC0FC_814D_40F0_9795_CE82A16FF3A5_.wvu.PrintTitles" localSheetId="14" hidden="1">'Sch-7'!$14:$14</definedName>
    <definedName name="Z_223BC0FC_814D_40F0_9795_CE82A16FF3A5_.wvu.Rows" localSheetId="1" hidden="1">Cover!$7:$7</definedName>
    <definedName name="Z_223BC0FC_814D_40F0_9795_CE82A16FF3A5_.wvu.Rows" localSheetId="15"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4" hidden="1">'Sch-7'!$24:$24,'Sch-7'!$100:$218</definedName>
    <definedName name="Z_27A45B7A_04F2_4516_B80B_5ED0825D4ED3_.wvu.Cols" localSheetId="15"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4" hidden="1">'Sch-7'!$O:$O,'Sch-7'!$AG:$AM</definedName>
    <definedName name="Z_27A45B7A_04F2_4516_B80B_5ED0825D4ED3_.wvu.FilterData" localSheetId="4" hidden="1">'Sch-1'!#REF!</definedName>
    <definedName name="Z_27A45B7A_04F2_4516_B80B_5ED0825D4ED3_.wvu.FilterData" localSheetId="5" hidden="1">'Sch-2'!$G$168:$J$169</definedName>
    <definedName name="Z_27A45B7A_04F2_4516_B80B_5ED0825D4ED3_.wvu.FilterData" localSheetId="6" hidden="1">'Sch-3 '!$A$113:$P$113</definedName>
    <definedName name="Z_27A45B7A_04F2_4516_B80B_5ED0825D4ED3_.wvu.PrintArea" localSheetId="16" hidden="1">'Bid Form 2nd Envelope'!$A$1:$F$62</definedName>
    <definedName name="Z_27A45B7A_04F2_4516_B80B_5ED0825D4ED3_.wvu.PrintArea" localSheetId="15"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'Sch-1'!$A$1:$O$179</definedName>
    <definedName name="Z_27A45B7A_04F2_4516_B80B_5ED0825D4ED3_.wvu.PrintArea" localSheetId="5" hidden="1">'Sch-2'!$A$1:$J$177</definedName>
    <definedName name="Z_27A45B7A_04F2_4516_B80B_5ED0825D4ED3_.wvu.PrintArea" localSheetId="6" hidden="1">'Sch-3 '!$A$1:$P$120</definedName>
    <definedName name="Z_27A45B7A_04F2_4516_B80B_5ED0825D4ED3_.wvu.PrintArea" localSheetId="7" hidden="1">'Sch-4a'!$A$1:$Q$37</definedName>
    <definedName name="Z_27A45B7A_04F2_4516_B80B_5ED0825D4ED3_.wvu.PrintArea" localSheetId="8" hidden="1">'Sch-4b'!$A$1:$Q$42</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2" hidden="1">'Sch-6'!$A$1:$D$36</definedName>
    <definedName name="Z_27A45B7A_04F2_4516_B80B_5ED0825D4ED3_.wvu.PrintArea" localSheetId="13" hidden="1">'Sch-6 After Discount'!$A$1:$D$36</definedName>
    <definedName name="Z_27A45B7A_04F2_4516_B80B_5ED0825D4ED3_.wvu.PrintArea" localSheetId="11" hidden="1">'Sch-6(buy-back)'!$A$1:$Q$49</definedName>
    <definedName name="Z_27A45B7A_04F2_4516_B80B_5ED0825D4ED3_.wvu.PrintArea" localSheetId="14"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2" hidden="1">'Sch-6'!$3:$13</definedName>
    <definedName name="Z_27A45B7A_04F2_4516_B80B_5ED0825D4ED3_.wvu.PrintTitles" localSheetId="13" hidden="1">'Sch-6 After Discount'!$3:$13</definedName>
    <definedName name="Z_27A45B7A_04F2_4516_B80B_5ED0825D4ED3_.wvu.PrintTitles" localSheetId="14" hidden="1">'Sch-7'!$14:$14</definedName>
    <definedName name="Z_27A45B7A_04F2_4516_B80B_5ED0825D4ED3_.wvu.Rows" localSheetId="1" hidden="1">Cover!$7:$7</definedName>
    <definedName name="Z_27A45B7A_04F2_4516_B80B_5ED0825D4ED3_.wvu.Rows" localSheetId="15" hidden="1">Discount!#REF!</definedName>
    <definedName name="Z_27A45B7A_04F2_4516_B80B_5ED0825D4ED3_.wvu.Rows" localSheetId="14" hidden="1">'Sch-7'!$100:$218</definedName>
    <definedName name="Z_2B5B6511_F071_4C6C_8CE7_AD89764673F9_.wvu.Cols" localSheetId="16" hidden="1">'Bid Form 2nd Envelope'!$Y:$AN</definedName>
    <definedName name="Z_2B5B6511_F071_4C6C_8CE7_AD89764673F9_.wvu.Cols" localSheetId="15"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1" hidden="1">'Sch-6(buy-back)'!$R:$T</definedName>
    <definedName name="Z_2B5B6511_F071_4C6C_8CE7_AD89764673F9_.wvu.Cols" localSheetId="14" hidden="1">'Sch-7'!$P:$R,'Sch-7'!$AG:$AM</definedName>
    <definedName name="Z_2B5B6511_F071_4C6C_8CE7_AD89764673F9_.wvu.FilterData" localSheetId="4" hidden="1">'Sch-1'!$A$168:$AZ$170</definedName>
    <definedName name="Z_2B5B6511_F071_4C6C_8CE7_AD89764673F9_.wvu.FilterData" localSheetId="5" hidden="1">'Sch-2'!$G$168:$J$169</definedName>
    <definedName name="Z_2B5B6511_F071_4C6C_8CE7_AD89764673F9_.wvu.FilterData" localSheetId="6" hidden="1">'Sch-3 '!$A$113:$BB$113</definedName>
    <definedName name="Z_2B5B6511_F071_4C6C_8CE7_AD89764673F9_.wvu.PrintArea" localSheetId="16" hidden="1">'Bid Form 2nd Envelope'!$A$1:$F$61</definedName>
    <definedName name="Z_2B5B6511_F071_4C6C_8CE7_AD89764673F9_.wvu.PrintArea" localSheetId="1" hidden="1">Cover!$A$1:$F$15</definedName>
    <definedName name="Z_2B5B6511_F071_4C6C_8CE7_AD89764673F9_.wvu.PrintArea" localSheetId="15"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'Sch-1'!$A$1:$O$178</definedName>
    <definedName name="Z_2B5B6511_F071_4C6C_8CE7_AD89764673F9_.wvu.PrintArea" localSheetId="5" hidden="1">'Sch-2'!$A$1:$K$178</definedName>
    <definedName name="Z_2B5B6511_F071_4C6C_8CE7_AD89764673F9_.wvu.PrintArea" localSheetId="6" hidden="1">'Sch-3 '!$A$1:$Q$119</definedName>
    <definedName name="Z_2B5B6511_F071_4C6C_8CE7_AD89764673F9_.wvu.PrintArea" localSheetId="7" hidden="1">'Sch-4a'!$A$1:$Q$37</definedName>
    <definedName name="Z_2B5B6511_F071_4C6C_8CE7_AD89764673F9_.wvu.PrintArea" localSheetId="8" hidden="1">'Sch-4b'!$A$1:$Q$42</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2" hidden="1">'Sch-6'!$A$1:$D$35</definedName>
    <definedName name="Z_2B5B6511_F071_4C6C_8CE7_AD89764673F9_.wvu.PrintArea" localSheetId="13" hidden="1">'Sch-6 After Discount'!$A$1:$D$35</definedName>
    <definedName name="Z_2B5B6511_F071_4C6C_8CE7_AD89764673F9_.wvu.PrintArea" localSheetId="11" hidden="1">'Sch-6(buy-back)'!$A$1:$Q$49</definedName>
    <definedName name="Z_2B5B6511_F071_4C6C_8CE7_AD89764673F9_.wvu.PrintArea" localSheetId="14"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2" hidden="1">'Sch-6'!$3:$13</definedName>
    <definedName name="Z_2B5B6511_F071_4C6C_8CE7_AD89764673F9_.wvu.PrintTitles" localSheetId="13" hidden="1">'Sch-6 After Discount'!$3:$13</definedName>
    <definedName name="Z_2B5B6511_F071_4C6C_8CE7_AD89764673F9_.wvu.PrintTitles" localSheetId="14" hidden="1">'Sch-7'!$14:$14</definedName>
    <definedName name="Z_2B5B6511_F071_4C6C_8CE7_AD89764673F9_.wvu.Rows" localSheetId="1" hidden="1">Cover!$7:$7</definedName>
    <definedName name="Z_2B5B6511_F071_4C6C_8CE7_AD89764673F9_.wvu.Rows" localSheetId="15" hidden="1">Discount!$32:$34</definedName>
    <definedName name="Z_2B5B6511_F071_4C6C_8CE7_AD89764673F9_.wvu.Rows" localSheetId="3" hidden="1">'Names of Bidder'!$7:$7,'Names of Bidder'!$14:$23,'Names of Bidder'!$27:$30</definedName>
    <definedName name="Z_2B5B6511_F071_4C6C_8CE7_AD89764673F9_.wvu.Rows" localSheetId="12" hidden="1">'Sch-6'!$33:$33</definedName>
    <definedName name="Z_2B5B6511_F071_4C6C_8CE7_AD89764673F9_.wvu.Rows" localSheetId="14" hidden="1">'Sch-7'!$17:$18,'Sch-7'!$100:$218</definedName>
    <definedName name="Z_302D9D75_0757_45DA_AFBF_614F08F1401B_.wvu.Cols" localSheetId="16" hidden="1">'Bid Form 2nd Envelope'!$G:$AL</definedName>
    <definedName name="Z_302D9D75_0757_45DA_AFBF_614F08F1401B_.wvu.Cols" localSheetId="15"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1" hidden="1">'Sch-6(buy-back)'!$R:$T</definedName>
    <definedName name="Z_302D9D75_0757_45DA_AFBF_614F08F1401B_.wvu.Cols" localSheetId="14" hidden="1">'Sch-7'!$P:$R,'Sch-7'!$AG:$AM</definedName>
    <definedName name="Z_302D9D75_0757_45DA_AFBF_614F08F1401B_.wvu.FilterData" localSheetId="4" hidden="1">'Sch-1'!$A$18:$AY$167</definedName>
    <definedName name="Z_302D9D75_0757_45DA_AFBF_614F08F1401B_.wvu.FilterData" localSheetId="5" hidden="1">'Sch-2'!$G$168:$J$169</definedName>
    <definedName name="Z_302D9D75_0757_45DA_AFBF_614F08F1401B_.wvu.FilterData" localSheetId="6" hidden="1">'Sch-3 '!$A$113:$BB$113</definedName>
    <definedName name="Z_302D9D75_0757_45DA_AFBF_614F08F1401B_.wvu.PrintArea" localSheetId="16" hidden="1">'Bid Form 2nd Envelope'!$A$1:$F$61</definedName>
    <definedName name="Z_302D9D75_0757_45DA_AFBF_614F08F1401B_.wvu.PrintArea" localSheetId="1" hidden="1">Cover!$A$1:$F$15</definedName>
    <definedName name="Z_302D9D75_0757_45DA_AFBF_614F08F1401B_.wvu.PrintArea" localSheetId="15"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'Sch-1'!$A$1:$O$178</definedName>
    <definedName name="Z_302D9D75_0757_45DA_AFBF_614F08F1401B_.wvu.PrintArea" localSheetId="5" hidden="1">'Sch-2'!$A$1:$K$178</definedName>
    <definedName name="Z_302D9D75_0757_45DA_AFBF_614F08F1401B_.wvu.PrintArea" localSheetId="6" hidden="1">'Sch-3 '!$A$1:$Q$119</definedName>
    <definedName name="Z_302D9D75_0757_45DA_AFBF_614F08F1401B_.wvu.PrintArea" localSheetId="7" hidden="1">'Sch-4a'!$A$1:$Q$37</definedName>
    <definedName name="Z_302D9D75_0757_45DA_AFBF_614F08F1401B_.wvu.PrintArea" localSheetId="8" hidden="1">'Sch-4b'!$A$1:$Q$42</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2" hidden="1">'Sch-6'!$A$1:$D$35</definedName>
    <definedName name="Z_302D9D75_0757_45DA_AFBF_614F08F1401B_.wvu.PrintArea" localSheetId="13" hidden="1">'Sch-6 After Discount'!$A$1:$D$35</definedName>
    <definedName name="Z_302D9D75_0757_45DA_AFBF_614F08F1401B_.wvu.PrintArea" localSheetId="11" hidden="1">'Sch-6(buy-back)'!$A$1:$Q$49</definedName>
    <definedName name="Z_302D9D75_0757_45DA_AFBF_614F08F1401B_.wvu.PrintArea" localSheetId="14"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2" hidden="1">'Sch-6'!$3:$13</definedName>
    <definedName name="Z_302D9D75_0757_45DA_AFBF_614F08F1401B_.wvu.PrintTitles" localSheetId="13" hidden="1">'Sch-6 After Discount'!$3:$13</definedName>
    <definedName name="Z_302D9D75_0757_45DA_AFBF_614F08F1401B_.wvu.PrintTitles" localSheetId="14" hidden="1">'Sch-7'!$14:$14</definedName>
    <definedName name="Z_302D9D75_0757_45DA_AFBF_614F08F1401B_.wvu.Rows" localSheetId="1" hidden="1">Cover!$7:$7</definedName>
    <definedName name="Z_302D9D75_0757_45DA_AFBF_614F08F1401B_.wvu.Rows" localSheetId="15" hidden="1">Discount!$32:$34</definedName>
    <definedName name="Z_302D9D75_0757_45DA_AFBF_614F08F1401B_.wvu.Rows" localSheetId="3" hidden="1">'Names of Bidder'!$7:$7,'Names of Bidder'!$14:$23,'Names of Bidder'!$27:$30</definedName>
    <definedName name="Z_302D9D75_0757_45DA_AFBF_614F08F1401B_.wvu.Rows" localSheetId="12" hidden="1">'Sch-6'!$33:$33</definedName>
    <definedName name="Z_302D9D75_0757_45DA_AFBF_614F08F1401B_.wvu.Rows" localSheetId="14" hidden="1">'Sch-7'!$17:$18,'Sch-7'!$100:$218</definedName>
    <definedName name="Z_49037B54_2990_41F2_A98D_615EDAEEEC02_.wvu.Cols" localSheetId="16" hidden="1">'Bid Form 2nd Envelope'!$Y:$AN</definedName>
    <definedName name="Z_49037B54_2990_41F2_A98D_615EDAEEEC02_.wvu.Cols" localSheetId="15"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1" hidden="1">'Sch-6(buy-back)'!$R:$S</definedName>
    <definedName name="Z_49037B54_2990_41F2_A98D_615EDAEEEC02_.wvu.Cols" localSheetId="14" hidden="1">'Sch-7'!$P:$R,'Sch-7'!$AG:$AM</definedName>
    <definedName name="Z_49037B54_2990_41F2_A98D_615EDAEEEC02_.wvu.FilterData" localSheetId="4" hidden="1">'Sch-1'!$A$168:$AZ$170</definedName>
    <definedName name="Z_49037B54_2990_41F2_A98D_615EDAEEEC02_.wvu.FilterData" localSheetId="5" hidden="1">'Sch-2'!$G$168:$J$169</definedName>
    <definedName name="Z_49037B54_2990_41F2_A98D_615EDAEEEC02_.wvu.FilterData" localSheetId="6" hidden="1">'Sch-3 '!$A$113:$BB$113</definedName>
    <definedName name="Z_49037B54_2990_41F2_A98D_615EDAEEEC02_.wvu.PrintArea" localSheetId="16" hidden="1">'Bid Form 2nd Envelope'!$A$1:$F$61</definedName>
    <definedName name="Z_49037B54_2990_41F2_A98D_615EDAEEEC02_.wvu.PrintArea" localSheetId="1" hidden="1">Cover!$A$1:$H$15</definedName>
    <definedName name="Z_49037B54_2990_41F2_A98D_615EDAEEEC02_.wvu.PrintArea" localSheetId="15"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'Sch-1'!$A$1:$O$178</definedName>
    <definedName name="Z_49037B54_2990_41F2_A98D_615EDAEEEC02_.wvu.PrintArea" localSheetId="5" hidden="1">'Sch-2'!$A$1:$J$178</definedName>
    <definedName name="Z_49037B54_2990_41F2_A98D_615EDAEEEC02_.wvu.PrintArea" localSheetId="6" hidden="1">'Sch-3 '!$A$1:$Q$119</definedName>
    <definedName name="Z_49037B54_2990_41F2_A98D_615EDAEEEC02_.wvu.PrintArea" localSheetId="7" hidden="1">'Sch-4a'!$A$1:$Q$37</definedName>
    <definedName name="Z_49037B54_2990_41F2_A98D_615EDAEEEC02_.wvu.PrintArea" localSheetId="8" hidden="1">'Sch-4b'!$A$1:$Q$42</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2" hidden="1">'Sch-6'!$A$1:$D$35</definedName>
    <definedName name="Z_49037B54_2990_41F2_A98D_615EDAEEEC02_.wvu.PrintArea" localSheetId="13" hidden="1">'Sch-6 After Discount'!$A$1:$D$35</definedName>
    <definedName name="Z_49037B54_2990_41F2_A98D_615EDAEEEC02_.wvu.PrintArea" localSheetId="11" hidden="1">'Sch-6(buy-back)'!$A$1:$Q$49</definedName>
    <definedName name="Z_49037B54_2990_41F2_A98D_615EDAEEEC02_.wvu.PrintArea" localSheetId="14"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2" hidden="1">'Sch-6'!$3:$13</definedName>
    <definedName name="Z_49037B54_2990_41F2_A98D_615EDAEEEC02_.wvu.PrintTitles" localSheetId="13" hidden="1">'Sch-6 After Discount'!$3:$13</definedName>
    <definedName name="Z_49037B54_2990_41F2_A98D_615EDAEEEC02_.wvu.PrintTitles" localSheetId="14" hidden="1">'Sch-7'!$14:$14</definedName>
    <definedName name="Z_49037B54_2990_41F2_A98D_615EDAEEEC02_.wvu.Rows" localSheetId="1" hidden="1">Cover!$7:$7</definedName>
    <definedName name="Z_49037B54_2990_41F2_A98D_615EDAEEEC02_.wvu.Rows" localSheetId="15" hidden="1">Discount!$32:$34</definedName>
    <definedName name="Z_49037B54_2990_41F2_A98D_615EDAEEEC02_.wvu.Rows" localSheetId="3" hidden="1">'Names of Bidder'!$27:$30</definedName>
    <definedName name="Z_49037B54_2990_41F2_A98D_615EDAEEEC02_.wvu.Rows" localSheetId="4" hidden="1">'Sch-1'!#REF!,'Sch-1'!#REF!</definedName>
    <definedName name="Z_49037B54_2990_41F2_A98D_615EDAEEEC02_.wvu.Rows" localSheetId="5" hidden="1">'Sch-2'!#REF!</definedName>
    <definedName name="Z_49037B54_2990_41F2_A98D_615EDAEEEC02_.wvu.Rows" localSheetId="14" hidden="1">'Sch-7'!$17:$18,'Sch-7'!$100:$218</definedName>
    <definedName name="Z_498493C3_769C_4143_9114_C68CD1D40B11_.wvu.Cols" localSheetId="16" hidden="1">'Bid Form 2nd Envelope'!$Y:$AN</definedName>
    <definedName name="Z_498493C3_769C_4143_9114_C68CD1D40B11_.wvu.Cols" localSheetId="15"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1" hidden="1">'Sch-6(buy-back)'!$R:$S</definedName>
    <definedName name="Z_498493C3_769C_4143_9114_C68CD1D40B11_.wvu.Cols" localSheetId="14" hidden="1">'Sch-7'!$P:$R,'Sch-7'!$AG:$AM</definedName>
    <definedName name="Z_498493C3_769C_4143_9114_C68CD1D40B11_.wvu.FilterData" localSheetId="4" hidden="1">'Sch-1'!$A$168:$AZ$170</definedName>
    <definedName name="Z_498493C3_769C_4143_9114_C68CD1D40B11_.wvu.FilterData" localSheetId="5" hidden="1">'Sch-2'!$G$168:$J$169</definedName>
    <definedName name="Z_498493C3_769C_4143_9114_C68CD1D40B11_.wvu.FilterData" localSheetId="6" hidden="1">'Sch-3 '!$A$113:$BB$113</definedName>
    <definedName name="Z_498493C3_769C_4143_9114_C68CD1D40B11_.wvu.PrintArea" localSheetId="16" hidden="1">'Bid Form 2nd Envelope'!$A$1:$F$62</definedName>
    <definedName name="Z_498493C3_769C_4143_9114_C68CD1D40B11_.wvu.PrintArea" localSheetId="1" hidden="1">Cover!$A$1:$H$15</definedName>
    <definedName name="Z_498493C3_769C_4143_9114_C68CD1D40B11_.wvu.PrintArea" localSheetId="15"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'Sch-1'!$A$1:$O$178</definedName>
    <definedName name="Z_498493C3_769C_4143_9114_C68CD1D40B11_.wvu.PrintArea" localSheetId="5" hidden="1">'Sch-2'!$A$1:$J$178</definedName>
    <definedName name="Z_498493C3_769C_4143_9114_C68CD1D40B11_.wvu.PrintArea" localSheetId="6" hidden="1">'Sch-3 '!$A$1:$Q$119</definedName>
    <definedName name="Z_498493C3_769C_4143_9114_C68CD1D40B11_.wvu.PrintArea" localSheetId="7" hidden="1">'Sch-4a'!$A$1:$Q$37</definedName>
    <definedName name="Z_498493C3_769C_4143_9114_C68CD1D40B11_.wvu.PrintArea" localSheetId="8" hidden="1">'Sch-4b'!$A$1:$Q$42</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2" hidden="1">'Sch-6'!$A$1:$D$35</definedName>
    <definedName name="Z_498493C3_769C_4143_9114_C68CD1D40B11_.wvu.PrintArea" localSheetId="13" hidden="1">'Sch-6 After Discount'!$A$1:$D$35</definedName>
    <definedName name="Z_498493C3_769C_4143_9114_C68CD1D40B11_.wvu.PrintArea" localSheetId="11" hidden="1">'Sch-6(buy-back)'!$A$1:$Q$49</definedName>
    <definedName name="Z_498493C3_769C_4143_9114_C68CD1D40B11_.wvu.PrintArea" localSheetId="14"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2" hidden="1">'Sch-6'!$3:$13</definedName>
    <definedName name="Z_498493C3_769C_4143_9114_C68CD1D40B11_.wvu.PrintTitles" localSheetId="13" hidden="1">'Sch-6 After Discount'!$3:$13</definedName>
    <definedName name="Z_498493C3_769C_4143_9114_C68CD1D40B11_.wvu.PrintTitles" localSheetId="14" hidden="1">'Sch-7'!$14:$14</definedName>
    <definedName name="Z_498493C3_769C_4143_9114_C68CD1D40B11_.wvu.Rows" localSheetId="1" hidden="1">Cover!$7:$7</definedName>
    <definedName name="Z_498493C3_769C_4143_9114_C68CD1D40B11_.wvu.Rows" localSheetId="15"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4" hidden="1">'Sch-7'!$17:$18,'Sch-7'!$100:$218</definedName>
    <definedName name="Z_4AA1107B_A795_4744_B566_827168772C7A_.wvu.Cols" localSheetId="15"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4" hidden="1">'Sch-7'!$O:$O,'Sch-7'!$AG:$AM</definedName>
    <definedName name="Z_4AA1107B_A795_4744_B566_827168772C7A_.wvu.FilterData" localSheetId="4" hidden="1">'Sch-1'!#REF!</definedName>
    <definedName name="Z_4AA1107B_A795_4744_B566_827168772C7A_.wvu.FilterData" localSheetId="5" hidden="1">'Sch-2'!$G$168:$J$169</definedName>
    <definedName name="Z_4AA1107B_A795_4744_B566_827168772C7A_.wvu.FilterData" localSheetId="6" hidden="1">'Sch-3 '!$A$113:$P$113</definedName>
    <definedName name="Z_4AA1107B_A795_4744_B566_827168772C7A_.wvu.PrintArea" localSheetId="16" hidden="1">'Bid Form 2nd Envelope'!$A$1:$F$62</definedName>
    <definedName name="Z_4AA1107B_A795_4744_B566_827168772C7A_.wvu.PrintArea" localSheetId="15"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'Sch-1'!$A$1:$O$178</definedName>
    <definedName name="Z_4AA1107B_A795_4744_B566_827168772C7A_.wvu.PrintArea" localSheetId="5" hidden="1">'Sch-2'!$A$1:$J$176</definedName>
    <definedName name="Z_4AA1107B_A795_4744_B566_827168772C7A_.wvu.PrintArea" localSheetId="6" hidden="1">'Sch-3 '!$A$1:$P$119</definedName>
    <definedName name="Z_4AA1107B_A795_4744_B566_827168772C7A_.wvu.PrintArea" localSheetId="7" hidden="1">'Sch-4a'!$A$1:$Q$37</definedName>
    <definedName name="Z_4AA1107B_A795_4744_B566_827168772C7A_.wvu.PrintArea" localSheetId="8" hidden="1">'Sch-4b'!$A$1:$Q$42</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2" hidden="1">'Sch-6'!$A$1:$D$35</definedName>
    <definedName name="Z_4AA1107B_A795_4744_B566_827168772C7A_.wvu.PrintArea" localSheetId="13" hidden="1">'Sch-6 After Discount'!$A$1:$D$35</definedName>
    <definedName name="Z_4AA1107B_A795_4744_B566_827168772C7A_.wvu.PrintArea" localSheetId="11" hidden="1">'Sch-6(buy-back)'!$A$1:$Q$49</definedName>
    <definedName name="Z_4AA1107B_A795_4744_B566_827168772C7A_.wvu.PrintArea" localSheetId="14"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2" hidden="1">'Sch-6'!$3:$13</definedName>
    <definedName name="Z_4AA1107B_A795_4744_B566_827168772C7A_.wvu.PrintTitles" localSheetId="13" hidden="1">'Sch-6 After Discount'!$3:$13</definedName>
    <definedName name="Z_4AA1107B_A795_4744_B566_827168772C7A_.wvu.PrintTitles" localSheetId="14" hidden="1">'Sch-7'!$14:$14</definedName>
    <definedName name="Z_4AA1107B_A795_4744_B566_827168772C7A_.wvu.Rows" localSheetId="1" hidden="1">Cover!$7:$7</definedName>
    <definedName name="Z_4AA1107B_A795_4744_B566_827168772C7A_.wvu.Rows" localSheetId="15" hidden="1">Discount!$32:$34</definedName>
    <definedName name="Z_4AA1107B_A795_4744_B566_827168772C7A_.wvu.Rows" localSheetId="5" hidden="1">'Sch-2'!#REF!,'Sch-2'!#REF!</definedName>
    <definedName name="Z_4AA1107B_A795_4744_B566_827168772C7A_.wvu.Rows" localSheetId="14" hidden="1">'Sch-7'!$24:$24,'Sch-7'!$100:$218</definedName>
    <definedName name="Z_4F65FF32_EC61_4022_A399_2986D7B6B8B3_.wvu.Cols" localSheetId="16"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4" hidden="1">'Sch-7'!$AG:$AM</definedName>
    <definedName name="Z_4F65FF32_EC61_4022_A399_2986D7B6B8B3_.wvu.PrintArea" localSheetId="16" hidden="1">'Bid Form 2nd Envelope'!$A$1:$F$62</definedName>
    <definedName name="Z_4F65FF32_EC61_4022_A399_2986D7B6B8B3_.wvu.PrintArea" localSheetId="15"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'Sch-1'!$A$1:$O$179</definedName>
    <definedName name="Z_4F65FF32_EC61_4022_A399_2986D7B6B8B3_.wvu.PrintArea" localSheetId="5" hidden="1">'Sch-2'!$A$1:$J$168</definedName>
    <definedName name="Z_4F65FF32_EC61_4022_A399_2986D7B6B8B3_.wvu.PrintArea" localSheetId="6" hidden="1">'Sch-3 '!$A$1:$P$112</definedName>
    <definedName name="Z_4F65FF32_EC61_4022_A399_2986D7B6B8B3_.wvu.PrintArea" localSheetId="7" hidden="1">'Sch-4a'!$A$1:$Q$37</definedName>
    <definedName name="Z_4F65FF32_EC61_4022_A399_2986D7B6B8B3_.wvu.PrintArea" localSheetId="8" hidden="1">'Sch-4b'!$A$1:$Q$42</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2" hidden="1">'Sch-6'!$A$1:$D$36</definedName>
    <definedName name="Z_4F65FF32_EC61_4022_A399_2986D7B6B8B3_.wvu.PrintArea" localSheetId="13" hidden="1">'Sch-6 After Discount'!$A$1:$D$36</definedName>
    <definedName name="Z_4F65FF32_EC61_4022_A399_2986D7B6B8B3_.wvu.PrintArea" localSheetId="11" hidden="1">'Sch-6(buy-back)'!$A$1:$Q$49</definedName>
    <definedName name="Z_4F65FF32_EC61_4022_A399_2986D7B6B8B3_.wvu.PrintArea" localSheetId="14"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2" hidden="1">'Sch-6'!$3:$13</definedName>
    <definedName name="Z_4F65FF32_EC61_4022_A399_2986D7B6B8B3_.wvu.PrintTitles" localSheetId="13" hidden="1">'Sch-6 After Discount'!$3:$13</definedName>
    <definedName name="Z_4F65FF32_EC61_4022_A399_2986D7B6B8B3_.wvu.PrintTitles" localSheetId="14" hidden="1">'Sch-7'!$14:$14</definedName>
    <definedName name="Z_4F65FF32_EC61_4022_A399_2986D7B6B8B3_.wvu.Rows" localSheetId="4" hidden="1">'Sch-1'!$204:$270</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4" hidden="1">'Sch-7'!$100:$218</definedName>
    <definedName name="Z_58D82F59_8CF6_455F_B9F4_081499FDF243_.wvu.Cols" localSheetId="15" hidden="1">Discount!$H:$L</definedName>
    <definedName name="Z_58D82F59_8CF6_455F_B9F4_081499FDF243_.wvu.PrintArea" localSheetId="15" hidden="1">Discount!$A$2:$G$43</definedName>
    <definedName name="Z_58D82F59_8CF6_455F_B9F4_081499FDF243_.wvu.Rows" localSheetId="15" hidden="1">Discount!$20:$20,Discount!$27:$27</definedName>
    <definedName name="Z_696D9240_6693_44E8_B9A4_2BFADD101EE2_.wvu.Cols" localSheetId="15" hidden="1">Discount!$H:$L</definedName>
    <definedName name="Z_696D9240_6693_44E8_B9A4_2BFADD101EE2_.wvu.PrintArea" localSheetId="15" hidden="1">Discount!$A$2:$G$43</definedName>
    <definedName name="Z_696D9240_6693_44E8_B9A4_2BFADD101EE2_.wvu.Rows" localSheetId="15" hidden="1">Discount!$20:$20,Discount!$27:$27</definedName>
    <definedName name="Z_7487ED9F_BBED_4B2A_9631_22F1A430946B_.wvu.Cols" localSheetId="15"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4" hidden="1">'Sch-7'!$O:$O,'Sch-7'!$AG:$AM</definedName>
    <definedName name="Z_7487ED9F_BBED_4B2A_9631_22F1A430946B_.wvu.FilterData" localSheetId="4" hidden="1">'Sch-1'!#REF!</definedName>
    <definedName name="Z_7487ED9F_BBED_4B2A_9631_22F1A430946B_.wvu.FilterData" localSheetId="5" hidden="1">'Sch-2'!$G$168:$J$169</definedName>
    <definedName name="Z_7487ED9F_BBED_4B2A_9631_22F1A430946B_.wvu.FilterData" localSheetId="6" hidden="1">'Sch-3 '!$A$113:$P$113</definedName>
    <definedName name="Z_7487ED9F_BBED_4B2A_9631_22F1A430946B_.wvu.PrintArea" localSheetId="16" hidden="1">'Bid Form 2nd Envelope'!$A$1:$F$62</definedName>
    <definedName name="Z_7487ED9F_BBED_4B2A_9631_22F1A430946B_.wvu.PrintArea" localSheetId="15"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'Sch-1'!$A$1:$O$178</definedName>
    <definedName name="Z_7487ED9F_BBED_4B2A_9631_22F1A430946B_.wvu.PrintArea" localSheetId="5" hidden="1">'Sch-2'!$A$1:$J$176</definedName>
    <definedName name="Z_7487ED9F_BBED_4B2A_9631_22F1A430946B_.wvu.PrintArea" localSheetId="6" hidden="1">'Sch-3 '!$A$1:$P$119</definedName>
    <definedName name="Z_7487ED9F_BBED_4B2A_9631_22F1A430946B_.wvu.PrintArea" localSheetId="7" hidden="1">'Sch-4a'!$A$1:$Q$37</definedName>
    <definedName name="Z_7487ED9F_BBED_4B2A_9631_22F1A430946B_.wvu.PrintArea" localSheetId="8" hidden="1">'Sch-4b'!$A$1:$Q$42</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2" hidden="1">'Sch-6'!$A$1:$D$35</definedName>
    <definedName name="Z_7487ED9F_BBED_4B2A_9631_22F1A430946B_.wvu.PrintArea" localSheetId="13" hidden="1">'Sch-6 After Discount'!$A$1:$D$35</definedName>
    <definedName name="Z_7487ED9F_BBED_4B2A_9631_22F1A430946B_.wvu.PrintArea" localSheetId="11" hidden="1">'Sch-6(buy-back)'!$A$1:$Q$49</definedName>
    <definedName name="Z_7487ED9F_BBED_4B2A_9631_22F1A430946B_.wvu.PrintArea" localSheetId="14"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2" hidden="1">'Sch-6'!$3:$13</definedName>
    <definedName name="Z_7487ED9F_BBED_4B2A_9631_22F1A430946B_.wvu.PrintTitles" localSheetId="13" hidden="1">'Sch-6 After Discount'!$3:$13</definedName>
    <definedName name="Z_7487ED9F_BBED_4B2A_9631_22F1A430946B_.wvu.PrintTitles" localSheetId="14" hidden="1">'Sch-7'!$14:$14</definedName>
    <definedName name="Z_7487ED9F_BBED_4B2A_9631_22F1A430946B_.wvu.Rows" localSheetId="1" hidden="1">Cover!$7:$7</definedName>
    <definedName name="Z_7487ED9F_BBED_4B2A_9631_22F1A430946B_.wvu.Rows" localSheetId="15" hidden="1">Discount!$32:$34</definedName>
    <definedName name="Z_7487ED9F_BBED_4B2A_9631_22F1A430946B_.wvu.Rows" localSheetId="5" hidden="1">'Sch-2'!#REF!,'Sch-2'!#REF!</definedName>
    <definedName name="Z_7487ED9F_BBED_4B2A_9631_22F1A430946B_.wvu.Rows" localSheetId="14" hidden="1">'Sch-7'!$24:$24,'Sch-7'!$100:$218</definedName>
    <definedName name="Z_7B2C193D_327B_40D6_809F_9A3DFB75744C_.wvu.Cols" localSheetId="16" hidden="1">'Bid Form 2nd Envelope'!$G:$AN</definedName>
    <definedName name="Z_7B2C193D_327B_40D6_809F_9A3DFB75744C_.wvu.Cols" localSheetId="15" hidden="1">Discount!$H:$L</definedName>
    <definedName name="Z_7B2C193D_327B_40D6_809F_9A3DFB75744C_.wvu.Cols" localSheetId="3" hidden="1">'Names of Bidder'!$H:$P</definedName>
    <definedName name="Z_7B2C193D_327B_40D6_809F_9A3DFB75744C_.wvu.Cols" localSheetId="4" hidden="1">'Sch-1'!$P:$U,'Sch-1'!$AD:$AH</definedName>
    <definedName name="Z_7B2C193D_327B_40D6_809F_9A3DFB75744C_.wvu.Cols" localSheetId="5" hidden="1">'Sch-2'!$K:$N</definedName>
    <definedName name="Z_7B2C193D_327B_40D6_809F_9A3DFB75744C_.wvu.Cols" localSheetId="6" hidden="1">'Sch-3 '!$R:$U,'Sch-3 '!$AK:$AP</definedName>
    <definedName name="Z_7B2C193D_327B_40D6_809F_9A3DFB75744C_.wvu.Cols" localSheetId="7" hidden="1">'Sch-4a'!$R:$U</definedName>
    <definedName name="Z_7B2C193D_327B_40D6_809F_9A3DFB75744C_.wvu.Cols" localSheetId="8" hidden="1">'Sch-4b'!$R:$T</definedName>
    <definedName name="Z_7B2C193D_327B_40D6_809F_9A3DFB75744C_.wvu.Cols" localSheetId="10" hidden="1">'Sch-5'!$I:$P</definedName>
    <definedName name="Z_7B2C193D_327B_40D6_809F_9A3DFB75744C_.wvu.Cols" localSheetId="11" hidden="1">'Sch-6(buy-back)'!$I:$I,'Sch-6(buy-back)'!$K:$K,'Sch-6(buy-back)'!$Q:$T</definedName>
    <definedName name="Z_7B2C193D_327B_40D6_809F_9A3DFB75744C_.wvu.Cols" localSheetId="14" hidden="1">'Sch-7'!$P:$R,'Sch-7'!$AG:$AM</definedName>
    <definedName name="Z_7B2C193D_327B_40D6_809F_9A3DFB75744C_.wvu.FilterData" localSheetId="4" hidden="1">'Sch-1'!$A$18:$AY$167</definedName>
    <definedName name="Z_7B2C193D_327B_40D6_809F_9A3DFB75744C_.wvu.FilterData" localSheetId="5" hidden="1">'Sch-2'!$G$168:$J$169</definedName>
    <definedName name="Z_7B2C193D_327B_40D6_809F_9A3DFB75744C_.wvu.FilterData" localSheetId="6" hidden="1">'Sch-3 '!$A$18:$BB$88</definedName>
    <definedName name="Z_7B2C193D_327B_40D6_809F_9A3DFB75744C_.wvu.FilterData" localSheetId="8" hidden="1">'Sch-4b'!$A$17:$AD$17</definedName>
    <definedName name="Z_7B2C193D_327B_40D6_809F_9A3DFB75744C_.wvu.FilterData" localSheetId="11" hidden="1">'Sch-6(buy-back)'!$A$17:$AD$17</definedName>
    <definedName name="Z_7B2C193D_327B_40D6_809F_9A3DFB75744C_.wvu.PrintArea" localSheetId="16" hidden="1">'Bid Form 2nd Envelope'!$A$1:$F$61</definedName>
    <definedName name="Z_7B2C193D_327B_40D6_809F_9A3DFB75744C_.wvu.PrintArea" localSheetId="1" hidden="1">Cover!$A$1:$F$15</definedName>
    <definedName name="Z_7B2C193D_327B_40D6_809F_9A3DFB75744C_.wvu.PrintArea" localSheetId="15" hidden="1">Discount!$A$2:$G$43</definedName>
    <definedName name="Z_7B2C193D_327B_40D6_809F_9A3DFB75744C_.wvu.PrintArea" localSheetId="2" hidden="1">Instructions!$A$1:$C$50</definedName>
    <definedName name="Z_7B2C193D_327B_40D6_809F_9A3DFB75744C_.wvu.PrintArea" localSheetId="3" hidden="1">'Names of Bidder'!$A$1:$F$33</definedName>
    <definedName name="Z_7B2C193D_327B_40D6_809F_9A3DFB75744C_.wvu.PrintArea" localSheetId="4" hidden="1">'Sch-1'!$A$1:$O$178</definedName>
    <definedName name="Z_7B2C193D_327B_40D6_809F_9A3DFB75744C_.wvu.PrintArea" localSheetId="5" hidden="1">'Sch-2'!$A$1:$K$178</definedName>
    <definedName name="Z_7B2C193D_327B_40D6_809F_9A3DFB75744C_.wvu.PrintArea" localSheetId="6" hidden="1">'Sch-3 '!$A$1:$Q$119</definedName>
    <definedName name="Z_7B2C193D_327B_40D6_809F_9A3DFB75744C_.wvu.PrintArea" localSheetId="7" hidden="1">'Sch-4a'!$A$1:$Q$37</definedName>
    <definedName name="Z_7B2C193D_327B_40D6_809F_9A3DFB75744C_.wvu.PrintArea" localSheetId="8" hidden="1">'Sch-4b'!$A$1:$Q$42</definedName>
    <definedName name="Z_7B2C193D_327B_40D6_809F_9A3DFB75744C_.wvu.PrintArea" localSheetId="10" hidden="1">'Sch-5'!$A$1:$E$26</definedName>
    <definedName name="Z_7B2C193D_327B_40D6_809F_9A3DFB75744C_.wvu.PrintArea" localSheetId="9" hidden="1">'Sch-5 Dis'!$A$1:$E$26</definedName>
    <definedName name="Z_7B2C193D_327B_40D6_809F_9A3DFB75744C_.wvu.PrintArea" localSheetId="12" hidden="1">'Sch-6'!$A$1:$D$35</definedName>
    <definedName name="Z_7B2C193D_327B_40D6_809F_9A3DFB75744C_.wvu.PrintArea" localSheetId="13" hidden="1">'Sch-6 After Discount'!$A$1:$D$35</definedName>
    <definedName name="Z_7B2C193D_327B_40D6_809F_9A3DFB75744C_.wvu.PrintArea" localSheetId="11" hidden="1">'Sch-6(buy-back)'!$A$1:$Q$49</definedName>
    <definedName name="Z_7B2C193D_327B_40D6_809F_9A3DFB75744C_.wvu.PrintArea" localSheetId="14" hidden="1">'Sch-7'!$A$1:$N$27</definedName>
    <definedName name="Z_7B2C193D_327B_40D6_809F_9A3DFB75744C_.wvu.PrintTitles" localSheetId="4" hidden="1">'Sch-1'!$15:$17</definedName>
    <definedName name="Z_7B2C193D_327B_40D6_809F_9A3DFB75744C_.wvu.PrintTitles" localSheetId="5" hidden="1">'Sch-2'!$15:$17</definedName>
    <definedName name="Z_7B2C193D_327B_40D6_809F_9A3DFB75744C_.wvu.PrintTitles" localSheetId="6" hidden="1">'Sch-3 '!$13:$17</definedName>
    <definedName name="Z_7B2C193D_327B_40D6_809F_9A3DFB75744C_.wvu.PrintTitles" localSheetId="10" hidden="1">'Sch-5'!$3:$13</definedName>
    <definedName name="Z_7B2C193D_327B_40D6_809F_9A3DFB75744C_.wvu.PrintTitles" localSheetId="9" hidden="1">'Sch-5 Dis'!$3:$13</definedName>
    <definedName name="Z_7B2C193D_327B_40D6_809F_9A3DFB75744C_.wvu.PrintTitles" localSheetId="12" hidden="1">'Sch-6'!$3:$13</definedName>
    <definedName name="Z_7B2C193D_327B_40D6_809F_9A3DFB75744C_.wvu.PrintTitles" localSheetId="13" hidden="1">'Sch-6 After Discount'!$3:$13</definedName>
    <definedName name="Z_7B2C193D_327B_40D6_809F_9A3DFB75744C_.wvu.PrintTitles" localSheetId="14" hidden="1">'Sch-7'!$14:$14</definedName>
    <definedName name="Z_7B2C193D_327B_40D6_809F_9A3DFB75744C_.wvu.Rows" localSheetId="1" hidden="1">Cover!$7:$7</definedName>
    <definedName name="Z_7B2C193D_327B_40D6_809F_9A3DFB75744C_.wvu.Rows" localSheetId="15" hidden="1">Discount!$32:$34</definedName>
    <definedName name="Z_7B2C193D_327B_40D6_809F_9A3DFB75744C_.wvu.Rows" localSheetId="3" hidden="1">'Names of Bidder'!$27:$30</definedName>
    <definedName name="Z_7B2C193D_327B_40D6_809F_9A3DFB75744C_.wvu.Rows" localSheetId="5" hidden="1">'Sch-2'!$170:$172</definedName>
    <definedName name="Z_7B2C193D_327B_40D6_809F_9A3DFB75744C_.wvu.Rows" localSheetId="12" hidden="1">'Sch-6'!$33:$33</definedName>
    <definedName name="Z_7B2C193D_327B_40D6_809F_9A3DFB75744C_.wvu.Rows" localSheetId="13" hidden="1">'Sch-6 After Discount'!$30:$30</definedName>
    <definedName name="Z_7B2C193D_327B_40D6_809F_9A3DFB75744C_.wvu.Rows" localSheetId="11" hidden="1">'Sch-6(buy-back)'!$38:$38</definedName>
    <definedName name="Z_7B2C193D_327B_40D6_809F_9A3DFB75744C_.wvu.Rows" localSheetId="14" hidden="1">'Sch-7'!$17:$18,'Sch-7'!$100:$218</definedName>
    <definedName name="Z_8E2BD47E_9D90_4E85_B636_9331A76FA1A9_.wvu.Cols" localSheetId="16" hidden="1">'Bid Form 2nd Envelope'!$Y:$AN</definedName>
    <definedName name="Z_8E2BD47E_9D90_4E85_B636_9331A76FA1A9_.wvu.Cols" localSheetId="15"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1" hidden="1">'Sch-6(buy-back)'!$R:$T</definedName>
    <definedName name="Z_8E2BD47E_9D90_4E85_B636_9331A76FA1A9_.wvu.Cols" localSheetId="14" hidden="1">'Sch-7'!$P:$R,'Sch-7'!$AG:$AM</definedName>
    <definedName name="Z_8E2BD47E_9D90_4E85_B636_9331A76FA1A9_.wvu.FilterData" localSheetId="4" hidden="1">'Sch-1'!$A$168:$AZ$170</definedName>
    <definedName name="Z_8E2BD47E_9D90_4E85_B636_9331A76FA1A9_.wvu.FilterData" localSheetId="5" hidden="1">'Sch-2'!$G$168:$J$169</definedName>
    <definedName name="Z_8E2BD47E_9D90_4E85_B636_9331A76FA1A9_.wvu.FilterData" localSheetId="6" hidden="1">'Sch-3 '!$A$113:$BB$113</definedName>
    <definedName name="Z_8E2BD47E_9D90_4E85_B636_9331A76FA1A9_.wvu.PrintArea" localSheetId="16" hidden="1">'Bid Form 2nd Envelope'!$A$1:$F$61</definedName>
    <definedName name="Z_8E2BD47E_9D90_4E85_B636_9331A76FA1A9_.wvu.PrintArea" localSheetId="1" hidden="1">Cover!$A$1:$F$15</definedName>
    <definedName name="Z_8E2BD47E_9D90_4E85_B636_9331A76FA1A9_.wvu.PrintArea" localSheetId="15"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'Sch-1'!$A$1:$O$178</definedName>
    <definedName name="Z_8E2BD47E_9D90_4E85_B636_9331A76FA1A9_.wvu.PrintArea" localSheetId="5" hidden="1">'Sch-2'!$A$1:$K$178</definedName>
    <definedName name="Z_8E2BD47E_9D90_4E85_B636_9331A76FA1A9_.wvu.PrintArea" localSheetId="6" hidden="1">'Sch-3 '!$A$1:$Q$119</definedName>
    <definedName name="Z_8E2BD47E_9D90_4E85_B636_9331A76FA1A9_.wvu.PrintArea" localSheetId="7" hidden="1">'Sch-4a'!$A$1:$Q$37</definedName>
    <definedName name="Z_8E2BD47E_9D90_4E85_B636_9331A76FA1A9_.wvu.PrintArea" localSheetId="8" hidden="1">'Sch-4b'!$A$1:$Q$42</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2" hidden="1">'Sch-6'!$A$1:$D$35</definedName>
    <definedName name="Z_8E2BD47E_9D90_4E85_B636_9331A76FA1A9_.wvu.PrintArea" localSheetId="13" hidden="1">'Sch-6 After Discount'!$A$1:$D$35</definedName>
    <definedName name="Z_8E2BD47E_9D90_4E85_B636_9331A76FA1A9_.wvu.PrintArea" localSheetId="11" hidden="1">'Sch-6(buy-back)'!$A$1:$Q$49</definedName>
    <definedName name="Z_8E2BD47E_9D90_4E85_B636_9331A76FA1A9_.wvu.PrintArea" localSheetId="14"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2" hidden="1">'Sch-6'!$3:$13</definedName>
    <definedName name="Z_8E2BD47E_9D90_4E85_B636_9331A76FA1A9_.wvu.PrintTitles" localSheetId="13" hidden="1">'Sch-6 After Discount'!$3:$13</definedName>
    <definedName name="Z_8E2BD47E_9D90_4E85_B636_9331A76FA1A9_.wvu.PrintTitles" localSheetId="14" hidden="1">'Sch-7'!$14:$14</definedName>
    <definedName name="Z_8E2BD47E_9D90_4E85_B636_9331A76FA1A9_.wvu.Rows" localSheetId="1" hidden="1">Cover!$7:$7</definedName>
    <definedName name="Z_8E2BD47E_9D90_4E85_B636_9331A76FA1A9_.wvu.Rows" localSheetId="15" hidden="1">Discount!$32:$34</definedName>
    <definedName name="Z_8E2BD47E_9D90_4E85_B636_9331A76FA1A9_.wvu.Rows" localSheetId="3" hidden="1">'Names of Bidder'!$7:$7,'Names of Bidder'!$14:$23,'Names of Bidder'!$27:$30</definedName>
    <definedName name="Z_8E2BD47E_9D90_4E85_B636_9331A76FA1A9_.wvu.Rows" localSheetId="12" hidden="1">'Sch-6'!$33:$33</definedName>
    <definedName name="Z_8E2BD47E_9D90_4E85_B636_9331A76FA1A9_.wvu.Rows" localSheetId="14" hidden="1">'Sch-7'!$17:$18,'Sch-7'!$100:$218</definedName>
    <definedName name="Z_A7DBDDEF_9245_44C6_9EBF_032DB6E1C0A2_.wvu.Cols" localSheetId="15"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4" hidden="1">'Sch-7'!$O:$O,'Sch-7'!$AG:$AM</definedName>
    <definedName name="Z_A7DBDDEF_9245_44C6_9EBF_032DB6E1C0A2_.wvu.FilterData" localSheetId="4" hidden="1">'Sch-1'!#REF!</definedName>
    <definedName name="Z_A7DBDDEF_9245_44C6_9EBF_032DB6E1C0A2_.wvu.FilterData" localSheetId="5" hidden="1">'Sch-2'!$G$168:$J$169</definedName>
    <definedName name="Z_A7DBDDEF_9245_44C6_9EBF_032DB6E1C0A2_.wvu.FilterData" localSheetId="6" hidden="1">'Sch-3 '!$A$113:$P$113</definedName>
    <definedName name="Z_A7DBDDEF_9245_44C6_9EBF_032DB6E1C0A2_.wvu.PrintArea" localSheetId="16" hidden="1">'Bid Form 2nd Envelope'!$A$1:$F$62</definedName>
    <definedName name="Z_A7DBDDEF_9245_44C6_9EBF_032DB6E1C0A2_.wvu.PrintArea" localSheetId="15"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'Sch-1'!$A$1:$O$178</definedName>
    <definedName name="Z_A7DBDDEF_9245_44C6_9EBF_032DB6E1C0A2_.wvu.PrintArea" localSheetId="5" hidden="1">'Sch-2'!$A$1:$J$176</definedName>
    <definedName name="Z_A7DBDDEF_9245_44C6_9EBF_032DB6E1C0A2_.wvu.PrintArea" localSheetId="6" hidden="1">'Sch-3 '!$A$1:$P$119</definedName>
    <definedName name="Z_A7DBDDEF_9245_44C6_9EBF_032DB6E1C0A2_.wvu.PrintArea" localSheetId="7" hidden="1">'Sch-4a'!$A$1:$Q$37</definedName>
    <definedName name="Z_A7DBDDEF_9245_44C6_9EBF_032DB6E1C0A2_.wvu.PrintArea" localSheetId="8" hidden="1">'Sch-4b'!$A$1:$Q$42</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2" hidden="1">'Sch-6'!$A$1:$D$35</definedName>
    <definedName name="Z_A7DBDDEF_9245_44C6_9EBF_032DB6E1C0A2_.wvu.PrintArea" localSheetId="13" hidden="1">'Sch-6 After Discount'!$A$1:$D$35</definedName>
    <definedName name="Z_A7DBDDEF_9245_44C6_9EBF_032DB6E1C0A2_.wvu.PrintArea" localSheetId="11" hidden="1">'Sch-6(buy-back)'!$A$1:$Q$49</definedName>
    <definedName name="Z_A7DBDDEF_9245_44C6_9EBF_032DB6E1C0A2_.wvu.PrintArea" localSheetId="14"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2" hidden="1">'Sch-6'!$3:$13</definedName>
    <definedName name="Z_A7DBDDEF_9245_44C6_9EBF_032DB6E1C0A2_.wvu.PrintTitles" localSheetId="13" hidden="1">'Sch-6 After Discount'!$3:$13</definedName>
    <definedName name="Z_A7DBDDEF_9245_44C6_9EBF_032DB6E1C0A2_.wvu.PrintTitles" localSheetId="14" hidden="1">'Sch-7'!$14:$14</definedName>
    <definedName name="Z_A7DBDDEF_9245_44C6_9EBF_032DB6E1C0A2_.wvu.Rows" localSheetId="1" hidden="1">Cover!$7:$7</definedName>
    <definedName name="Z_A7DBDDEF_9245_44C6_9EBF_032DB6E1C0A2_.wvu.Rows" localSheetId="15"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4" hidden="1">'Sch-7'!$24:$24,'Sch-7'!$100:$218</definedName>
    <definedName name="Z_B23AD343_29DA_4CE0_BD10_47BF44F3782F_.wvu.Cols" localSheetId="15"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4" hidden="1">'Sch-7'!$O:$O,'Sch-7'!$AG:$AM</definedName>
    <definedName name="Z_B23AD343_29DA_4CE0_BD10_47BF44F3782F_.wvu.FilterData" localSheetId="4" hidden="1">'Sch-1'!#REF!</definedName>
    <definedName name="Z_B23AD343_29DA_4CE0_BD10_47BF44F3782F_.wvu.FilterData" localSheetId="5" hidden="1">'Sch-2'!$G$168:$J$169</definedName>
    <definedName name="Z_B23AD343_29DA_4CE0_BD10_47BF44F3782F_.wvu.FilterData" localSheetId="6" hidden="1">'Sch-3 '!$A$113:$P$113</definedName>
    <definedName name="Z_B23AD343_29DA_4CE0_BD10_47BF44F3782F_.wvu.PrintArea" localSheetId="16" hidden="1">'Bid Form 2nd Envelope'!$A$1:$F$62</definedName>
    <definedName name="Z_B23AD343_29DA_4CE0_BD10_47BF44F3782F_.wvu.PrintArea" localSheetId="15"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'Sch-1'!$A$1:$O$178</definedName>
    <definedName name="Z_B23AD343_29DA_4CE0_BD10_47BF44F3782F_.wvu.PrintArea" localSheetId="5" hidden="1">'Sch-2'!$A$1:$J$176</definedName>
    <definedName name="Z_B23AD343_29DA_4CE0_BD10_47BF44F3782F_.wvu.PrintArea" localSheetId="6" hidden="1">'Sch-3 '!$A$1:$P$119</definedName>
    <definedName name="Z_B23AD343_29DA_4CE0_BD10_47BF44F3782F_.wvu.PrintArea" localSheetId="7" hidden="1">'Sch-4a'!$A$1:$Q$37</definedName>
    <definedName name="Z_B23AD343_29DA_4CE0_BD10_47BF44F3782F_.wvu.PrintArea" localSheetId="8" hidden="1">'Sch-4b'!$A$1:$Q$42</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2" hidden="1">'Sch-6'!$A$1:$D$36</definedName>
    <definedName name="Z_B23AD343_29DA_4CE0_BD10_47BF44F3782F_.wvu.PrintArea" localSheetId="13" hidden="1">'Sch-6 After Discount'!$A$1:$D$36</definedName>
    <definedName name="Z_B23AD343_29DA_4CE0_BD10_47BF44F3782F_.wvu.PrintArea" localSheetId="11" hidden="1">'Sch-6(buy-back)'!$A$1:$Q$49</definedName>
    <definedName name="Z_B23AD343_29DA_4CE0_BD10_47BF44F3782F_.wvu.PrintArea" localSheetId="14"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2" hidden="1">'Sch-6'!$3:$13</definedName>
    <definedName name="Z_B23AD343_29DA_4CE0_BD10_47BF44F3782F_.wvu.PrintTitles" localSheetId="13" hidden="1">'Sch-6 After Discount'!$3:$13</definedName>
    <definedName name="Z_B23AD343_29DA_4CE0_BD10_47BF44F3782F_.wvu.PrintTitles" localSheetId="14" hidden="1">'Sch-7'!$14:$14</definedName>
    <definedName name="Z_B23AD343_29DA_4CE0_BD10_47BF44F3782F_.wvu.Rows" localSheetId="1" hidden="1">Cover!$7:$7</definedName>
    <definedName name="Z_B23AD343_29DA_4CE0_BD10_47BF44F3782F_.wvu.Rows" localSheetId="15" hidden="1">Discount!$32:$34</definedName>
    <definedName name="Z_B23AD343_29DA_4CE0_BD10_47BF44F3782F_.wvu.Rows" localSheetId="5" hidden="1">'Sch-2'!#REF!</definedName>
    <definedName name="Z_B23AD343_29DA_4CE0_BD10_47BF44F3782F_.wvu.Rows" localSheetId="14" hidden="1">'Sch-7'!$24:$24,'Sch-7'!$100:$218</definedName>
    <definedName name="Z_B3CE7B10_A914_4559_A6DA_AED8C22AFD6D_.wvu.Cols" localSheetId="15"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4" hidden="1">'Sch-7'!$O:$O,'Sch-7'!$AG:$AM</definedName>
    <definedName name="Z_B3CE7B10_A914_4559_A6DA_AED8C22AFD6D_.wvu.FilterData" localSheetId="4" hidden="1">'Sch-1'!#REF!</definedName>
    <definedName name="Z_B3CE7B10_A914_4559_A6DA_AED8C22AFD6D_.wvu.FilterData" localSheetId="5" hidden="1">'Sch-2'!$G$168:$J$169</definedName>
    <definedName name="Z_B3CE7B10_A914_4559_A6DA_AED8C22AFD6D_.wvu.FilterData" localSheetId="6" hidden="1">'Sch-3 '!$A$113:$P$113</definedName>
    <definedName name="Z_B3CE7B10_A914_4559_A6DA_AED8C22AFD6D_.wvu.PrintArea" localSheetId="16" hidden="1">'Bid Form 2nd Envelope'!$A$1:$F$62</definedName>
    <definedName name="Z_B3CE7B10_A914_4559_A6DA_AED8C22AFD6D_.wvu.PrintArea" localSheetId="15"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'Sch-1'!$A$1:$O$178</definedName>
    <definedName name="Z_B3CE7B10_A914_4559_A6DA_AED8C22AFD6D_.wvu.PrintArea" localSheetId="5" hidden="1">'Sch-2'!$A$1:$J$176</definedName>
    <definedName name="Z_B3CE7B10_A914_4559_A6DA_AED8C22AFD6D_.wvu.PrintArea" localSheetId="6" hidden="1">'Sch-3 '!$A$1:$P$119</definedName>
    <definedName name="Z_B3CE7B10_A914_4559_A6DA_AED8C22AFD6D_.wvu.PrintArea" localSheetId="7" hidden="1">'Sch-4a'!$A$1:$Q$37</definedName>
    <definedName name="Z_B3CE7B10_A914_4559_A6DA_AED8C22AFD6D_.wvu.PrintArea" localSheetId="8" hidden="1">'Sch-4b'!$A$1:$Q$42</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2" hidden="1">'Sch-6'!$A$1:$D$35</definedName>
    <definedName name="Z_B3CE7B10_A914_4559_A6DA_AED8C22AFD6D_.wvu.PrintArea" localSheetId="13" hidden="1">'Sch-6 After Discount'!$A$1:$D$35</definedName>
    <definedName name="Z_B3CE7B10_A914_4559_A6DA_AED8C22AFD6D_.wvu.PrintArea" localSheetId="11" hidden="1">'Sch-6(buy-back)'!$A$1:$Q$49</definedName>
    <definedName name="Z_B3CE7B10_A914_4559_A6DA_AED8C22AFD6D_.wvu.PrintArea" localSheetId="14"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2" hidden="1">'Sch-6'!$3:$13</definedName>
    <definedName name="Z_B3CE7B10_A914_4559_A6DA_AED8C22AFD6D_.wvu.PrintTitles" localSheetId="13" hidden="1">'Sch-6 After Discount'!$3:$13</definedName>
    <definedName name="Z_B3CE7B10_A914_4559_A6DA_AED8C22AFD6D_.wvu.PrintTitles" localSheetId="14" hidden="1">'Sch-7'!$14:$14</definedName>
    <definedName name="Z_B3CE7B10_A914_4559_A6DA_AED8C22AFD6D_.wvu.Rows" localSheetId="1" hidden="1">Cover!$7:$7</definedName>
    <definedName name="Z_B3CE7B10_A914_4559_A6DA_AED8C22AFD6D_.wvu.Rows" localSheetId="15" hidden="1">Discount!$32:$34</definedName>
    <definedName name="Z_B3CE7B10_A914_4559_A6DA_AED8C22AFD6D_.wvu.Rows" localSheetId="5" hidden="1">'Sch-2'!#REF!</definedName>
    <definedName name="Z_B3CE7B10_A914_4559_A6DA_AED8C22AFD6D_.wvu.Rows" localSheetId="14" hidden="1">'Sch-7'!$24:$24,'Sch-7'!$100:$218</definedName>
    <definedName name="Z_B835C05C_B615_4DCB_982D_4519616B3CD8_.wvu.Cols" localSheetId="15"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4" hidden="1">'Sch-7'!$O:$O,'Sch-7'!$AG:$AM</definedName>
    <definedName name="Z_B835C05C_B615_4DCB_982D_4519616B3CD8_.wvu.FilterData" localSheetId="4" hidden="1">'Sch-1'!$A$168:$AZ$170</definedName>
    <definedName name="Z_B835C05C_B615_4DCB_982D_4519616B3CD8_.wvu.FilterData" localSheetId="5" hidden="1">'Sch-2'!$G$168:$J$169</definedName>
    <definedName name="Z_B835C05C_B615_4DCB_982D_4519616B3CD8_.wvu.FilterData" localSheetId="6" hidden="1">'Sch-3 '!$A$113:$BB$113</definedName>
    <definedName name="Z_B835C05C_B615_4DCB_982D_4519616B3CD8_.wvu.PrintArea" localSheetId="16" hidden="1">'Bid Form 2nd Envelope'!$A$1:$F$62</definedName>
    <definedName name="Z_B835C05C_B615_4DCB_982D_4519616B3CD8_.wvu.PrintArea" localSheetId="15"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'Sch-1'!$A$1:$O$178</definedName>
    <definedName name="Z_B835C05C_B615_4DCB_982D_4519616B3CD8_.wvu.PrintArea" localSheetId="5" hidden="1">'Sch-2'!$A$1:$J$176</definedName>
    <definedName name="Z_B835C05C_B615_4DCB_982D_4519616B3CD8_.wvu.PrintArea" localSheetId="6" hidden="1">'Sch-3 '!$A$1:$P$119</definedName>
    <definedName name="Z_B835C05C_B615_4DCB_982D_4519616B3CD8_.wvu.PrintArea" localSheetId="7" hidden="1">'Sch-4a'!$A$1:$Q$37</definedName>
    <definedName name="Z_B835C05C_B615_4DCB_982D_4519616B3CD8_.wvu.PrintArea" localSheetId="8" hidden="1">'Sch-4b'!$A$1:$Q$42</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2" hidden="1">'Sch-6'!$A$1:$D$35</definedName>
    <definedName name="Z_B835C05C_B615_4DCB_982D_4519616B3CD8_.wvu.PrintArea" localSheetId="13" hidden="1">'Sch-6 After Discount'!$A$1:$D$35</definedName>
    <definedName name="Z_B835C05C_B615_4DCB_982D_4519616B3CD8_.wvu.PrintArea" localSheetId="11" hidden="1">'Sch-6(buy-back)'!$A$1:$Q$49</definedName>
    <definedName name="Z_B835C05C_B615_4DCB_982D_4519616B3CD8_.wvu.PrintArea" localSheetId="14"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2" hidden="1">'Sch-6'!$3:$13</definedName>
    <definedName name="Z_B835C05C_B615_4DCB_982D_4519616B3CD8_.wvu.PrintTitles" localSheetId="13" hidden="1">'Sch-6 After Discount'!$3:$13</definedName>
    <definedName name="Z_B835C05C_B615_4DCB_982D_4519616B3CD8_.wvu.PrintTitles" localSheetId="14" hidden="1">'Sch-7'!$14:$14</definedName>
    <definedName name="Z_B835C05C_B615_4DCB_982D_4519616B3CD8_.wvu.Rows" localSheetId="1" hidden="1">Cover!$7:$7</definedName>
    <definedName name="Z_B835C05C_B615_4DCB_982D_4519616B3CD8_.wvu.Rows" localSheetId="15"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4" hidden="1">'Sch-7'!$24:$24,'Sch-7'!#REF!,'Sch-7'!$100:$218</definedName>
    <definedName name="Z_C431BC99_7569_44AB_83F6_AB73BDED3783_.wvu.Cols" localSheetId="15"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4" hidden="1">'Sch-7'!$O:$O,'Sch-7'!$AG:$AM</definedName>
    <definedName name="Z_C431BC99_7569_44AB_83F6_AB73BDED3783_.wvu.FilterData" localSheetId="4" hidden="1">'Sch-1'!$A$168:$AZ$170</definedName>
    <definedName name="Z_C431BC99_7569_44AB_83F6_AB73BDED3783_.wvu.FilterData" localSheetId="5" hidden="1">'Sch-2'!$G$168:$J$169</definedName>
    <definedName name="Z_C431BC99_7569_44AB_83F6_AB73BDED3783_.wvu.FilterData" localSheetId="6" hidden="1">'Sch-3 '!$A$113:$BB$113</definedName>
    <definedName name="Z_C431BC99_7569_44AB_83F6_AB73BDED3783_.wvu.PrintArea" localSheetId="16" hidden="1">'Bid Form 2nd Envelope'!$A$1:$F$62</definedName>
    <definedName name="Z_C431BC99_7569_44AB_83F6_AB73BDED3783_.wvu.PrintArea" localSheetId="15"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'Sch-1'!$A$1:$O$178</definedName>
    <definedName name="Z_C431BC99_7569_44AB_83F6_AB73BDED3783_.wvu.PrintArea" localSheetId="5" hidden="1">'Sch-2'!$A$1:$J$176</definedName>
    <definedName name="Z_C431BC99_7569_44AB_83F6_AB73BDED3783_.wvu.PrintArea" localSheetId="6" hidden="1">'Sch-3 '!$A$1:$P$119</definedName>
    <definedName name="Z_C431BC99_7569_44AB_83F6_AB73BDED3783_.wvu.PrintArea" localSheetId="7" hidden="1">'Sch-4a'!$A$1:$Q$37</definedName>
    <definedName name="Z_C431BC99_7569_44AB_83F6_AB73BDED3783_.wvu.PrintArea" localSheetId="8" hidden="1">'Sch-4b'!$A$1:$Q$42</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2" hidden="1">'Sch-6'!$A$1:$D$35</definedName>
    <definedName name="Z_C431BC99_7569_44AB_83F6_AB73BDED3783_.wvu.PrintArea" localSheetId="13" hidden="1">'Sch-6 After Discount'!$A$1:$D$35</definedName>
    <definedName name="Z_C431BC99_7569_44AB_83F6_AB73BDED3783_.wvu.PrintArea" localSheetId="11" hidden="1">'Sch-6(buy-back)'!$A$1:$Q$49</definedName>
    <definedName name="Z_C431BC99_7569_44AB_83F6_AB73BDED3783_.wvu.PrintArea" localSheetId="14"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2" hidden="1">'Sch-6'!$3:$13</definedName>
    <definedName name="Z_C431BC99_7569_44AB_83F6_AB73BDED3783_.wvu.PrintTitles" localSheetId="13" hidden="1">'Sch-6 After Discount'!$3:$13</definedName>
    <definedName name="Z_C431BC99_7569_44AB_83F6_AB73BDED3783_.wvu.PrintTitles" localSheetId="14" hidden="1">'Sch-7'!$14:$14</definedName>
    <definedName name="Z_C431BC99_7569_44AB_83F6_AB73BDED3783_.wvu.Rows" localSheetId="1" hidden="1">Cover!$7:$7</definedName>
    <definedName name="Z_C431BC99_7569_44AB_83F6_AB73BDED3783_.wvu.Rows" localSheetId="15"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4" hidden="1">'Sch-7'!$24:$24,'Sch-7'!#REF!,'Sch-7'!$100:$218</definedName>
    <definedName name="Z_C6A7FFED_91EB_41DF_A944_2BFB2D792481_.wvu.Cols" localSheetId="16" hidden="1">'Bid Form 2nd Envelope'!$G:$AL</definedName>
    <definedName name="Z_C6A7FFED_91EB_41DF_A944_2BFB2D792481_.wvu.Cols" localSheetId="15"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1" hidden="1">'Sch-6(buy-back)'!$R:$T</definedName>
    <definedName name="Z_C6A7FFED_91EB_41DF_A944_2BFB2D792481_.wvu.Cols" localSheetId="14" hidden="1">'Sch-7'!$P:$R,'Sch-7'!$AG:$AM</definedName>
    <definedName name="Z_C6A7FFED_91EB_41DF_A944_2BFB2D792481_.wvu.FilterData" localSheetId="4" hidden="1">'Sch-1'!$A$18:$AY$167</definedName>
    <definedName name="Z_C6A7FFED_91EB_41DF_A944_2BFB2D792481_.wvu.FilterData" localSheetId="5" hidden="1">'Sch-2'!$G$168:$J$169</definedName>
    <definedName name="Z_C6A7FFED_91EB_41DF_A944_2BFB2D792481_.wvu.FilterData" localSheetId="6" hidden="1">'Sch-3 '!$A$113:$BB$113</definedName>
    <definedName name="Z_C6A7FFED_91EB_41DF_A944_2BFB2D792481_.wvu.PrintArea" localSheetId="16" hidden="1">'Bid Form 2nd Envelope'!$A$1:$F$61</definedName>
    <definedName name="Z_C6A7FFED_91EB_41DF_A944_2BFB2D792481_.wvu.PrintArea" localSheetId="1" hidden="1">Cover!$A$1:$F$15</definedName>
    <definedName name="Z_C6A7FFED_91EB_41DF_A944_2BFB2D792481_.wvu.PrintArea" localSheetId="15"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'Sch-1'!$A$1:$O$178</definedName>
    <definedName name="Z_C6A7FFED_91EB_41DF_A944_2BFB2D792481_.wvu.PrintArea" localSheetId="5" hidden="1">'Sch-2'!$A$1:$K$178</definedName>
    <definedName name="Z_C6A7FFED_91EB_41DF_A944_2BFB2D792481_.wvu.PrintArea" localSheetId="6" hidden="1">'Sch-3 '!$A$1:$Q$119</definedName>
    <definedName name="Z_C6A7FFED_91EB_41DF_A944_2BFB2D792481_.wvu.PrintArea" localSheetId="7" hidden="1">'Sch-4a'!$A$1:$Q$37</definedName>
    <definedName name="Z_C6A7FFED_91EB_41DF_A944_2BFB2D792481_.wvu.PrintArea" localSheetId="8" hidden="1">'Sch-4b'!$A$1:$Q$42</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2" hidden="1">'Sch-6'!$A$1:$D$35</definedName>
    <definedName name="Z_C6A7FFED_91EB_41DF_A944_2BFB2D792481_.wvu.PrintArea" localSheetId="13" hidden="1">'Sch-6 After Discount'!$A$1:$D$35</definedName>
    <definedName name="Z_C6A7FFED_91EB_41DF_A944_2BFB2D792481_.wvu.PrintArea" localSheetId="11" hidden="1">'Sch-6(buy-back)'!$A$1:$Q$49</definedName>
    <definedName name="Z_C6A7FFED_91EB_41DF_A944_2BFB2D792481_.wvu.PrintArea" localSheetId="14"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2" hidden="1">'Sch-6'!$3:$13</definedName>
    <definedName name="Z_C6A7FFED_91EB_41DF_A944_2BFB2D792481_.wvu.PrintTitles" localSheetId="13" hidden="1">'Sch-6 After Discount'!$3:$13</definedName>
    <definedName name="Z_C6A7FFED_91EB_41DF_A944_2BFB2D792481_.wvu.PrintTitles" localSheetId="14" hidden="1">'Sch-7'!$14:$14</definedName>
    <definedName name="Z_C6A7FFED_91EB_41DF_A944_2BFB2D792481_.wvu.Rows" localSheetId="1" hidden="1">Cover!$7:$7</definedName>
    <definedName name="Z_C6A7FFED_91EB_41DF_A944_2BFB2D792481_.wvu.Rows" localSheetId="15" hidden="1">Discount!$32:$34</definedName>
    <definedName name="Z_C6A7FFED_91EB_41DF_A944_2BFB2D792481_.wvu.Rows" localSheetId="3" hidden="1">'Names of Bidder'!$7:$7,'Names of Bidder'!$14:$23,'Names of Bidder'!$27:$30</definedName>
    <definedName name="Z_C6A7FFED_91EB_41DF_A944_2BFB2D792481_.wvu.Rows" localSheetId="12" hidden="1">'Sch-6'!$33:$33</definedName>
    <definedName name="Z_C6A7FFED_91EB_41DF_A944_2BFB2D792481_.wvu.Rows" localSheetId="14" hidden="1">'Sch-7'!$17:$18,'Sch-7'!$100:$218</definedName>
    <definedName name="Z_D0757F9E_DF41_4B40_A5E5_F4F8FDD8D61D_.wvu.Cols" localSheetId="15"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4" hidden="1">'Sch-7'!$O:$O,'Sch-7'!$AG:$AM</definedName>
    <definedName name="Z_D0757F9E_DF41_4B40_A5E5_F4F8FDD8D61D_.wvu.FilterData" localSheetId="4" hidden="1">'Sch-1'!#REF!</definedName>
    <definedName name="Z_D0757F9E_DF41_4B40_A5E5_F4F8FDD8D61D_.wvu.FilterData" localSheetId="5" hidden="1">'Sch-2'!$G$168:$J$169</definedName>
    <definedName name="Z_D0757F9E_DF41_4B40_A5E5_F4F8FDD8D61D_.wvu.FilterData" localSheetId="6" hidden="1">'Sch-3 '!$A$113:$P$113</definedName>
    <definedName name="Z_D0757F9E_DF41_4B40_A5E5_F4F8FDD8D61D_.wvu.PrintArea" localSheetId="16" hidden="1">'Bid Form 2nd Envelope'!$A$1:$F$62</definedName>
    <definedName name="Z_D0757F9E_DF41_4B40_A5E5_F4F8FDD8D61D_.wvu.PrintArea" localSheetId="15"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'Sch-1'!$A$1:$O$178</definedName>
    <definedName name="Z_D0757F9E_DF41_4B40_A5E5_F4F8FDD8D61D_.wvu.PrintArea" localSheetId="5" hidden="1">'Sch-2'!$A$1:$J$176</definedName>
    <definedName name="Z_D0757F9E_DF41_4B40_A5E5_F4F8FDD8D61D_.wvu.PrintArea" localSheetId="6" hidden="1">'Sch-3 '!$A$1:$P$119</definedName>
    <definedName name="Z_D0757F9E_DF41_4B40_A5E5_F4F8FDD8D61D_.wvu.PrintArea" localSheetId="7" hidden="1">'Sch-4a'!$A$1:$Q$37</definedName>
    <definedName name="Z_D0757F9E_DF41_4B40_A5E5_F4F8FDD8D61D_.wvu.PrintArea" localSheetId="8" hidden="1">'Sch-4b'!$A$1:$Q$42</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2" hidden="1">'Sch-6'!$A$1:$D$35</definedName>
    <definedName name="Z_D0757F9E_DF41_4B40_A5E5_F4F8FDD8D61D_.wvu.PrintArea" localSheetId="13" hidden="1">'Sch-6 After Discount'!$A$1:$D$35</definedName>
    <definedName name="Z_D0757F9E_DF41_4B40_A5E5_F4F8FDD8D61D_.wvu.PrintArea" localSheetId="11" hidden="1">'Sch-6(buy-back)'!$A$1:$Q$49</definedName>
    <definedName name="Z_D0757F9E_DF41_4B40_A5E5_F4F8FDD8D61D_.wvu.PrintArea" localSheetId="14"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2" hidden="1">'Sch-6'!$3:$13</definedName>
    <definedName name="Z_D0757F9E_DF41_4B40_A5E5_F4F8FDD8D61D_.wvu.PrintTitles" localSheetId="13" hidden="1">'Sch-6 After Discount'!$3:$13</definedName>
    <definedName name="Z_D0757F9E_DF41_4B40_A5E5_F4F8FDD8D61D_.wvu.PrintTitles" localSheetId="14" hidden="1">'Sch-7'!$14:$14</definedName>
    <definedName name="Z_D0757F9E_DF41_4B40_A5E5_F4F8FDD8D61D_.wvu.Rows" localSheetId="1" hidden="1">Cover!$7:$7</definedName>
    <definedName name="Z_D0757F9E_DF41_4B40_A5E5_F4F8FDD8D61D_.wvu.Rows" localSheetId="15" hidden="1">Discount!$32:$34</definedName>
    <definedName name="Z_D0757F9E_DF41_4B40_A5E5_F4F8FDD8D61D_.wvu.Rows" localSheetId="5" hidden="1">'Sch-2'!#REF!</definedName>
    <definedName name="Z_D0757F9E_DF41_4B40_A5E5_F4F8FDD8D61D_.wvu.Rows" localSheetId="14" hidden="1">'Sch-7'!$24:$24,'Sch-7'!$100:$218</definedName>
    <definedName name="Z_D53177B2_31EC_4222_B97A_A37DCFD9E45B_.wvu.Cols" localSheetId="15"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4" hidden="1">'Sch-7'!$O:$O,'Sch-7'!$AG:$AM</definedName>
    <definedName name="Z_D53177B2_31EC_4222_B97A_A37DCFD9E45B_.wvu.FilterData" localSheetId="4" hidden="1">'Sch-1'!#REF!</definedName>
    <definedName name="Z_D53177B2_31EC_4222_B97A_A37DCFD9E45B_.wvu.FilterData" localSheetId="5" hidden="1">'Sch-2'!$G$168:$J$169</definedName>
    <definedName name="Z_D53177B2_31EC_4222_B97A_A37DCFD9E45B_.wvu.FilterData" localSheetId="6" hidden="1">'Sch-3 '!$A$113:$P$113</definedName>
    <definedName name="Z_D53177B2_31EC_4222_B97A_A37DCFD9E45B_.wvu.PrintArea" localSheetId="16" hidden="1">'Bid Form 2nd Envelope'!$A$1:$F$62</definedName>
    <definedName name="Z_D53177B2_31EC_4222_B97A_A37DCFD9E45B_.wvu.PrintArea" localSheetId="15"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'Sch-1'!$A$1:$O$178</definedName>
    <definedName name="Z_D53177B2_31EC_4222_B97A_A37DCFD9E45B_.wvu.PrintArea" localSheetId="5" hidden="1">'Sch-2'!$A$1:$J$176</definedName>
    <definedName name="Z_D53177B2_31EC_4222_B97A_A37DCFD9E45B_.wvu.PrintArea" localSheetId="6" hidden="1">'Sch-3 '!$A$1:$P$119</definedName>
    <definedName name="Z_D53177B2_31EC_4222_B97A_A37DCFD9E45B_.wvu.PrintArea" localSheetId="7" hidden="1">'Sch-4a'!$A$1:$Q$37</definedName>
    <definedName name="Z_D53177B2_31EC_4222_B97A_A37DCFD9E45B_.wvu.PrintArea" localSheetId="8" hidden="1">'Sch-4b'!$A$1:$Q$42</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2" hidden="1">'Sch-6'!$A$1:$D$35</definedName>
    <definedName name="Z_D53177B2_31EC_4222_B97A_A37DCFD9E45B_.wvu.PrintArea" localSheetId="13" hidden="1">'Sch-6 After Discount'!$A$1:$D$35</definedName>
    <definedName name="Z_D53177B2_31EC_4222_B97A_A37DCFD9E45B_.wvu.PrintArea" localSheetId="11" hidden="1">'Sch-6(buy-back)'!$A$1:$Q$49</definedName>
    <definedName name="Z_D53177B2_31EC_4222_B97A_A37DCFD9E45B_.wvu.PrintArea" localSheetId="14"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2" hidden="1">'Sch-6'!$3:$13</definedName>
    <definedName name="Z_D53177B2_31EC_4222_B97A_A37DCFD9E45B_.wvu.PrintTitles" localSheetId="13" hidden="1">'Sch-6 After Discount'!$3:$13</definedName>
    <definedName name="Z_D53177B2_31EC_4222_B97A_A37DCFD9E45B_.wvu.PrintTitles" localSheetId="14" hidden="1">'Sch-7'!$14:$14</definedName>
    <definedName name="Z_D53177B2_31EC_4222_B97A_A37DCFD9E45B_.wvu.Rows" localSheetId="1" hidden="1">Cover!$7:$7</definedName>
    <definedName name="Z_D53177B2_31EC_4222_B97A_A37DCFD9E45B_.wvu.Rows" localSheetId="15"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4" hidden="1">'Sch-7'!$24:$24,'Sch-7'!$100:$218</definedName>
    <definedName name="Z_E31EEC54_5F58_47EA_99FC_C1E22AF5375A_.wvu.Cols" localSheetId="16" hidden="1">'Bid Form 2nd Envelope'!$Y:$AN</definedName>
    <definedName name="Z_E31EEC54_5F58_47EA_99FC_C1E22AF5375A_.wvu.Cols" localSheetId="15"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1" hidden="1">'Sch-6(buy-back)'!$R:$S</definedName>
    <definedName name="Z_E31EEC54_5F58_47EA_99FC_C1E22AF5375A_.wvu.Cols" localSheetId="14" hidden="1">'Sch-7'!$P:$R,'Sch-7'!$AG:$AM</definedName>
    <definedName name="Z_E31EEC54_5F58_47EA_99FC_C1E22AF5375A_.wvu.FilterData" localSheetId="4" hidden="1">'Sch-1'!$A$168:$AZ$170</definedName>
    <definedName name="Z_E31EEC54_5F58_47EA_99FC_C1E22AF5375A_.wvu.FilterData" localSheetId="5" hidden="1">'Sch-2'!$G$168:$J$169</definedName>
    <definedName name="Z_E31EEC54_5F58_47EA_99FC_C1E22AF5375A_.wvu.FilterData" localSheetId="6" hidden="1">'Sch-3 '!$A$113:$BB$113</definedName>
    <definedName name="Z_E31EEC54_5F58_47EA_99FC_C1E22AF5375A_.wvu.PrintArea" localSheetId="16" hidden="1">'Bid Form 2nd Envelope'!$A$1:$F$62</definedName>
    <definedName name="Z_E31EEC54_5F58_47EA_99FC_C1E22AF5375A_.wvu.PrintArea" localSheetId="1" hidden="1">Cover!$A$1:$H$15</definedName>
    <definedName name="Z_E31EEC54_5F58_47EA_99FC_C1E22AF5375A_.wvu.PrintArea" localSheetId="15"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'Sch-1'!$A$1:$O$178</definedName>
    <definedName name="Z_E31EEC54_5F58_47EA_99FC_C1E22AF5375A_.wvu.PrintArea" localSheetId="5" hidden="1">'Sch-2'!$A$1:$J$178</definedName>
    <definedName name="Z_E31EEC54_5F58_47EA_99FC_C1E22AF5375A_.wvu.PrintArea" localSheetId="6" hidden="1">'Sch-3 '!$A$1:$Q$119</definedName>
    <definedName name="Z_E31EEC54_5F58_47EA_99FC_C1E22AF5375A_.wvu.PrintArea" localSheetId="7" hidden="1">'Sch-4a'!$A$1:$Q$37</definedName>
    <definedName name="Z_E31EEC54_5F58_47EA_99FC_C1E22AF5375A_.wvu.PrintArea" localSheetId="8" hidden="1">'Sch-4b'!$A$1:$Q$42</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2" hidden="1">'Sch-6'!$A$1:$D$35</definedName>
    <definedName name="Z_E31EEC54_5F58_47EA_99FC_C1E22AF5375A_.wvu.PrintArea" localSheetId="13" hidden="1">'Sch-6 After Discount'!$A$1:$D$35</definedName>
    <definedName name="Z_E31EEC54_5F58_47EA_99FC_C1E22AF5375A_.wvu.PrintArea" localSheetId="11" hidden="1">'Sch-6(buy-back)'!$A$1:$Q$49</definedName>
    <definedName name="Z_E31EEC54_5F58_47EA_99FC_C1E22AF5375A_.wvu.PrintArea" localSheetId="14"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2" hidden="1">'Sch-6'!$3:$13</definedName>
    <definedName name="Z_E31EEC54_5F58_47EA_99FC_C1E22AF5375A_.wvu.PrintTitles" localSheetId="13" hidden="1">'Sch-6 After Discount'!$3:$13</definedName>
    <definedName name="Z_E31EEC54_5F58_47EA_99FC_C1E22AF5375A_.wvu.PrintTitles" localSheetId="14" hidden="1">'Sch-7'!$14:$14</definedName>
    <definedName name="Z_E31EEC54_5F58_47EA_99FC_C1E22AF5375A_.wvu.Rows" localSheetId="1" hidden="1">Cover!$7:$7</definedName>
    <definedName name="Z_E31EEC54_5F58_47EA_99FC_C1E22AF5375A_.wvu.Rows" localSheetId="15"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4" hidden="1">'Sch-7'!$17:$18,'Sch-7'!$100:$218</definedName>
    <definedName name="Z_E97134B6_5E8D_4951_8DA0_73D065532361_.wvu.Cols" localSheetId="15"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4" hidden="1">'Sch-7'!$O:$O,'Sch-7'!$AG:$AM</definedName>
    <definedName name="Z_E97134B6_5E8D_4951_8DA0_73D065532361_.wvu.FilterData" localSheetId="4" hidden="1">'Sch-1'!#REF!</definedName>
    <definedName name="Z_E97134B6_5E8D_4951_8DA0_73D065532361_.wvu.FilterData" localSheetId="5" hidden="1">'Sch-2'!$G$168:$J$169</definedName>
    <definedName name="Z_E97134B6_5E8D_4951_8DA0_73D065532361_.wvu.FilterData" localSheetId="6" hidden="1">'Sch-3 '!$A$113:$P$113</definedName>
    <definedName name="Z_E97134B6_5E8D_4951_8DA0_73D065532361_.wvu.PrintArea" localSheetId="16" hidden="1">'Bid Form 2nd Envelope'!$A$1:$F$62</definedName>
    <definedName name="Z_E97134B6_5E8D_4951_8DA0_73D065532361_.wvu.PrintArea" localSheetId="15"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'Sch-1'!$A$1:$O$178</definedName>
    <definedName name="Z_E97134B6_5E8D_4951_8DA0_73D065532361_.wvu.PrintArea" localSheetId="5" hidden="1">'Sch-2'!$A$1:$J$176</definedName>
    <definedName name="Z_E97134B6_5E8D_4951_8DA0_73D065532361_.wvu.PrintArea" localSheetId="6" hidden="1">'Sch-3 '!$A$1:$P$119</definedName>
    <definedName name="Z_E97134B6_5E8D_4951_8DA0_73D065532361_.wvu.PrintArea" localSheetId="7" hidden="1">'Sch-4a'!$A$1:$Q$37</definedName>
    <definedName name="Z_E97134B6_5E8D_4951_8DA0_73D065532361_.wvu.PrintArea" localSheetId="8" hidden="1">'Sch-4b'!$A$1:$Q$42</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2" hidden="1">'Sch-6'!$A$1:$D$35</definedName>
    <definedName name="Z_E97134B6_5E8D_4951_8DA0_73D065532361_.wvu.PrintArea" localSheetId="13" hidden="1">'Sch-6 After Discount'!$A$1:$D$35</definedName>
    <definedName name="Z_E97134B6_5E8D_4951_8DA0_73D065532361_.wvu.PrintArea" localSheetId="11" hidden="1">'Sch-6(buy-back)'!$A$1:$Q$49</definedName>
    <definedName name="Z_E97134B6_5E8D_4951_8DA0_73D065532361_.wvu.PrintArea" localSheetId="14"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2" hidden="1">'Sch-6'!$3:$13</definedName>
    <definedName name="Z_E97134B6_5E8D_4951_8DA0_73D065532361_.wvu.PrintTitles" localSheetId="13" hidden="1">'Sch-6 After Discount'!$3:$13</definedName>
    <definedName name="Z_E97134B6_5E8D_4951_8DA0_73D065532361_.wvu.PrintTitles" localSheetId="14" hidden="1">'Sch-7'!$14:$14</definedName>
    <definedName name="Z_E97134B6_5E8D_4951_8DA0_73D065532361_.wvu.Rows" localSheetId="1" hidden="1">Cover!$7:$7</definedName>
    <definedName name="Z_E97134B6_5E8D_4951_8DA0_73D065532361_.wvu.Rows" localSheetId="15"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4" hidden="1">'Sch-7'!$24:$24,'Sch-7'!$100:$218</definedName>
    <definedName name="Z_E9F4E142_7D26_464D_BECA_4F3806DB1FE1_.wvu.Cols" localSheetId="15"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4" hidden="1">'Sch-7'!$O:$O,'Sch-7'!$AG:$AM</definedName>
    <definedName name="Z_E9F4E142_7D26_464D_BECA_4F3806DB1FE1_.wvu.FilterData" localSheetId="4" hidden="1">'Sch-1'!#REF!</definedName>
    <definedName name="Z_E9F4E142_7D26_464D_BECA_4F3806DB1FE1_.wvu.FilterData" localSheetId="5" hidden="1">'Sch-2'!$G$168:$J$169</definedName>
    <definedName name="Z_E9F4E142_7D26_464D_BECA_4F3806DB1FE1_.wvu.FilterData" localSheetId="6" hidden="1">'Sch-3 '!$A$113:$P$113</definedName>
    <definedName name="Z_E9F4E142_7D26_464D_BECA_4F3806DB1FE1_.wvu.PrintArea" localSheetId="16" hidden="1">'Bid Form 2nd Envelope'!$A$1:$F$62</definedName>
    <definedName name="Z_E9F4E142_7D26_464D_BECA_4F3806DB1FE1_.wvu.PrintArea" localSheetId="15"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'Sch-1'!$A$1:$O$178</definedName>
    <definedName name="Z_E9F4E142_7D26_464D_BECA_4F3806DB1FE1_.wvu.PrintArea" localSheetId="5" hidden="1">'Sch-2'!$A$1:$J$176</definedName>
    <definedName name="Z_E9F4E142_7D26_464D_BECA_4F3806DB1FE1_.wvu.PrintArea" localSheetId="6" hidden="1">'Sch-3 '!$A$1:$P$119</definedName>
    <definedName name="Z_E9F4E142_7D26_464D_BECA_4F3806DB1FE1_.wvu.PrintArea" localSheetId="7" hidden="1">'Sch-4a'!$A$1:$Q$37</definedName>
    <definedName name="Z_E9F4E142_7D26_464D_BECA_4F3806DB1FE1_.wvu.PrintArea" localSheetId="8" hidden="1">'Sch-4b'!$A$1:$Q$42</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2" hidden="1">'Sch-6'!$A$1:$D$36</definedName>
    <definedName name="Z_E9F4E142_7D26_464D_BECA_4F3806DB1FE1_.wvu.PrintArea" localSheetId="13" hidden="1">'Sch-6 After Discount'!$A$1:$D$36</definedName>
    <definedName name="Z_E9F4E142_7D26_464D_BECA_4F3806DB1FE1_.wvu.PrintArea" localSheetId="11" hidden="1">'Sch-6(buy-back)'!$A$1:$Q$49</definedName>
    <definedName name="Z_E9F4E142_7D26_464D_BECA_4F3806DB1FE1_.wvu.PrintArea" localSheetId="14"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2" hidden="1">'Sch-6'!$3:$13</definedName>
    <definedName name="Z_E9F4E142_7D26_464D_BECA_4F3806DB1FE1_.wvu.PrintTitles" localSheetId="13" hidden="1">'Sch-6 After Discount'!$3:$13</definedName>
    <definedName name="Z_E9F4E142_7D26_464D_BECA_4F3806DB1FE1_.wvu.PrintTitles" localSheetId="14" hidden="1">'Sch-7'!$14:$14</definedName>
    <definedName name="Z_E9F4E142_7D26_464D_BECA_4F3806DB1FE1_.wvu.Rows" localSheetId="1" hidden="1">Cover!$7:$7</definedName>
    <definedName name="Z_E9F4E142_7D26_464D_BECA_4F3806DB1FE1_.wvu.Rows" localSheetId="15" hidden="1">Discount!$32:$34</definedName>
    <definedName name="Z_E9F4E142_7D26_464D_BECA_4F3806DB1FE1_.wvu.Rows" localSheetId="5" hidden="1">'Sch-2'!#REF!</definedName>
    <definedName name="Z_E9F4E142_7D26_464D_BECA_4F3806DB1FE1_.wvu.Rows" localSheetId="14" hidden="1">'Sch-7'!$24:$24,'Sch-7'!$100:$218</definedName>
    <definedName name="Z_ECE9294F_C910_4036_88BC_B1F2176FB06B_.wvu.Cols" localSheetId="15"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4" hidden="1">'Sch-7'!$O:$O,'Sch-7'!$AG:$AM</definedName>
    <definedName name="Z_ECE9294F_C910_4036_88BC_B1F2176FB06B_.wvu.FilterData" localSheetId="4" hidden="1">'Sch-1'!#REF!</definedName>
    <definedName name="Z_ECE9294F_C910_4036_88BC_B1F2176FB06B_.wvu.FilterData" localSheetId="5" hidden="1">'Sch-2'!$G$168:$J$169</definedName>
    <definedName name="Z_ECE9294F_C910_4036_88BC_B1F2176FB06B_.wvu.FilterData" localSheetId="6" hidden="1">'Sch-3 '!$A$113:$P$113</definedName>
    <definedName name="Z_ECE9294F_C910_4036_88BC_B1F2176FB06B_.wvu.PrintArea" localSheetId="16" hidden="1">'Bid Form 2nd Envelope'!$A$1:$F$62</definedName>
    <definedName name="Z_ECE9294F_C910_4036_88BC_B1F2176FB06B_.wvu.PrintArea" localSheetId="15"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'Sch-1'!$A$1:$O$178</definedName>
    <definedName name="Z_ECE9294F_C910_4036_88BC_B1F2176FB06B_.wvu.PrintArea" localSheetId="5" hidden="1">'Sch-2'!$A$1:$J$176</definedName>
    <definedName name="Z_ECE9294F_C910_4036_88BC_B1F2176FB06B_.wvu.PrintArea" localSheetId="6" hidden="1">'Sch-3 '!$A$1:$P$119</definedName>
    <definedName name="Z_ECE9294F_C910_4036_88BC_B1F2176FB06B_.wvu.PrintArea" localSheetId="7" hidden="1">'Sch-4a'!$A$1:$Q$37</definedName>
    <definedName name="Z_ECE9294F_C910_4036_88BC_B1F2176FB06B_.wvu.PrintArea" localSheetId="8" hidden="1">'Sch-4b'!$A$1:$Q$42</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2" hidden="1">'Sch-6'!$A$1:$D$36</definedName>
    <definedName name="Z_ECE9294F_C910_4036_88BC_B1F2176FB06B_.wvu.PrintArea" localSheetId="13" hidden="1">'Sch-6 After Discount'!$A$1:$D$36</definedName>
    <definedName name="Z_ECE9294F_C910_4036_88BC_B1F2176FB06B_.wvu.PrintArea" localSheetId="11" hidden="1">'Sch-6(buy-back)'!$A$1:$Q$49</definedName>
    <definedName name="Z_ECE9294F_C910_4036_88BC_B1F2176FB06B_.wvu.PrintArea" localSheetId="14"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2" hidden="1">'Sch-6'!$3:$13</definedName>
    <definedName name="Z_ECE9294F_C910_4036_88BC_B1F2176FB06B_.wvu.PrintTitles" localSheetId="13" hidden="1">'Sch-6 After Discount'!$3:$13</definedName>
    <definedName name="Z_ECE9294F_C910_4036_88BC_B1F2176FB06B_.wvu.PrintTitles" localSheetId="14" hidden="1">'Sch-7'!$14:$14</definedName>
    <definedName name="Z_ECE9294F_C910_4036_88BC_B1F2176FB06B_.wvu.Rows" localSheetId="1" hidden="1">Cover!$7:$7</definedName>
    <definedName name="Z_ECE9294F_C910_4036_88BC_B1F2176FB06B_.wvu.Rows" localSheetId="15"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4" hidden="1">'Sch-7'!$24:$24,'Sch-7'!$100:$218</definedName>
    <definedName name="Z_EE46BCD1_F715_4FA9_A5FC_1B125AD601E0_.wvu.Cols" localSheetId="15"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4" hidden="1">'Sch-7'!$O:$O,'Sch-7'!$AG:$AM</definedName>
    <definedName name="Z_EE46BCD1_F715_4FA9_A5FC_1B125AD601E0_.wvu.FilterData" localSheetId="4" hidden="1">'Sch-1'!#REF!</definedName>
    <definedName name="Z_EE46BCD1_F715_4FA9_A5FC_1B125AD601E0_.wvu.FilterData" localSheetId="5" hidden="1">'Sch-2'!$G$168:$J$169</definedName>
    <definedName name="Z_EE46BCD1_F715_4FA9_A5FC_1B125AD601E0_.wvu.FilterData" localSheetId="6" hidden="1">'Sch-3 '!$A$113:$P$113</definedName>
    <definedName name="Z_EE46BCD1_F715_4FA9_A5FC_1B125AD601E0_.wvu.PrintArea" localSheetId="16" hidden="1">'Bid Form 2nd Envelope'!$A$1:$F$62</definedName>
    <definedName name="Z_EE46BCD1_F715_4FA9_A5FC_1B125AD601E0_.wvu.PrintArea" localSheetId="15"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'Sch-1'!$A$1:$O$178</definedName>
    <definedName name="Z_EE46BCD1_F715_4FA9_A5FC_1B125AD601E0_.wvu.PrintArea" localSheetId="5" hidden="1">'Sch-2'!$A$1:$J$176</definedName>
    <definedName name="Z_EE46BCD1_F715_4FA9_A5FC_1B125AD601E0_.wvu.PrintArea" localSheetId="6" hidden="1">'Sch-3 '!$A$1:$P$119</definedName>
    <definedName name="Z_EE46BCD1_F715_4FA9_A5FC_1B125AD601E0_.wvu.PrintArea" localSheetId="7" hidden="1">'Sch-4a'!$A$1:$Q$37</definedName>
    <definedName name="Z_EE46BCD1_F715_4FA9_A5FC_1B125AD601E0_.wvu.PrintArea" localSheetId="8" hidden="1">'Sch-4b'!$A$1:$Q$42</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2" hidden="1">'Sch-6'!$A$1:$D$35</definedName>
    <definedName name="Z_EE46BCD1_F715_4FA9_A5FC_1B125AD601E0_.wvu.PrintArea" localSheetId="13" hidden="1">'Sch-6 After Discount'!$A$1:$D$35</definedName>
    <definedName name="Z_EE46BCD1_F715_4FA9_A5FC_1B125AD601E0_.wvu.PrintArea" localSheetId="11" hidden="1">'Sch-6(buy-back)'!$A$1:$Q$49</definedName>
    <definedName name="Z_EE46BCD1_F715_4FA9_A5FC_1B125AD601E0_.wvu.PrintArea" localSheetId="14"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2" hidden="1">'Sch-6'!$3:$13</definedName>
    <definedName name="Z_EE46BCD1_F715_4FA9_A5FC_1B125AD601E0_.wvu.PrintTitles" localSheetId="13" hidden="1">'Sch-6 After Discount'!$3:$13</definedName>
    <definedName name="Z_EE46BCD1_F715_4FA9_A5FC_1B125AD601E0_.wvu.PrintTitles" localSheetId="14" hidden="1">'Sch-7'!$14:$14</definedName>
    <definedName name="Z_EE46BCD1_F715_4FA9_A5FC_1B125AD601E0_.wvu.Rows" localSheetId="1" hidden="1">Cover!$7:$7</definedName>
    <definedName name="Z_EE46BCD1_F715_4FA9_A5FC_1B125AD601E0_.wvu.Rows" localSheetId="15" hidden="1">Discount!$32:$34</definedName>
    <definedName name="Z_EE46BCD1_F715_4FA9_A5FC_1B125AD601E0_.wvu.Rows" localSheetId="5" hidden="1">'Sch-2'!#REF!</definedName>
    <definedName name="Z_EE46BCD1_F715_4FA9_A5FC_1B125AD601E0_.wvu.Rows" localSheetId="14" hidden="1">'Sch-7'!$24:$24,'Sch-7'!$100:$218</definedName>
  </definedNames>
  <calcPr calcId="191029"/>
  <customWorkbookViews>
    <customWorkbookView name="Ram Lal {Ram Lal} - Personal View" guid="{7B2C193D-327B-40D6-809F-9A3DFB75744C}" mergeInterval="0" personalView="1" maximized="1" xWindow="-8" yWindow="-8" windowWidth="1936" windowHeight="1056" tabRatio="759" activeSheetId="2"/>
    <customWorkbookView name="Sandeep Panwar {संदीप पंवार} - Personal View" guid="{0D897A0D-14C5-4BD1-B11A-C8754685A103}" mergeInterval="0" personalView="1" maximized="1" xWindow="-8" yWindow="-8" windowWidth="1936" windowHeight="1056" tabRatio="759" activeSheetId="17"/>
    <customWorkbookView name="60001714 - Personal View" guid="{302D9D75-0757-45DA-AFBF-614F08F1401B}" mergeInterval="0" personalView="1" maximized="1" xWindow="-8" yWindow="-8" windowWidth="1936" windowHeight="1056" activeSheetId="13"/>
    <customWorkbookView name="Umesh Kumar Yadav {उमेश कुमार यादव} - Personal View" guid="{C6A7FFED-91EB-41DF-A944-2BFB2D792481}"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9" l="1"/>
  <c r="B27" i="9"/>
  <c r="B24" i="9"/>
  <c r="B21" i="9"/>
  <c r="B18" i="9"/>
  <c r="B26" i="8"/>
  <c r="B24" i="8"/>
  <c r="B22" i="8"/>
  <c r="B20" i="8"/>
  <c r="B18" i="8"/>
  <c r="P20" i="7"/>
  <c r="R20" i="7" s="1"/>
  <c r="S20" i="7" s="1"/>
  <c r="Q20" i="7" s="1"/>
  <c r="T20" i="7"/>
  <c r="P21" i="7"/>
  <c r="R21" i="7"/>
  <c r="S21" i="7" s="1"/>
  <c r="Q21" i="7" s="1"/>
  <c r="T21" i="7"/>
  <c r="P22" i="7"/>
  <c r="R22" i="7" s="1"/>
  <c r="S22" i="7" s="1"/>
  <c r="Q22" i="7" s="1"/>
  <c r="T22" i="7"/>
  <c r="P23" i="7"/>
  <c r="R23" i="7"/>
  <c r="S23" i="7"/>
  <c r="Q23" i="7" s="1"/>
  <c r="T23" i="7"/>
  <c r="P24" i="7"/>
  <c r="R24" i="7" s="1"/>
  <c r="S24" i="7" s="1"/>
  <c r="Q24" i="7" s="1"/>
  <c r="T24" i="7"/>
  <c r="P25" i="7"/>
  <c r="R25" i="7"/>
  <c r="S25" i="7"/>
  <c r="Q25" i="7" s="1"/>
  <c r="T25" i="7"/>
  <c r="P26" i="7"/>
  <c r="R26" i="7"/>
  <c r="S26" i="7"/>
  <c r="Q26" i="7" s="1"/>
  <c r="T26" i="7"/>
  <c r="P27" i="7"/>
  <c r="R27" i="7" s="1"/>
  <c r="S27" i="7" s="1"/>
  <c r="Q27" i="7" s="1"/>
  <c r="T27" i="7"/>
  <c r="P28" i="7"/>
  <c r="R28" i="7"/>
  <c r="S28" i="7" s="1"/>
  <c r="Q28" i="7" s="1"/>
  <c r="T28" i="7"/>
  <c r="P29" i="7"/>
  <c r="R29" i="7" s="1"/>
  <c r="S29" i="7" s="1"/>
  <c r="Q29" i="7" s="1"/>
  <c r="T29" i="7"/>
  <c r="P30" i="7"/>
  <c r="R30" i="7"/>
  <c r="S30" i="7"/>
  <c r="Q30" i="7" s="1"/>
  <c r="T30" i="7"/>
  <c r="R31" i="7"/>
  <c r="S31" i="7"/>
  <c r="T31" i="7"/>
  <c r="P32" i="7"/>
  <c r="R32" i="7" s="1"/>
  <c r="S32" i="7" s="1"/>
  <c r="Q32" i="7" s="1"/>
  <c r="T32" i="7"/>
  <c r="P33" i="7"/>
  <c r="R33" i="7" s="1"/>
  <c r="S33" i="7" s="1"/>
  <c r="Q33" i="7" s="1"/>
  <c r="T33" i="7"/>
  <c r="P34" i="7"/>
  <c r="R34" i="7" s="1"/>
  <c r="S34" i="7" s="1"/>
  <c r="Q34" i="7" s="1"/>
  <c r="T34" i="7"/>
  <c r="P35" i="7"/>
  <c r="R35" i="7" s="1"/>
  <c r="S35" i="7" s="1"/>
  <c r="Q35" i="7" s="1"/>
  <c r="T35" i="7"/>
  <c r="P36" i="7"/>
  <c r="R36" i="7"/>
  <c r="S36" i="7"/>
  <c r="Q36" i="7" s="1"/>
  <c r="T36" i="7"/>
  <c r="P37" i="7"/>
  <c r="R37" i="7" s="1"/>
  <c r="S37" i="7" s="1"/>
  <c r="Q37" i="7" s="1"/>
  <c r="T37" i="7"/>
  <c r="P38" i="7"/>
  <c r="R38" i="7"/>
  <c r="S38" i="7" s="1"/>
  <c r="Q38" i="7" s="1"/>
  <c r="T38" i="7"/>
  <c r="P39" i="7"/>
  <c r="R39" i="7" s="1"/>
  <c r="S39" i="7" s="1"/>
  <c r="Q39" i="7" s="1"/>
  <c r="T39" i="7"/>
  <c r="P40" i="7"/>
  <c r="R40" i="7"/>
  <c r="S40" i="7"/>
  <c r="Q40" i="7" s="1"/>
  <c r="T40" i="7"/>
  <c r="P41" i="7"/>
  <c r="R41" i="7"/>
  <c r="S41" i="7" s="1"/>
  <c r="Q41" i="7" s="1"/>
  <c r="T41" i="7"/>
  <c r="R42" i="7"/>
  <c r="S42" i="7" s="1"/>
  <c r="T42" i="7"/>
  <c r="P43" i="7"/>
  <c r="R43" i="7"/>
  <c r="S43" i="7" s="1"/>
  <c r="Q43" i="7" s="1"/>
  <c r="T43" i="7"/>
  <c r="P44" i="7"/>
  <c r="R44" i="7" s="1"/>
  <c r="S44" i="7" s="1"/>
  <c r="Q44" i="7" s="1"/>
  <c r="T44" i="7"/>
  <c r="P45" i="7"/>
  <c r="R45" i="7"/>
  <c r="S45" i="7"/>
  <c r="Q45" i="7" s="1"/>
  <c r="T45" i="7"/>
  <c r="P46" i="7"/>
  <c r="R46" i="7" s="1"/>
  <c r="S46" i="7" s="1"/>
  <c r="Q46" i="7" s="1"/>
  <c r="T46" i="7"/>
  <c r="P47" i="7"/>
  <c r="R47" i="7"/>
  <c r="S47" i="7" s="1"/>
  <c r="Q47" i="7" s="1"/>
  <c r="T47" i="7"/>
  <c r="P48" i="7"/>
  <c r="R48" i="7" s="1"/>
  <c r="S48" i="7" s="1"/>
  <c r="Q48" i="7" s="1"/>
  <c r="T48" i="7"/>
  <c r="P49" i="7"/>
  <c r="R49" i="7"/>
  <c r="S49" i="7" s="1"/>
  <c r="Q49" i="7" s="1"/>
  <c r="T49" i="7"/>
  <c r="P50" i="7"/>
  <c r="R50" i="7"/>
  <c r="S50" i="7" s="1"/>
  <c r="Q50" i="7" s="1"/>
  <c r="T50" i="7"/>
  <c r="P51" i="7"/>
  <c r="R51" i="7" s="1"/>
  <c r="S51" i="7" s="1"/>
  <c r="Q51" i="7" s="1"/>
  <c r="T51" i="7"/>
  <c r="P52" i="7"/>
  <c r="R52" i="7"/>
  <c r="S52" i="7"/>
  <c r="Q52" i="7" s="1"/>
  <c r="T52" i="7"/>
  <c r="P53" i="7"/>
  <c r="R53" i="7" s="1"/>
  <c r="S53" i="7" s="1"/>
  <c r="Q53" i="7" s="1"/>
  <c r="T53" i="7"/>
  <c r="P54" i="7"/>
  <c r="R54" i="7" s="1"/>
  <c r="S54" i="7" s="1"/>
  <c r="Q54" i="7" s="1"/>
  <c r="T54" i="7"/>
  <c r="R55" i="7"/>
  <c r="S55" i="7"/>
  <c r="T55" i="7"/>
  <c r="P56" i="7"/>
  <c r="R56" i="7"/>
  <c r="S56" i="7" s="1"/>
  <c r="Q56" i="7" s="1"/>
  <c r="T56" i="7"/>
  <c r="P57" i="7"/>
  <c r="R57" i="7"/>
  <c r="S57" i="7"/>
  <c r="Q57" i="7" s="1"/>
  <c r="T57" i="7"/>
  <c r="P58" i="7"/>
  <c r="R58" i="7" s="1"/>
  <c r="S58" i="7" s="1"/>
  <c r="Q58" i="7" s="1"/>
  <c r="T58" i="7"/>
  <c r="P59" i="7"/>
  <c r="R59" i="7"/>
  <c r="S59" i="7"/>
  <c r="Q59" i="7" s="1"/>
  <c r="T59" i="7"/>
  <c r="P60" i="7"/>
  <c r="R60" i="7" s="1"/>
  <c r="S60" i="7" s="1"/>
  <c r="Q60" i="7" s="1"/>
  <c r="T60" i="7"/>
  <c r="P61" i="7"/>
  <c r="R61" i="7" s="1"/>
  <c r="S61" i="7" s="1"/>
  <c r="Q61" i="7" s="1"/>
  <c r="T61" i="7"/>
  <c r="P62" i="7"/>
  <c r="R62" i="7"/>
  <c r="S62" i="7"/>
  <c r="Q62" i="7" s="1"/>
  <c r="T62" i="7"/>
  <c r="P63" i="7"/>
  <c r="R63" i="7" s="1"/>
  <c r="S63" i="7" s="1"/>
  <c r="Q63" i="7" s="1"/>
  <c r="T63" i="7"/>
  <c r="P64" i="7"/>
  <c r="R64" i="7"/>
  <c r="S64" i="7"/>
  <c r="Q64" i="7" s="1"/>
  <c r="T64" i="7"/>
  <c r="P65" i="7"/>
  <c r="R65" i="7"/>
  <c r="S65" i="7" s="1"/>
  <c r="Q65" i="7" s="1"/>
  <c r="T65" i="7"/>
  <c r="P66" i="7"/>
  <c r="R66" i="7"/>
  <c r="S66" i="7"/>
  <c r="Q66" i="7" s="1"/>
  <c r="T66" i="7"/>
  <c r="P67" i="7"/>
  <c r="R67" i="7" s="1"/>
  <c r="S67" i="7" s="1"/>
  <c r="Q67" i="7" s="1"/>
  <c r="T67" i="7"/>
  <c r="P68" i="7"/>
  <c r="R68" i="7"/>
  <c r="S68" i="7" s="1"/>
  <c r="Q68" i="7" s="1"/>
  <c r="T68" i="7"/>
  <c r="R69" i="7"/>
  <c r="S69" i="7"/>
  <c r="T69" i="7"/>
  <c r="P70" i="7"/>
  <c r="R70" i="7" s="1"/>
  <c r="S70" i="7" s="1"/>
  <c r="Q70" i="7" s="1"/>
  <c r="T70" i="7"/>
  <c r="P71" i="7"/>
  <c r="R71" i="7" s="1"/>
  <c r="S71" i="7" s="1"/>
  <c r="Q71" i="7" s="1"/>
  <c r="T71" i="7"/>
  <c r="P72" i="7"/>
  <c r="R72" i="7"/>
  <c r="S72" i="7"/>
  <c r="Q72" i="7" s="1"/>
  <c r="T72" i="7"/>
  <c r="P73" i="7"/>
  <c r="R73" i="7" s="1"/>
  <c r="S73" i="7" s="1"/>
  <c r="Q73" i="7" s="1"/>
  <c r="T73" i="7"/>
  <c r="P74" i="7"/>
  <c r="R74" i="7"/>
  <c r="S74" i="7" s="1"/>
  <c r="Q74" i="7" s="1"/>
  <c r="T74" i="7"/>
  <c r="P75" i="7"/>
  <c r="R75" i="7" s="1"/>
  <c r="S75" i="7" s="1"/>
  <c r="Q75" i="7" s="1"/>
  <c r="T75" i="7"/>
  <c r="R76" i="7"/>
  <c r="S76" i="7"/>
  <c r="T76" i="7"/>
  <c r="P77" i="7"/>
  <c r="R77" i="7"/>
  <c r="S77" i="7" s="1"/>
  <c r="Q77" i="7" s="1"/>
  <c r="T77" i="7"/>
  <c r="P78" i="7"/>
  <c r="R78" i="7"/>
  <c r="S78" i="7" s="1"/>
  <c r="Q78" i="7" s="1"/>
  <c r="T78" i="7"/>
  <c r="P79" i="7"/>
  <c r="R79" i="7"/>
  <c r="S79" i="7" s="1"/>
  <c r="Q79" i="7" s="1"/>
  <c r="T79" i="7"/>
  <c r="P80" i="7"/>
  <c r="R80" i="7" s="1"/>
  <c r="S80" i="7" s="1"/>
  <c r="Q80" i="7" s="1"/>
  <c r="T80" i="7"/>
  <c r="P81" i="7"/>
  <c r="R81" i="7"/>
  <c r="S81" i="7"/>
  <c r="Q81" i="7" s="1"/>
  <c r="T81" i="7"/>
  <c r="P82" i="7"/>
  <c r="R82" i="7" s="1"/>
  <c r="S82" i="7" s="1"/>
  <c r="Q82" i="7" s="1"/>
  <c r="T82" i="7"/>
  <c r="R83" i="7"/>
  <c r="S83" i="7"/>
  <c r="T83" i="7"/>
  <c r="P84" i="7"/>
  <c r="R84" i="7"/>
  <c r="S84" i="7" s="1"/>
  <c r="Q84" i="7" s="1"/>
  <c r="T84" i="7"/>
  <c r="P85" i="7"/>
  <c r="R85" i="7" s="1"/>
  <c r="S85" i="7" s="1"/>
  <c r="Q85" i="7" s="1"/>
  <c r="T85" i="7"/>
  <c r="P86" i="7"/>
  <c r="R86" i="7" s="1"/>
  <c r="S86" i="7" s="1"/>
  <c r="Q86" i="7" s="1"/>
  <c r="T86" i="7"/>
  <c r="P87" i="7"/>
  <c r="R87" i="7" s="1"/>
  <c r="S87" i="7" s="1"/>
  <c r="Q87" i="7" s="1"/>
  <c r="T87" i="7"/>
  <c r="P88" i="7"/>
  <c r="R88" i="7"/>
  <c r="S88" i="7" s="1"/>
  <c r="Q88" i="7" s="1"/>
  <c r="T88" i="7"/>
  <c r="P89" i="7"/>
  <c r="R89" i="7"/>
  <c r="S89" i="7" s="1"/>
  <c r="Q89" i="7" s="1"/>
  <c r="T89" i="7"/>
  <c r="P90" i="7"/>
  <c r="R90" i="7" s="1"/>
  <c r="S90" i="7" s="1"/>
  <c r="Q90" i="7" s="1"/>
  <c r="T90" i="7"/>
  <c r="P91" i="7"/>
  <c r="R91" i="7"/>
  <c r="S91" i="7"/>
  <c r="Q91" i="7" s="1"/>
  <c r="T91" i="7"/>
  <c r="R92" i="7"/>
  <c r="S92" i="7" s="1"/>
  <c r="T92" i="7"/>
  <c r="P93" i="7"/>
  <c r="R93" i="7"/>
  <c r="S93" i="7" s="1"/>
  <c r="Q93" i="7" s="1"/>
  <c r="T93" i="7"/>
  <c r="P94" i="7"/>
  <c r="R94" i="7" s="1"/>
  <c r="S94" i="7" s="1"/>
  <c r="Q94" i="7" s="1"/>
  <c r="T94" i="7"/>
  <c r="P95" i="7"/>
  <c r="R95" i="7"/>
  <c r="S95" i="7"/>
  <c r="Q95" i="7" s="1"/>
  <c r="T95" i="7"/>
  <c r="P96" i="7"/>
  <c r="R96" i="7"/>
  <c r="S96" i="7"/>
  <c r="Q96" i="7" s="1"/>
  <c r="T96" i="7"/>
  <c r="P97" i="7"/>
  <c r="R97" i="7" s="1"/>
  <c r="S97" i="7" s="1"/>
  <c r="Q97" i="7" s="1"/>
  <c r="T97" i="7"/>
  <c r="P98" i="7"/>
  <c r="R98" i="7"/>
  <c r="S98" i="7" s="1"/>
  <c r="Q98" i="7" s="1"/>
  <c r="T98" i="7"/>
  <c r="R99" i="7"/>
  <c r="S99" i="7" s="1"/>
  <c r="T99" i="7"/>
  <c r="P100" i="7"/>
  <c r="R100" i="7"/>
  <c r="S100" i="7"/>
  <c r="Q100" i="7" s="1"/>
  <c r="T100" i="7"/>
  <c r="P101" i="7"/>
  <c r="R101" i="7" s="1"/>
  <c r="S101" i="7" s="1"/>
  <c r="Q101" i="7" s="1"/>
  <c r="T101" i="7"/>
  <c r="P102" i="7"/>
  <c r="R102" i="7" s="1"/>
  <c r="S102" i="7" s="1"/>
  <c r="Q102" i="7" s="1"/>
  <c r="T102" i="7"/>
  <c r="P103" i="7"/>
  <c r="R103" i="7"/>
  <c r="S103" i="7"/>
  <c r="Q103" i="7" s="1"/>
  <c r="T103" i="7"/>
  <c r="P104" i="7"/>
  <c r="R104" i="7" s="1"/>
  <c r="S104" i="7" s="1"/>
  <c r="Q104" i="7" s="1"/>
  <c r="T104" i="7"/>
  <c r="P105" i="7"/>
  <c r="R105" i="7"/>
  <c r="S105" i="7" s="1"/>
  <c r="Q105" i="7" s="1"/>
  <c r="T105" i="7"/>
  <c r="R106" i="7"/>
  <c r="S106" i="7" s="1"/>
  <c r="T106" i="7"/>
  <c r="P107" i="7"/>
  <c r="R107" i="7"/>
  <c r="S107" i="7"/>
  <c r="Q107" i="7" s="1"/>
  <c r="T107" i="7"/>
  <c r="P108" i="7"/>
  <c r="R108" i="7" s="1"/>
  <c r="S108" i="7" s="1"/>
  <c r="Q108" i="7" s="1"/>
  <c r="T108" i="7"/>
  <c r="P109" i="7"/>
  <c r="R109" i="7" s="1"/>
  <c r="S109" i="7" s="1"/>
  <c r="Q109" i="7" s="1"/>
  <c r="T109" i="7"/>
  <c r="P110" i="7"/>
  <c r="R110" i="7" s="1"/>
  <c r="S110" i="7" s="1"/>
  <c r="Q110" i="7" s="1"/>
  <c r="T110" i="7"/>
  <c r="P111" i="7"/>
  <c r="R111" i="7" s="1"/>
  <c r="S111" i="7" s="1"/>
  <c r="Q111" i="7" s="1"/>
  <c r="T111" i="7"/>
  <c r="P112" i="7"/>
  <c r="R112" i="7" s="1"/>
  <c r="S112" i="7" s="1"/>
  <c r="Q112" i="7" s="1"/>
  <c r="T112" i="7"/>
  <c r="J163" i="6"/>
  <c r="K163" i="6"/>
  <c r="J164" i="6"/>
  <c r="K164" i="6"/>
  <c r="J165" i="6"/>
  <c r="K165" i="6"/>
  <c r="J166" i="6"/>
  <c r="K166" i="6"/>
  <c r="J167" i="6"/>
  <c r="K167" i="6"/>
  <c r="K162" i="6"/>
  <c r="J162" i="6"/>
  <c r="J156" i="6"/>
  <c r="K156" i="6"/>
  <c r="J157" i="6"/>
  <c r="K157" i="6"/>
  <c r="J158" i="6"/>
  <c r="K158" i="6"/>
  <c r="J159" i="6"/>
  <c r="K159" i="6"/>
  <c r="J160" i="6"/>
  <c r="K160" i="6"/>
  <c r="K155" i="6"/>
  <c r="J155" i="6"/>
  <c r="J149" i="6"/>
  <c r="K149" i="6"/>
  <c r="J150" i="6"/>
  <c r="K150" i="6"/>
  <c r="J151" i="6"/>
  <c r="K151" i="6"/>
  <c r="J152" i="6"/>
  <c r="K152" i="6"/>
  <c r="J153" i="6"/>
  <c r="K153" i="6"/>
  <c r="K148" i="6"/>
  <c r="J148" i="6"/>
  <c r="J131" i="6"/>
  <c r="K131" i="6"/>
  <c r="J132" i="6"/>
  <c r="K132" i="6"/>
  <c r="J133" i="6"/>
  <c r="K133" i="6"/>
  <c r="J134" i="6"/>
  <c r="K134" i="6"/>
  <c r="J135" i="6"/>
  <c r="K135" i="6"/>
  <c r="J136" i="6"/>
  <c r="K136" i="6"/>
  <c r="J137" i="6"/>
  <c r="K137" i="6"/>
  <c r="J138" i="6"/>
  <c r="K138" i="6"/>
  <c r="J139" i="6"/>
  <c r="K139" i="6"/>
  <c r="J140" i="6"/>
  <c r="K140" i="6"/>
  <c r="J141" i="6"/>
  <c r="K141" i="6"/>
  <c r="J142" i="6"/>
  <c r="K142" i="6"/>
  <c r="J143" i="6"/>
  <c r="K143" i="6"/>
  <c r="J144" i="6"/>
  <c r="K144" i="6"/>
  <c r="J145" i="6"/>
  <c r="K145" i="6"/>
  <c r="J146" i="6"/>
  <c r="K146" i="6"/>
  <c r="K130" i="6"/>
  <c r="J130" i="6"/>
  <c r="J124" i="6"/>
  <c r="K124" i="6"/>
  <c r="J125" i="6"/>
  <c r="K125" i="6"/>
  <c r="J126" i="6"/>
  <c r="K126" i="6"/>
  <c r="J127" i="6"/>
  <c r="K127" i="6"/>
  <c r="J128" i="6"/>
  <c r="K128" i="6"/>
  <c r="K123" i="6"/>
  <c r="J123" i="6"/>
  <c r="J117" i="6"/>
  <c r="K117" i="6"/>
  <c r="J118" i="6"/>
  <c r="K118" i="6"/>
  <c r="J119" i="6"/>
  <c r="K119" i="6"/>
  <c r="J120" i="6"/>
  <c r="K120" i="6"/>
  <c r="J121" i="6"/>
  <c r="K121" i="6"/>
  <c r="K116" i="6"/>
  <c r="J116" i="6"/>
  <c r="J93" i="6"/>
  <c r="K93" i="6"/>
  <c r="J94" i="6"/>
  <c r="K94" i="6"/>
  <c r="J95" i="6"/>
  <c r="K95" i="6"/>
  <c r="J96" i="6"/>
  <c r="K96" i="6"/>
  <c r="J97" i="6"/>
  <c r="K97" i="6"/>
  <c r="J98" i="6"/>
  <c r="K98" i="6"/>
  <c r="J99" i="6"/>
  <c r="K99" i="6"/>
  <c r="J100" i="6"/>
  <c r="K100" i="6"/>
  <c r="J101" i="6"/>
  <c r="K101" i="6"/>
  <c r="J102" i="6"/>
  <c r="K102" i="6"/>
  <c r="J103" i="6"/>
  <c r="K103" i="6"/>
  <c r="J104" i="6"/>
  <c r="K104" i="6"/>
  <c r="J105" i="6"/>
  <c r="K105" i="6"/>
  <c r="J106" i="6"/>
  <c r="K106" i="6"/>
  <c r="J107" i="6"/>
  <c r="K107" i="6"/>
  <c r="J108" i="6"/>
  <c r="K108" i="6"/>
  <c r="J109" i="6"/>
  <c r="K109" i="6"/>
  <c r="J110" i="6"/>
  <c r="K110" i="6"/>
  <c r="J111" i="6"/>
  <c r="K111" i="6"/>
  <c r="J112" i="6"/>
  <c r="K112" i="6"/>
  <c r="J113" i="6"/>
  <c r="K113" i="6"/>
  <c r="J114" i="6"/>
  <c r="K114" i="6"/>
  <c r="K92" i="6"/>
  <c r="J92" i="6"/>
  <c r="J68" i="6"/>
  <c r="K68" i="6"/>
  <c r="J69" i="6"/>
  <c r="K69" i="6"/>
  <c r="J70" i="6"/>
  <c r="K70" i="6"/>
  <c r="J71" i="6"/>
  <c r="K71" i="6"/>
  <c r="J72" i="6"/>
  <c r="K72" i="6"/>
  <c r="J73" i="6"/>
  <c r="K73" i="6"/>
  <c r="J74" i="6"/>
  <c r="K74" i="6"/>
  <c r="J75" i="6"/>
  <c r="K75" i="6"/>
  <c r="J76" i="6"/>
  <c r="K76" i="6"/>
  <c r="J77" i="6"/>
  <c r="K77" i="6"/>
  <c r="J78" i="6"/>
  <c r="K78" i="6"/>
  <c r="J79" i="6"/>
  <c r="K79" i="6"/>
  <c r="J80" i="6"/>
  <c r="K80" i="6"/>
  <c r="J81" i="6"/>
  <c r="K81" i="6"/>
  <c r="J82" i="6"/>
  <c r="K82" i="6"/>
  <c r="J83" i="6"/>
  <c r="K83" i="6"/>
  <c r="J84" i="6"/>
  <c r="K84" i="6"/>
  <c r="J85" i="6"/>
  <c r="K85" i="6"/>
  <c r="J86" i="6"/>
  <c r="K86" i="6"/>
  <c r="J87" i="6"/>
  <c r="K87" i="6"/>
  <c r="J88" i="6"/>
  <c r="K88" i="6"/>
  <c r="J89" i="6"/>
  <c r="K89" i="6"/>
  <c r="J90" i="6"/>
  <c r="K90" i="6"/>
  <c r="K67" i="6"/>
  <c r="J67" i="6"/>
  <c r="J42" i="6"/>
  <c r="K42" i="6"/>
  <c r="J43" i="6"/>
  <c r="K43" i="6"/>
  <c r="J44" i="6"/>
  <c r="K44" i="6"/>
  <c r="J45" i="6"/>
  <c r="K45" i="6"/>
  <c r="J46" i="6"/>
  <c r="K46" i="6"/>
  <c r="J47" i="6"/>
  <c r="K47" i="6"/>
  <c r="J48" i="6"/>
  <c r="K48" i="6"/>
  <c r="J49" i="6"/>
  <c r="K49" i="6"/>
  <c r="J50" i="6"/>
  <c r="K50" i="6"/>
  <c r="J51" i="6"/>
  <c r="K51" i="6"/>
  <c r="J52" i="6"/>
  <c r="K52" i="6"/>
  <c r="J53" i="6"/>
  <c r="K53" i="6"/>
  <c r="J54" i="6"/>
  <c r="K54" i="6"/>
  <c r="J55" i="6"/>
  <c r="K55" i="6"/>
  <c r="J56" i="6"/>
  <c r="K56" i="6"/>
  <c r="J57" i="6"/>
  <c r="K57" i="6"/>
  <c r="J58" i="6"/>
  <c r="K58" i="6"/>
  <c r="J59" i="6"/>
  <c r="K59" i="6"/>
  <c r="J60" i="6"/>
  <c r="K60" i="6"/>
  <c r="J61" i="6"/>
  <c r="K61" i="6"/>
  <c r="J62" i="6"/>
  <c r="K62" i="6"/>
  <c r="J63" i="6"/>
  <c r="K63" i="6"/>
  <c r="J64" i="6"/>
  <c r="K64" i="6"/>
  <c r="J65" i="6"/>
  <c r="K65" i="6"/>
  <c r="J20" i="6"/>
  <c r="K20" i="6"/>
  <c r="J21" i="6"/>
  <c r="K21" i="6"/>
  <c r="J22" i="6"/>
  <c r="K22" i="6"/>
  <c r="J23" i="6"/>
  <c r="K23" i="6"/>
  <c r="J24" i="6"/>
  <c r="K24" i="6"/>
  <c r="J25" i="6"/>
  <c r="K25" i="6"/>
  <c r="J26" i="6"/>
  <c r="K26" i="6"/>
  <c r="J27" i="6"/>
  <c r="K27" i="6"/>
  <c r="J28" i="6"/>
  <c r="K28" i="6"/>
  <c r="J29" i="6"/>
  <c r="K29" i="6"/>
  <c r="J30" i="6"/>
  <c r="K30" i="6"/>
  <c r="J31" i="6"/>
  <c r="K31" i="6"/>
  <c r="J32" i="6"/>
  <c r="K32" i="6"/>
  <c r="J33" i="6"/>
  <c r="K33" i="6"/>
  <c r="J34" i="6"/>
  <c r="K34" i="6"/>
  <c r="J35" i="6"/>
  <c r="K35" i="6"/>
  <c r="J36" i="6"/>
  <c r="K36" i="6"/>
  <c r="J37" i="6"/>
  <c r="K37" i="6"/>
  <c r="J38" i="6"/>
  <c r="K38" i="6"/>
  <c r="J39" i="6"/>
  <c r="K39" i="6"/>
  <c r="A64" i="6"/>
  <c r="A65" i="6"/>
  <c r="A43" i="6"/>
  <c r="A44" i="6"/>
  <c r="A45" i="6"/>
  <c r="A46" i="6"/>
  <c r="A47" i="6"/>
  <c r="A48" i="6"/>
  <c r="A49" i="6"/>
  <c r="A50" i="6"/>
  <c r="A51" i="6"/>
  <c r="A52" i="6"/>
  <c r="A53" i="6"/>
  <c r="A54" i="6"/>
  <c r="A55" i="6"/>
  <c r="A56" i="6"/>
  <c r="A57" i="6"/>
  <c r="A58" i="6"/>
  <c r="A59" i="6"/>
  <c r="A60" i="6"/>
  <c r="A61" i="6"/>
  <c r="A62" i="6"/>
  <c r="A63" i="6"/>
  <c r="N20" i="5"/>
  <c r="Q20" i="5" s="1"/>
  <c r="R20" i="5" s="1"/>
  <c r="O20" i="5" s="1"/>
  <c r="P20" i="5"/>
  <c r="T20" i="5"/>
  <c r="N21" i="5"/>
  <c r="P21" i="5"/>
  <c r="Q21" i="5"/>
  <c r="R21" i="5"/>
  <c r="O21" i="5" s="1"/>
  <c r="T21" i="5"/>
  <c r="N22" i="5"/>
  <c r="Q22" i="5" s="1"/>
  <c r="R22" i="5" s="1"/>
  <c r="O22" i="5" s="1"/>
  <c r="P22" i="5"/>
  <c r="T22" i="5"/>
  <c r="N23" i="5"/>
  <c r="P23" i="5"/>
  <c r="Q23" i="5"/>
  <c r="R23" i="5" s="1"/>
  <c r="O23" i="5" s="1"/>
  <c r="T23" i="5"/>
  <c r="N24" i="5"/>
  <c r="Q24" i="5" s="1"/>
  <c r="R24" i="5" s="1"/>
  <c r="O24" i="5" s="1"/>
  <c r="P24" i="5"/>
  <c r="T24" i="5"/>
  <c r="N25" i="5"/>
  <c r="P25" i="5"/>
  <c r="Q25" i="5"/>
  <c r="R25" i="5"/>
  <c r="O25" i="5" s="1"/>
  <c r="T25" i="5"/>
  <c r="N26" i="5"/>
  <c r="Q26" i="5" s="1"/>
  <c r="R26" i="5" s="1"/>
  <c r="O26" i="5" s="1"/>
  <c r="P26" i="5"/>
  <c r="T26" i="5"/>
  <c r="N27" i="5"/>
  <c r="P27" i="5"/>
  <c r="Q27" i="5"/>
  <c r="R27" i="5"/>
  <c r="O27" i="5" s="1"/>
  <c r="T27" i="5"/>
  <c r="N28" i="5"/>
  <c r="Q28" i="5" s="1"/>
  <c r="R28" i="5" s="1"/>
  <c r="O28" i="5" s="1"/>
  <c r="P28" i="5"/>
  <c r="T28" i="5"/>
  <c r="N29" i="5"/>
  <c r="P29" i="5"/>
  <c r="Q29" i="5"/>
  <c r="R29" i="5" s="1"/>
  <c r="O29" i="5" s="1"/>
  <c r="T29" i="5"/>
  <c r="N30" i="5"/>
  <c r="Q30" i="5" s="1"/>
  <c r="R30" i="5" s="1"/>
  <c r="O30" i="5" s="1"/>
  <c r="P30" i="5"/>
  <c r="T30" i="5"/>
  <c r="N31" i="5"/>
  <c r="P31" i="5"/>
  <c r="Q31" i="5"/>
  <c r="R31" i="5"/>
  <c r="O31" i="5" s="1"/>
  <c r="T31" i="5"/>
  <c r="N32" i="5"/>
  <c r="Q32" i="5" s="1"/>
  <c r="R32" i="5" s="1"/>
  <c r="O32" i="5" s="1"/>
  <c r="P32" i="5"/>
  <c r="T32" i="5"/>
  <c r="N33" i="5"/>
  <c r="P33" i="5"/>
  <c r="Q33" i="5"/>
  <c r="R33" i="5"/>
  <c r="O33" i="5" s="1"/>
  <c r="T33" i="5"/>
  <c r="N34" i="5"/>
  <c r="Q34" i="5" s="1"/>
  <c r="R34" i="5" s="1"/>
  <c r="O34" i="5" s="1"/>
  <c r="P34" i="5"/>
  <c r="T34" i="5"/>
  <c r="N35" i="5"/>
  <c r="P35" i="5"/>
  <c r="Q35" i="5"/>
  <c r="R35" i="5" s="1"/>
  <c r="O35" i="5" s="1"/>
  <c r="T35" i="5"/>
  <c r="N36" i="5"/>
  <c r="Q36" i="5" s="1"/>
  <c r="R36" i="5" s="1"/>
  <c r="O36" i="5" s="1"/>
  <c r="P36" i="5"/>
  <c r="T36" i="5"/>
  <c r="N37" i="5"/>
  <c r="P37" i="5"/>
  <c r="Q37" i="5"/>
  <c r="R37" i="5"/>
  <c r="O37" i="5" s="1"/>
  <c r="T37" i="5"/>
  <c r="N38" i="5"/>
  <c r="Q38" i="5" s="1"/>
  <c r="R38" i="5" s="1"/>
  <c r="O38" i="5" s="1"/>
  <c r="P38" i="5"/>
  <c r="T38" i="5"/>
  <c r="N39" i="5"/>
  <c r="P39" i="5"/>
  <c r="Q39" i="5"/>
  <c r="R39" i="5"/>
  <c r="O39" i="5" s="1"/>
  <c r="T39" i="5"/>
  <c r="Q40" i="5"/>
  <c r="R40" i="5" s="1"/>
  <c r="P40" i="5"/>
  <c r="T40" i="5" s="1"/>
  <c r="N41" i="5"/>
  <c r="P41" i="5"/>
  <c r="Q41" i="5"/>
  <c r="R41" i="5" s="1"/>
  <c r="O41" i="5" s="1"/>
  <c r="T41" i="5"/>
  <c r="N42" i="5"/>
  <c r="Q42" i="5" s="1"/>
  <c r="R42" i="5" s="1"/>
  <c r="O42" i="5" s="1"/>
  <c r="P42" i="5"/>
  <c r="T42" i="5"/>
  <c r="N43" i="5"/>
  <c r="P43" i="5"/>
  <c r="Q43" i="5"/>
  <c r="R43" i="5"/>
  <c r="O43" i="5" s="1"/>
  <c r="T43" i="5"/>
  <c r="N44" i="5"/>
  <c r="Q44" i="5" s="1"/>
  <c r="R44" i="5" s="1"/>
  <c r="O44" i="5" s="1"/>
  <c r="P44" i="5"/>
  <c r="T44" i="5"/>
  <c r="N45" i="5"/>
  <c r="P45" i="5"/>
  <c r="Q45" i="5"/>
  <c r="R45" i="5"/>
  <c r="O45" i="5" s="1"/>
  <c r="T45" i="5"/>
  <c r="N46" i="5"/>
  <c r="Q46" i="5" s="1"/>
  <c r="R46" i="5" s="1"/>
  <c r="O46" i="5" s="1"/>
  <c r="P46" i="5"/>
  <c r="T46" i="5"/>
  <c r="N47" i="5"/>
  <c r="P47" i="5"/>
  <c r="Q47" i="5"/>
  <c r="R47" i="5" s="1"/>
  <c r="O47" i="5" s="1"/>
  <c r="T47" i="5"/>
  <c r="N48" i="5"/>
  <c r="Q48" i="5" s="1"/>
  <c r="R48" i="5" s="1"/>
  <c r="O48" i="5" s="1"/>
  <c r="P48" i="5"/>
  <c r="T48" i="5"/>
  <c r="N49" i="5"/>
  <c r="P49" i="5"/>
  <c r="Q49" i="5"/>
  <c r="R49" i="5"/>
  <c r="O49" i="5" s="1"/>
  <c r="T49" i="5"/>
  <c r="N50" i="5"/>
  <c r="Q50" i="5" s="1"/>
  <c r="R50" i="5" s="1"/>
  <c r="O50" i="5" s="1"/>
  <c r="P50" i="5"/>
  <c r="T50" i="5"/>
  <c r="N51" i="5"/>
  <c r="P51" i="5"/>
  <c r="Q51" i="5"/>
  <c r="R51" i="5"/>
  <c r="O51" i="5" s="1"/>
  <c r="T51" i="5"/>
  <c r="N52" i="5"/>
  <c r="Q52" i="5" s="1"/>
  <c r="R52" i="5" s="1"/>
  <c r="O52" i="5" s="1"/>
  <c r="P52" i="5"/>
  <c r="T52" i="5"/>
  <c r="N53" i="5"/>
  <c r="P53" i="5"/>
  <c r="Q53" i="5"/>
  <c r="R53" i="5" s="1"/>
  <c r="O53" i="5" s="1"/>
  <c r="T53" i="5"/>
  <c r="N54" i="5"/>
  <c r="Q54" i="5" s="1"/>
  <c r="R54" i="5" s="1"/>
  <c r="O54" i="5" s="1"/>
  <c r="P54" i="5"/>
  <c r="T54" i="5"/>
  <c r="N55" i="5"/>
  <c r="P55" i="5"/>
  <c r="Q55" i="5"/>
  <c r="R55" i="5"/>
  <c r="O55" i="5" s="1"/>
  <c r="T55" i="5"/>
  <c r="N56" i="5"/>
  <c r="Q56" i="5" s="1"/>
  <c r="R56" i="5" s="1"/>
  <c r="O56" i="5" s="1"/>
  <c r="P56" i="5"/>
  <c r="T56" i="5"/>
  <c r="N57" i="5"/>
  <c r="P57" i="5"/>
  <c r="Q57" i="5"/>
  <c r="R57" i="5"/>
  <c r="O57" i="5" s="1"/>
  <c r="T57" i="5"/>
  <c r="N58" i="5"/>
  <c r="Q58" i="5" s="1"/>
  <c r="R58" i="5" s="1"/>
  <c r="O58" i="5" s="1"/>
  <c r="P58" i="5"/>
  <c r="T58" i="5"/>
  <c r="N59" i="5"/>
  <c r="P59" i="5"/>
  <c r="Q59" i="5"/>
  <c r="R59" i="5" s="1"/>
  <c r="O59" i="5" s="1"/>
  <c r="T59" i="5"/>
  <c r="N60" i="5"/>
  <c r="Q60" i="5" s="1"/>
  <c r="R60" i="5" s="1"/>
  <c r="O60" i="5" s="1"/>
  <c r="P60" i="5"/>
  <c r="T60" i="5"/>
  <c r="N61" i="5"/>
  <c r="P61" i="5"/>
  <c r="Q61" i="5"/>
  <c r="R61" i="5"/>
  <c r="O61" i="5" s="1"/>
  <c r="T61" i="5"/>
  <c r="N62" i="5"/>
  <c r="Q62" i="5" s="1"/>
  <c r="R62" i="5" s="1"/>
  <c r="O62" i="5" s="1"/>
  <c r="P62" i="5"/>
  <c r="T62" i="5"/>
  <c r="N63" i="5"/>
  <c r="P63" i="5"/>
  <c r="Q63" i="5"/>
  <c r="R63" i="5"/>
  <c r="O63" i="5" s="1"/>
  <c r="T63" i="5"/>
  <c r="N64" i="5"/>
  <c r="Q64" i="5" s="1"/>
  <c r="R64" i="5" s="1"/>
  <c r="O64" i="5" s="1"/>
  <c r="P64" i="5"/>
  <c r="T64" i="5"/>
  <c r="N65" i="5"/>
  <c r="P65" i="5"/>
  <c r="T65" i="5" s="1"/>
  <c r="Q65" i="5"/>
  <c r="R65" i="5" s="1"/>
  <c r="O65" i="5" s="1"/>
  <c r="Q66" i="5"/>
  <c r="R66" i="5" s="1"/>
  <c r="P66" i="5"/>
  <c r="T66" i="5"/>
  <c r="N67" i="5"/>
  <c r="P67" i="5"/>
  <c r="Q67" i="5"/>
  <c r="R67" i="5"/>
  <c r="O67" i="5" s="1"/>
  <c r="T67" i="5"/>
  <c r="N68" i="5"/>
  <c r="Q68" i="5" s="1"/>
  <c r="R68" i="5" s="1"/>
  <c r="O68" i="5" s="1"/>
  <c r="P68" i="5"/>
  <c r="T68" i="5"/>
  <c r="N69" i="5"/>
  <c r="P69" i="5"/>
  <c r="Q69" i="5"/>
  <c r="R69" i="5"/>
  <c r="O69" i="5" s="1"/>
  <c r="T69" i="5"/>
  <c r="N70" i="5"/>
  <c r="Q70" i="5" s="1"/>
  <c r="R70" i="5" s="1"/>
  <c r="O70" i="5" s="1"/>
  <c r="P70" i="5"/>
  <c r="T70" i="5"/>
  <c r="N71" i="5"/>
  <c r="P71" i="5"/>
  <c r="T71" i="5" s="1"/>
  <c r="Q71" i="5"/>
  <c r="R71" i="5" s="1"/>
  <c r="O71" i="5" s="1"/>
  <c r="N72" i="5"/>
  <c r="Q72" i="5" s="1"/>
  <c r="R72" i="5" s="1"/>
  <c r="O72" i="5" s="1"/>
  <c r="P72" i="5"/>
  <c r="T72" i="5"/>
  <c r="N73" i="5"/>
  <c r="P73" i="5"/>
  <c r="Q73" i="5"/>
  <c r="R73" i="5"/>
  <c r="O73" i="5" s="1"/>
  <c r="T73" i="5"/>
  <c r="N74" i="5"/>
  <c r="Q74" i="5" s="1"/>
  <c r="R74" i="5" s="1"/>
  <c r="O74" i="5" s="1"/>
  <c r="P74" i="5"/>
  <c r="T74" i="5"/>
  <c r="N75" i="5"/>
  <c r="P75" i="5"/>
  <c r="Q75" i="5"/>
  <c r="R75" i="5"/>
  <c r="O75" i="5" s="1"/>
  <c r="T75" i="5"/>
  <c r="N76" i="5"/>
  <c r="Q76" i="5" s="1"/>
  <c r="R76" i="5" s="1"/>
  <c r="O76" i="5" s="1"/>
  <c r="P76" i="5"/>
  <c r="T76" i="5"/>
  <c r="N77" i="5"/>
  <c r="P77" i="5"/>
  <c r="T77" i="5" s="1"/>
  <c r="Q77" i="5"/>
  <c r="R77" i="5" s="1"/>
  <c r="O77" i="5" s="1"/>
  <c r="N78" i="5"/>
  <c r="Q78" i="5" s="1"/>
  <c r="R78" i="5" s="1"/>
  <c r="O78" i="5" s="1"/>
  <c r="P78" i="5"/>
  <c r="T78" i="5"/>
  <c r="N79" i="5"/>
  <c r="P79" i="5"/>
  <c r="Q79" i="5"/>
  <c r="R79" i="5"/>
  <c r="O79" i="5" s="1"/>
  <c r="T79" i="5"/>
  <c r="N80" i="5"/>
  <c r="Q80" i="5" s="1"/>
  <c r="R80" i="5" s="1"/>
  <c r="O80" i="5" s="1"/>
  <c r="P80" i="5"/>
  <c r="T80" i="5"/>
  <c r="N81" i="5"/>
  <c r="P81" i="5"/>
  <c r="Q81" i="5"/>
  <c r="R81" i="5"/>
  <c r="O81" i="5" s="1"/>
  <c r="T81" i="5"/>
  <c r="N82" i="5"/>
  <c r="Q82" i="5" s="1"/>
  <c r="R82" i="5" s="1"/>
  <c r="O82" i="5" s="1"/>
  <c r="P82" i="5"/>
  <c r="T82" i="5"/>
  <c r="N83" i="5"/>
  <c r="P83" i="5"/>
  <c r="T83" i="5" s="1"/>
  <c r="Q83" i="5"/>
  <c r="R83" i="5" s="1"/>
  <c r="O83" i="5" s="1"/>
  <c r="N84" i="5"/>
  <c r="Q84" i="5" s="1"/>
  <c r="R84" i="5" s="1"/>
  <c r="O84" i="5" s="1"/>
  <c r="P84" i="5"/>
  <c r="T84" i="5"/>
  <c r="N85" i="5"/>
  <c r="P85" i="5"/>
  <c r="Q85" i="5"/>
  <c r="R85" i="5"/>
  <c r="O85" i="5" s="1"/>
  <c r="T85" i="5"/>
  <c r="N86" i="5"/>
  <c r="Q86" i="5" s="1"/>
  <c r="R86" i="5" s="1"/>
  <c r="O86" i="5" s="1"/>
  <c r="P86" i="5"/>
  <c r="T86" i="5"/>
  <c r="N87" i="5"/>
  <c r="P87" i="5"/>
  <c r="Q87" i="5"/>
  <c r="R87" i="5"/>
  <c r="O87" i="5" s="1"/>
  <c r="T87" i="5"/>
  <c r="N88" i="5"/>
  <c r="Q88" i="5" s="1"/>
  <c r="R88" i="5" s="1"/>
  <c r="O88" i="5" s="1"/>
  <c r="P88" i="5"/>
  <c r="T88" i="5"/>
  <c r="N89" i="5"/>
  <c r="P89" i="5"/>
  <c r="T89" i="5" s="1"/>
  <c r="Q89" i="5"/>
  <c r="R89" i="5" s="1"/>
  <c r="O89" i="5" s="1"/>
  <c r="N90" i="5"/>
  <c r="Q90" i="5" s="1"/>
  <c r="R90" i="5" s="1"/>
  <c r="O90" i="5" s="1"/>
  <c r="P90" i="5"/>
  <c r="T90" i="5"/>
  <c r="P91" i="5"/>
  <c r="T91" i="5" s="1"/>
  <c r="Q91" i="5"/>
  <c r="R91" i="5" s="1"/>
  <c r="N92" i="5"/>
  <c r="Q92" i="5" s="1"/>
  <c r="R92" i="5" s="1"/>
  <c r="O92" i="5" s="1"/>
  <c r="P92" i="5"/>
  <c r="T92" i="5"/>
  <c r="N93" i="5"/>
  <c r="P93" i="5"/>
  <c r="Q93" i="5"/>
  <c r="R93" i="5"/>
  <c r="O93" i="5" s="1"/>
  <c r="T93" i="5"/>
  <c r="N94" i="5"/>
  <c r="Q94" i="5" s="1"/>
  <c r="R94" i="5" s="1"/>
  <c r="O94" i="5" s="1"/>
  <c r="P94" i="5"/>
  <c r="T94" i="5"/>
  <c r="N95" i="5"/>
  <c r="P95" i="5"/>
  <c r="T95" i="5" s="1"/>
  <c r="Q95" i="5"/>
  <c r="R95" i="5" s="1"/>
  <c r="O95" i="5" s="1"/>
  <c r="N96" i="5"/>
  <c r="Q96" i="5" s="1"/>
  <c r="R96" i="5" s="1"/>
  <c r="O96" i="5" s="1"/>
  <c r="P96" i="5"/>
  <c r="T96" i="5"/>
  <c r="N97" i="5"/>
  <c r="P97" i="5"/>
  <c r="Q97" i="5"/>
  <c r="R97" i="5"/>
  <c r="O97" i="5" s="1"/>
  <c r="T97" i="5"/>
  <c r="N98" i="5"/>
  <c r="Q98" i="5" s="1"/>
  <c r="R98" i="5" s="1"/>
  <c r="O98" i="5" s="1"/>
  <c r="P98" i="5"/>
  <c r="T98" i="5"/>
  <c r="N99" i="5"/>
  <c r="P99" i="5"/>
  <c r="Q99" i="5"/>
  <c r="R99" i="5"/>
  <c r="O99" i="5" s="1"/>
  <c r="T99" i="5"/>
  <c r="N100" i="5"/>
  <c r="Q100" i="5" s="1"/>
  <c r="R100" i="5" s="1"/>
  <c r="O100" i="5" s="1"/>
  <c r="P100" i="5"/>
  <c r="T100" i="5"/>
  <c r="N101" i="5"/>
  <c r="P101" i="5"/>
  <c r="T101" i="5" s="1"/>
  <c r="Q101" i="5"/>
  <c r="R101" i="5" s="1"/>
  <c r="O101" i="5" s="1"/>
  <c r="N102" i="5"/>
  <c r="Q102" i="5" s="1"/>
  <c r="R102" i="5" s="1"/>
  <c r="O102" i="5" s="1"/>
  <c r="P102" i="5"/>
  <c r="T102" i="5"/>
  <c r="N103" i="5"/>
  <c r="P103" i="5"/>
  <c r="Q103" i="5"/>
  <c r="R103" i="5"/>
  <c r="O103" i="5" s="1"/>
  <c r="T103" i="5"/>
  <c r="N104" i="5"/>
  <c r="Q104" i="5" s="1"/>
  <c r="R104" i="5" s="1"/>
  <c r="O104" i="5" s="1"/>
  <c r="P104" i="5"/>
  <c r="T104" i="5"/>
  <c r="N105" i="5"/>
  <c r="P105" i="5"/>
  <c r="Q105" i="5"/>
  <c r="R105" i="5"/>
  <c r="O105" i="5" s="1"/>
  <c r="T105" i="5"/>
  <c r="N106" i="5"/>
  <c r="Q106" i="5" s="1"/>
  <c r="R106" i="5" s="1"/>
  <c r="O106" i="5" s="1"/>
  <c r="P106" i="5"/>
  <c r="T106" i="5"/>
  <c r="N107" i="5"/>
  <c r="P107" i="5"/>
  <c r="T107" i="5" s="1"/>
  <c r="Q107" i="5"/>
  <c r="R107" i="5" s="1"/>
  <c r="O107" i="5" s="1"/>
  <c r="N108" i="5"/>
  <c r="Q108" i="5" s="1"/>
  <c r="R108" i="5" s="1"/>
  <c r="O108" i="5" s="1"/>
  <c r="P108" i="5"/>
  <c r="T108" i="5"/>
  <c r="N109" i="5"/>
  <c r="P109" i="5"/>
  <c r="Q109" i="5"/>
  <c r="R109" i="5"/>
  <c r="O109" i="5" s="1"/>
  <c r="T109" i="5"/>
  <c r="N110" i="5"/>
  <c r="Q110" i="5" s="1"/>
  <c r="R110" i="5" s="1"/>
  <c r="O110" i="5" s="1"/>
  <c r="P110" i="5"/>
  <c r="T110" i="5"/>
  <c r="N111" i="5"/>
  <c r="P111" i="5"/>
  <c r="Q111" i="5"/>
  <c r="R111" i="5"/>
  <c r="O111" i="5" s="1"/>
  <c r="T111" i="5"/>
  <c r="N112" i="5"/>
  <c r="Q112" i="5" s="1"/>
  <c r="R112" i="5" s="1"/>
  <c r="O112" i="5" s="1"/>
  <c r="P112" i="5"/>
  <c r="T112" i="5"/>
  <c r="N113" i="5"/>
  <c r="P113" i="5"/>
  <c r="T113" i="5" s="1"/>
  <c r="Q113" i="5"/>
  <c r="R113" i="5" s="1"/>
  <c r="O113" i="5" s="1"/>
  <c r="N114" i="5"/>
  <c r="Q114" i="5" s="1"/>
  <c r="R114" i="5" s="1"/>
  <c r="O114" i="5" s="1"/>
  <c r="P114" i="5"/>
  <c r="T114" i="5"/>
  <c r="P115" i="5"/>
  <c r="Q115" i="5"/>
  <c r="R115" i="5"/>
  <c r="T115" i="5"/>
  <c r="N116" i="5"/>
  <c r="Q116" i="5" s="1"/>
  <c r="R116" i="5" s="1"/>
  <c r="O116" i="5" s="1"/>
  <c r="P116" i="5"/>
  <c r="T116" i="5"/>
  <c r="N117" i="5"/>
  <c r="P117" i="5"/>
  <c r="Q117" i="5"/>
  <c r="R117" i="5"/>
  <c r="O117" i="5" s="1"/>
  <c r="T117" i="5"/>
  <c r="N118" i="5"/>
  <c r="Q118" i="5" s="1"/>
  <c r="R118" i="5" s="1"/>
  <c r="O118" i="5" s="1"/>
  <c r="P118" i="5"/>
  <c r="T118" i="5"/>
  <c r="N119" i="5"/>
  <c r="P119" i="5"/>
  <c r="T119" i="5" s="1"/>
  <c r="Q119" i="5"/>
  <c r="R119" i="5" s="1"/>
  <c r="O119" i="5" s="1"/>
  <c r="N120" i="5"/>
  <c r="Q120" i="5" s="1"/>
  <c r="R120" i="5" s="1"/>
  <c r="O120" i="5" s="1"/>
  <c r="P120" i="5"/>
  <c r="T120" i="5"/>
  <c r="N121" i="5"/>
  <c r="P121" i="5"/>
  <c r="Q121" i="5"/>
  <c r="R121" i="5"/>
  <c r="O121" i="5" s="1"/>
  <c r="T121" i="5"/>
  <c r="Q122" i="5"/>
  <c r="R122" i="5" s="1"/>
  <c r="P122" i="5"/>
  <c r="T122" i="5"/>
  <c r="N123" i="5"/>
  <c r="P123" i="5"/>
  <c r="Q123" i="5"/>
  <c r="R123" i="5"/>
  <c r="O123" i="5" s="1"/>
  <c r="T123" i="5"/>
  <c r="N124" i="5"/>
  <c r="Q124" i="5" s="1"/>
  <c r="R124" i="5" s="1"/>
  <c r="O124" i="5" s="1"/>
  <c r="P124" i="5"/>
  <c r="T124" i="5"/>
  <c r="N125" i="5"/>
  <c r="P125" i="5"/>
  <c r="Q125" i="5"/>
  <c r="R125" i="5" s="1"/>
  <c r="O125" i="5" s="1"/>
  <c r="T125" i="5"/>
  <c r="N126" i="5"/>
  <c r="Q126" i="5" s="1"/>
  <c r="R126" i="5" s="1"/>
  <c r="O126" i="5" s="1"/>
  <c r="P126" i="5"/>
  <c r="T126" i="5"/>
  <c r="N127" i="5"/>
  <c r="P127" i="5"/>
  <c r="T127" i="5" s="1"/>
  <c r="Q127" i="5"/>
  <c r="R127" i="5" s="1"/>
  <c r="O127" i="5" s="1"/>
  <c r="N128" i="5"/>
  <c r="Q128" i="5" s="1"/>
  <c r="R128" i="5" s="1"/>
  <c r="O128" i="5" s="1"/>
  <c r="P128" i="5"/>
  <c r="T128" i="5"/>
  <c r="P129" i="5"/>
  <c r="Q129" i="5"/>
  <c r="R129" i="5" s="1"/>
  <c r="T129" i="5"/>
  <c r="N130" i="5"/>
  <c r="Q130" i="5" s="1"/>
  <c r="R130" i="5" s="1"/>
  <c r="O130" i="5" s="1"/>
  <c r="P130" i="5"/>
  <c r="T130" i="5"/>
  <c r="N131" i="5"/>
  <c r="P131" i="5"/>
  <c r="Q131" i="5"/>
  <c r="R131" i="5"/>
  <c r="O131" i="5" s="1"/>
  <c r="T131" i="5"/>
  <c r="N132" i="5"/>
  <c r="Q132" i="5" s="1"/>
  <c r="R132" i="5" s="1"/>
  <c r="O132" i="5" s="1"/>
  <c r="P132" i="5"/>
  <c r="T132" i="5"/>
  <c r="N133" i="5"/>
  <c r="O133" i="5"/>
  <c r="P133" i="5"/>
  <c r="T133" i="5" s="1"/>
  <c r="Q133" i="5"/>
  <c r="R133" i="5"/>
  <c r="N134" i="5"/>
  <c r="Q134" i="5" s="1"/>
  <c r="R134" i="5" s="1"/>
  <c r="O134" i="5" s="1"/>
  <c r="P134" i="5"/>
  <c r="T134" i="5"/>
  <c r="N135" i="5"/>
  <c r="P135" i="5"/>
  <c r="Q135" i="5"/>
  <c r="R135" i="5"/>
  <c r="O135" i="5" s="1"/>
  <c r="T135" i="5"/>
  <c r="N136" i="5"/>
  <c r="Q136" i="5" s="1"/>
  <c r="R136" i="5" s="1"/>
  <c r="O136" i="5" s="1"/>
  <c r="P136" i="5"/>
  <c r="T136" i="5"/>
  <c r="N137" i="5"/>
  <c r="P137" i="5"/>
  <c r="Q137" i="5"/>
  <c r="R137" i="5"/>
  <c r="O137" i="5" s="1"/>
  <c r="T137" i="5"/>
  <c r="N138" i="5"/>
  <c r="Q138" i="5" s="1"/>
  <c r="R138" i="5" s="1"/>
  <c r="O138" i="5" s="1"/>
  <c r="P138" i="5"/>
  <c r="T138" i="5"/>
  <c r="N139" i="5"/>
  <c r="P139" i="5"/>
  <c r="Q139" i="5"/>
  <c r="R139" i="5"/>
  <c r="O139" i="5" s="1"/>
  <c r="T139" i="5"/>
  <c r="N140" i="5"/>
  <c r="Q140" i="5" s="1"/>
  <c r="R140" i="5" s="1"/>
  <c r="O140" i="5" s="1"/>
  <c r="P140" i="5"/>
  <c r="T140" i="5"/>
  <c r="N141" i="5"/>
  <c r="O141" i="5"/>
  <c r="P141" i="5"/>
  <c r="T141" i="5" s="1"/>
  <c r="Q141" i="5"/>
  <c r="R141" i="5"/>
  <c r="N142" i="5"/>
  <c r="Q142" i="5" s="1"/>
  <c r="R142" i="5" s="1"/>
  <c r="O142" i="5" s="1"/>
  <c r="P142" i="5"/>
  <c r="T142" i="5"/>
  <c r="N143" i="5"/>
  <c r="P143" i="5"/>
  <c r="Q143" i="5"/>
  <c r="R143" i="5"/>
  <c r="O143" i="5" s="1"/>
  <c r="T143" i="5"/>
  <c r="N144" i="5"/>
  <c r="Q144" i="5" s="1"/>
  <c r="R144" i="5" s="1"/>
  <c r="O144" i="5" s="1"/>
  <c r="P144" i="5"/>
  <c r="T144" i="5"/>
  <c r="N145" i="5"/>
  <c r="P145" i="5"/>
  <c r="Q145" i="5"/>
  <c r="R145" i="5"/>
  <c r="O145" i="5" s="1"/>
  <c r="T145" i="5"/>
  <c r="N146" i="5"/>
  <c r="Q146" i="5" s="1"/>
  <c r="R146" i="5" s="1"/>
  <c r="O146" i="5" s="1"/>
  <c r="P146" i="5"/>
  <c r="T146" i="5"/>
  <c r="P147" i="5"/>
  <c r="Q147" i="5"/>
  <c r="R147" i="5"/>
  <c r="T147" i="5"/>
  <c r="N148" i="5"/>
  <c r="Q148" i="5" s="1"/>
  <c r="R148" i="5" s="1"/>
  <c r="O148" i="5" s="1"/>
  <c r="P148" i="5"/>
  <c r="T148" i="5"/>
  <c r="N149" i="5"/>
  <c r="O149" i="5"/>
  <c r="P149" i="5"/>
  <c r="T149" i="5" s="1"/>
  <c r="Q149" i="5"/>
  <c r="R149" i="5"/>
  <c r="N150" i="5"/>
  <c r="Q150" i="5" s="1"/>
  <c r="R150" i="5" s="1"/>
  <c r="O150" i="5" s="1"/>
  <c r="P150" i="5"/>
  <c r="T150" i="5"/>
  <c r="N151" i="5"/>
  <c r="P151" i="5"/>
  <c r="Q151" i="5"/>
  <c r="R151" i="5"/>
  <c r="O151" i="5" s="1"/>
  <c r="T151" i="5"/>
  <c r="N152" i="5"/>
  <c r="Q152" i="5" s="1"/>
  <c r="R152" i="5" s="1"/>
  <c r="O152" i="5" s="1"/>
  <c r="P152" i="5"/>
  <c r="T152" i="5"/>
  <c r="N153" i="5"/>
  <c r="P153" i="5"/>
  <c r="Q153" i="5"/>
  <c r="R153" i="5"/>
  <c r="O153" i="5" s="1"/>
  <c r="T153" i="5"/>
  <c r="Q154" i="5"/>
  <c r="R154" i="5" s="1"/>
  <c r="P154" i="5"/>
  <c r="T154" i="5"/>
  <c r="N155" i="5"/>
  <c r="P155" i="5"/>
  <c r="Q155" i="5"/>
  <c r="R155" i="5"/>
  <c r="O155" i="5" s="1"/>
  <c r="T155" i="5"/>
  <c r="N156" i="5"/>
  <c r="Q156" i="5" s="1"/>
  <c r="R156" i="5" s="1"/>
  <c r="O156" i="5" s="1"/>
  <c r="P156" i="5"/>
  <c r="T156" i="5"/>
  <c r="N157" i="5"/>
  <c r="O157" i="5"/>
  <c r="P157" i="5"/>
  <c r="T157" i="5" s="1"/>
  <c r="Q157" i="5"/>
  <c r="R157" i="5"/>
  <c r="N158" i="5"/>
  <c r="Q158" i="5" s="1"/>
  <c r="R158" i="5" s="1"/>
  <c r="O158" i="5" s="1"/>
  <c r="P158" i="5"/>
  <c r="T158" i="5"/>
  <c r="N159" i="5"/>
  <c r="P159" i="5"/>
  <c r="Q159" i="5"/>
  <c r="R159" i="5"/>
  <c r="O159" i="5" s="1"/>
  <c r="T159" i="5"/>
  <c r="N160" i="5"/>
  <c r="Q160" i="5" s="1"/>
  <c r="R160" i="5" s="1"/>
  <c r="O160" i="5" s="1"/>
  <c r="P160" i="5"/>
  <c r="T160" i="5"/>
  <c r="P161" i="5"/>
  <c r="T161" i="5" s="1"/>
  <c r="Q161" i="5"/>
  <c r="R161" i="5" s="1"/>
  <c r="N162" i="5"/>
  <c r="Q162" i="5" s="1"/>
  <c r="R162" i="5" s="1"/>
  <c r="O162" i="5" s="1"/>
  <c r="P162" i="5"/>
  <c r="T162" i="5"/>
  <c r="N163" i="5"/>
  <c r="P163" i="5"/>
  <c r="Q163" i="5"/>
  <c r="R163" i="5"/>
  <c r="O163" i="5" s="1"/>
  <c r="T163" i="5"/>
  <c r="N164" i="5"/>
  <c r="Q164" i="5" s="1"/>
  <c r="R164" i="5" s="1"/>
  <c r="O164" i="5" s="1"/>
  <c r="P164" i="5"/>
  <c r="T164" i="5"/>
  <c r="N165" i="5"/>
  <c r="O165" i="5"/>
  <c r="P165" i="5"/>
  <c r="T165" i="5" s="1"/>
  <c r="Q165" i="5"/>
  <c r="R165" i="5"/>
  <c r="N166" i="5"/>
  <c r="Q166" i="5" s="1"/>
  <c r="R166" i="5" s="1"/>
  <c r="O166" i="5" s="1"/>
  <c r="P166" i="5"/>
  <c r="T166" i="5"/>
  <c r="N167" i="5"/>
  <c r="P167" i="5"/>
  <c r="Q167" i="5"/>
  <c r="R167" i="5"/>
  <c r="O167" i="5" s="1"/>
  <c r="T167" i="5"/>
  <c r="N169" i="5"/>
  <c r="P32" i="9"/>
  <c r="R32" i="9" s="1"/>
  <c r="S32" i="9" s="1"/>
  <c r="Q32" i="9" s="1"/>
  <c r="P31" i="9"/>
  <c r="R31" i="9" s="1"/>
  <c r="S31" i="9" s="1"/>
  <c r="Q31" i="9" s="1"/>
  <c r="A18" i="6"/>
  <c r="T27" i="8"/>
  <c r="P27" i="8"/>
  <c r="R27" i="8" s="1"/>
  <c r="S27" i="8" s="1"/>
  <c r="Q27" i="8" s="1"/>
  <c r="A33" i="7"/>
  <c r="A34" i="7" s="1"/>
  <c r="A35" i="7" s="1"/>
  <c r="A36" i="7" s="1"/>
  <c r="A37" i="7" s="1"/>
  <c r="A38" i="7" s="1"/>
  <c r="A39" i="7" s="1"/>
  <c r="A40" i="7" s="1"/>
  <c r="A41" i="7" s="1"/>
  <c r="A94" i="7"/>
  <c r="A95" i="7" s="1"/>
  <c r="A96" i="7" s="1"/>
  <c r="A97" i="7" s="1"/>
  <c r="A98" i="7" s="1"/>
  <c r="J41" i="6" l="1"/>
  <c r="K41" i="6"/>
  <c r="J19" i="6"/>
  <c r="A19" i="6"/>
  <c r="A3" i="5"/>
  <c r="N37" i="12"/>
  <c r="P35" i="12"/>
  <c r="R35" i="12" s="1"/>
  <c r="S35" i="12" s="1"/>
  <c r="Q35" i="12" s="1"/>
  <c r="P33" i="12"/>
  <c r="R33" i="12" s="1"/>
  <c r="S33" i="12" s="1"/>
  <c r="Q33" i="12" s="1"/>
  <c r="P31" i="12"/>
  <c r="R31" i="12" s="1"/>
  <c r="S31" i="12" s="1"/>
  <c r="Q31" i="12" s="1"/>
  <c r="P29" i="12"/>
  <c r="R29" i="12" s="1"/>
  <c r="S29" i="12" s="1"/>
  <c r="Q29" i="12" s="1"/>
  <c r="P27" i="12"/>
  <c r="R27" i="12" s="1"/>
  <c r="S27" i="12" s="1"/>
  <c r="Q27" i="12" s="1"/>
  <c r="A7" i="15" l="1"/>
  <c r="A7" i="14"/>
  <c r="A7" i="13"/>
  <c r="A7" i="12"/>
  <c r="A7" i="11"/>
  <c r="A7" i="9"/>
  <c r="A7" i="8"/>
  <c r="A7" i="7"/>
  <c r="P25" i="12" l="1"/>
  <c r="R25" i="12" s="1"/>
  <c r="S25" i="12" s="1"/>
  <c r="Q25" i="12" s="1"/>
  <c r="P23" i="12"/>
  <c r="R23" i="12" s="1"/>
  <c r="S23" i="12" s="1"/>
  <c r="Q23" i="12" s="1"/>
  <c r="P21" i="12"/>
  <c r="R21" i="12" s="1"/>
  <c r="S21" i="12" s="1"/>
  <c r="Q21" i="12" s="1"/>
  <c r="P19" i="12"/>
  <c r="A20" i="9"/>
  <c r="P29" i="9"/>
  <c r="R29" i="9" s="1"/>
  <c r="S29" i="9" s="1"/>
  <c r="Q29" i="9" s="1"/>
  <c r="P28" i="9"/>
  <c r="R28" i="9" s="1"/>
  <c r="S28" i="9" s="1"/>
  <c r="Q28" i="9" s="1"/>
  <c r="P26" i="9"/>
  <c r="R26" i="9" s="1"/>
  <c r="S26" i="9" s="1"/>
  <c r="Q26" i="9" s="1"/>
  <c r="P25" i="9"/>
  <c r="R25" i="9" s="1"/>
  <c r="S25" i="9" s="1"/>
  <c r="Q25" i="9" s="1"/>
  <c r="P23" i="9"/>
  <c r="R23" i="9" s="1"/>
  <c r="S23" i="9" s="1"/>
  <c r="Q23" i="9" s="1"/>
  <c r="P22" i="9"/>
  <c r="R22" i="9" s="1"/>
  <c r="S22" i="9" s="1"/>
  <c r="Q22" i="9" s="1"/>
  <c r="P20" i="9"/>
  <c r="R20" i="9" s="1"/>
  <c r="S20" i="9" s="1"/>
  <c r="Q20" i="9" s="1"/>
  <c r="T23" i="8"/>
  <c r="P23" i="8"/>
  <c r="R23" i="8" s="1"/>
  <c r="S23" i="8" s="1"/>
  <c r="Q23" i="8" s="1"/>
  <c r="T21" i="8"/>
  <c r="P21" i="8"/>
  <c r="R21" i="8" s="1"/>
  <c r="S21" i="8" s="1"/>
  <c r="Q21" i="8" s="1"/>
  <c r="T19" i="8"/>
  <c r="P19" i="8"/>
  <c r="T25" i="8"/>
  <c r="P25" i="8"/>
  <c r="R25" i="8" s="1"/>
  <c r="S25" i="8" s="1"/>
  <c r="Q25" i="8" s="1"/>
  <c r="A20" i="7"/>
  <c r="A21" i="7" s="1"/>
  <c r="A22" i="7" s="1"/>
  <c r="A23" i="7" s="1"/>
  <c r="A24" i="7" s="1"/>
  <c r="A25" i="7" s="1"/>
  <c r="A26" i="7" s="1"/>
  <c r="A27" i="7" s="1"/>
  <c r="A28" i="7" s="1"/>
  <c r="A29" i="7" s="1"/>
  <c r="A30" i="7" s="1"/>
  <c r="A20" i="5"/>
  <c r="R19" i="8" l="1"/>
  <c r="S19" i="8" s="1"/>
  <c r="A20" i="6"/>
  <c r="A21" i="5"/>
  <c r="A22" i="5" s="1"/>
  <c r="A23" i="5" s="1"/>
  <c r="A24" i="5" s="1"/>
  <c r="A25" i="5" s="1"/>
  <c r="A26" i="5" s="1"/>
  <c r="A27" i="5" s="1"/>
  <c r="A28" i="5" s="1"/>
  <c r="A29" i="5" s="1"/>
  <c r="A30" i="5" s="1"/>
  <c r="A31" i="5" s="1"/>
  <c r="A32" i="5" s="1"/>
  <c r="A33" i="5" s="1"/>
  <c r="A34" i="5" s="1"/>
  <c r="A35" i="5" s="1"/>
  <c r="A36" i="5" s="1"/>
  <c r="A37" i="5" s="1"/>
  <c r="A38" i="5" s="1"/>
  <c r="A22" i="9"/>
  <c r="A23" i="9" s="1"/>
  <c r="A25" i="9"/>
  <c r="A26" i="9" s="1"/>
  <c r="A28" i="9" s="1"/>
  <c r="A29" i="9" s="1"/>
  <c r="P37" i="12"/>
  <c r="A44" i="7"/>
  <c r="A45" i="7" s="1"/>
  <c r="A46" i="7" s="1"/>
  <c r="A47" i="7" s="1"/>
  <c r="A48" i="7" s="1"/>
  <c r="A49" i="7" s="1"/>
  <c r="A50" i="7" s="1"/>
  <c r="A51" i="7" s="1"/>
  <c r="A52" i="7" s="1"/>
  <c r="A53" i="7" s="1"/>
  <c r="A54" i="7" s="1"/>
  <c r="R19" i="12"/>
  <c r="S19" i="12" s="1"/>
  <c r="Q19" i="12" s="1"/>
  <c r="Q19" i="8" l="1"/>
  <c r="A21" i="6"/>
  <c r="A39" i="5"/>
  <c r="A38" i="6"/>
  <c r="A78" i="7"/>
  <c r="A79" i="7" s="1"/>
  <c r="A80" i="7" s="1"/>
  <c r="A81" i="7" s="1"/>
  <c r="A82" i="7" s="1"/>
  <c r="A71" i="7"/>
  <c r="A72" i="7" s="1"/>
  <c r="A73" i="7" s="1"/>
  <c r="A74" i="7" s="1"/>
  <c r="A75" i="7" s="1"/>
  <c r="A57" i="7"/>
  <c r="A58" i="7" s="1"/>
  <c r="A59" i="7" s="1"/>
  <c r="A60" i="7" s="1"/>
  <c r="A61" i="7" s="1"/>
  <c r="A62" i="7" s="1"/>
  <c r="A63" i="7" s="1"/>
  <c r="A64" i="7" s="1"/>
  <c r="A65" i="7" s="1"/>
  <c r="A66" i="7" s="1"/>
  <c r="A67" i="7" s="1"/>
  <c r="A68" i="7" s="1"/>
  <c r="A22" i="6"/>
  <c r="A85" i="7"/>
  <c r="A86" i="7" s="1"/>
  <c r="A87" i="7" s="1"/>
  <c r="A88" i="7" s="1"/>
  <c r="A89" i="7" s="1"/>
  <c r="A90" i="7" s="1"/>
  <c r="A91" i="7" s="1"/>
  <c r="A23" i="6" l="1"/>
  <c r="P11" i="12"/>
  <c r="P10" i="12"/>
  <c r="P9" i="12"/>
  <c r="P8" i="12"/>
  <c r="P7" i="12"/>
  <c r="A24" i="6" l="1"/>
  <c r="S37" i="12"/>
  <c r="Q38" i="12"/>
  <c r="D28" i="13"/>
  <c r="A25" i="6" l="1"/>
  <c r="D28" i="14"/>
  <c r="P19" i="9"/>
  <c r="R19" i="9" s="1"/>
  <c r="S19" i="9" s="1"/>
  <c r="T19" i="7"/>
  <c r="T113" i="7" s="1"/>
  <c r="P19" i="7"/>
  <c r="K19" i="6"/>
  <c r="P19" i="5"/>
  <c r="N19" i="5"/>
  <c r="Q19" i="9" l="1"/>
  <c r="S34" i="9"/>
  <c r="K169" i="6"/>
  <c r="T19" i="5"/>
  <c r="T168" i="5" s="1"/>
  <c r="P168" i="5"/>
  <c r="N168" i="5"/>
  <c r="N170" i="5" s="1"/>
  <c r="R19" i="7"/>
  <c r="S19" i="7" s="1"/>
  <c r="P113" i="7"/>
  <c r="J169" i="6"/>
  <c r="Q19" i="5"/>
  <c r="R19" i="5" s="1"/>
  <c r="O19" i="5" s="1"/>
  <c r="N171" i="5" s="1"/>
  <c r="A26" i="6"/>
  <c r="D25" i="10"/>
  <c r="B25" i="10"/>
  <c r="D24" i="10"/>
  <c r="B24" i="10"/>
  <c r="D11" i="10"/>
  <c r="B11" i="10"/>
  <c r="D10" i="10"/>
  <c r="B10" i="10"/>
  <c r="D9" i="10"/>
  <c r="B9" i="10"/>
  <c r="D8" i="10"/>
  <c r="B8" i="10"/>
  <c r="D7" i="10"/>
  <c r="A7" i="10"/>
  <c r="A6" i="10"/>
  <c r="A3" i="10"/>
  <c r="A1" i="10"/>
  <c r="M178" i="5"/>
  <c r="J176" i="6" s="1"/>
  <c r="O119" i="7" s="1"/>
  <c r="O47" i="12" s="1"/>
  <c r="M177" i="5"/>
  <c r="D24" i="11" s="1"/>
  <c r="D34" i="13" s="1"/>
  <c r="D34" i="14" s="1"/>
  <c r="N25" i="15" s="1"/>
  <c r="F41" i="16" s="1"/>
  <c r="F47" i="17" s="1"/>
  <c r="B177" i="5"/>
  <c r="B176" i="5"/>
  <c r="C11" i="5"/>
  <c r="C12" i="6" s="1"/>
  <c r="C11" i="7" s="1"/>
  <c r="B11" i="8" s="1"/>
  <c r="C10" i="5"/>
  <c r="C11" i="6" s="1"/>
  <c r="C10" i="7" s="1"/>
  <c r="B10" i="8" s="1"/>
  <c r="C9" i="5"/>
  <c r="C10" i="6" s="1"/>
  <c r="C9" i="7" s="1"/>
  <c r="B9" i="8" s="1"/>
  <c r="C8" i="5"/>
  <c r="C9" i="6" s="1"/>
  <c r="C8" i="7" s="1"/>
  <c r="B8" i="8" s="1"/>
  <c r="A1" i="4"/>
  <c r="B3" i="2"/>
  <c r="B2" i="2"/>
  <c r="A60" i="17"/>
  <c r="F45" i="17"/>
  <c r="A13" i="17"/>
  <c r="A12" i="17"/>
  <c r="A11" i="17"/>
  <c r="A10" i="17"/>
  <c r="A9" i="17"/>
  <c r="B6" i="17"/>
  <c r="AG7" i="17" s="1"/>
  <c r="AG8" i="17" s="1"/>
  <c r="Z2" i="17"/>
  <c r="Z1" i="17"/>
  <c r="G39" i="16"/>
  <c r="I30" i="16"/>
  <c r="H30" i="16"/>
  <c r="I29" i="16"/>
  <c r="I28" i="16"/>
  <c r="I27" i="16"/>
  <c r="I26" i="16"/>
  <c r="I25" i="16"/>
  <c r="H23" i="16"/>
  <c r="I23" i="16" s="1"/>
  <c r="I16" i="16"/>
  <c r="J218" i="15"/>
  <c r="I218" i="15"/>
  <c r="J217" i="15"/>
  <c r="I217" i="15"/>
  <c r="J216" i="15"/>
  <c r="I216" i="15"/>
  <c r="J215" i="15"/>
  <c r="I215" i="15"/>
  <c r="A215" i="15"/>
  <c r="J214" i="15"/>
  <c r="I214" i="15"/>
  <c r="A214" i="15"/>
  <c r="J213" i="15"/>
  <c r="I213" i="15"/>
  <c r="A213" i="15"/>
  <c r="J212" i="15"/>
  <c r="I212" i="15"/>
  <c r="A212" i="15"/>
  <c r="I211" i="15"/>
  <c r="A211" i="15"/>
  <c r="J210" i="15"/>
  <c r="I210" i="15"/>
  <c r="A210" i="15"/>
  <c r="J209" i="15"/>
  <c r="I209" i="15"/>
  <c r="A209" i="15"/>
  <c r="J208" i="15"/>
  <c r="I208" i="15"/>
  <c r="A208" i="15"/>
  <c r="J207" i="15"/>
  <c r="I207" i="15"/>
  <c r="A207" i="15"/>
  <c r="I206" i="15"/>
  <c r="A206" i="15"/>
  <c r="J205" i="15"/>
  <c r="I205" i="15"/>
  <c r="J204" i="15"/>
  <c r="I204" i="15"/>
  <c r="A204" i="15"/>
  <c r="J203" i="15"/>
  <c r="I203" i="15"/>
  <c r="A203" i="15"/>
  <c r="J202" i="15"/>
  <c r="I202" i="15"/>
  <c r="A202" i="15"/>
  <c r="J201" i="15"/>
  <c r="I201" i="15"/>
  <c r="A201" i="15"/>
  <c r="J200" i="15"/>
  <c r="I200" i="15"/>
  <c r="A200" i="15"/>
  <c r="J199" i="15"/>
  <c r="I199" i="15"/>
  <c r="A199" i="15"/>
  <c r="I198" i="15"/>
  <c r="A198" i="15"/>
  <c r="J197" i="15"/>
  <c r="I197" i="15"/>
  <c r="J196" i="15"/>
  <c r="I196" i="15"/>
  <c r="A196" i="15"/>
  <c r="J195" i="15"/>
  <c r="I195" i="15"/>
  <c r="A195" i="15"/>
  <c r="I194" i="15"/>
  <c r="A194" i="15"/>
  <c r="J193" i="15"/>
  <c r="I193" i="15"/>
  <c r="J192" i="15"/>
  <c r="I192" i="15"/>
  <c r="A192" i="15"/>
  <c r="J191" i="15"/>
  <c r="I191" i="15"/>
  <c r="A191" i="15"/>
  <c r="J190" i="15"/>
  <c r="I190" i="15"/>
  <c r="A190" i="15"/>
  <c r="I189" i="15"/>
  <c r="A189" i="15"/>
  <c r="J188" i="15"/>
  <c r="I188" i="15"/>
  <c r="J187" i="15"/>
  <c r="I187" i="15"/>
  <c r="A187" i="15"/>
  <c r="J186" i="15"/>
  <c r="I186" i="15"/>
  <c r="A186" i="15"/>
  <c r="J185" i="15"/>
  <c r="I185" i="15"/>
  <c r="A185" i="15"/>
  <c r="I184" i="15"/>
  <c r="A184" i="15"/>
  <c r="J183" i="15"/>
  <c r="I183" i="15"/>
  <c r="J182" i="15"/>
  <c r="I182" i="15"/>
  <c r="A182" i="15"/>
  <c r="J181" i="15"/>
  <c r="I181" i="15"/>
  <c r="A181" i="15"/>
  <c r="J180" i="15"/>
  <c r="I180" i="15"/>
  <c r="A180" i="15"/>
  <c r="J179" i="15"/>
  <c r="I179" i="15"/>
  <c r="A179" i="15"/>
  <c r="J178" i="15"/>
  <c r="I178" i="15"/>
  <c r="A178" i="15"/>
  <c r="J177" i="15"/>
  <c r="I177" i="15"/>
  <c r="A177" i="15"/>
  <c r="J176" i="15"/>
  <c r="I176" i="15"/>
  <c r="A176" i="15"/>
  <c r="J175" i="15"/>
  <c r="I175" i="15"/>
  <c r="A175" i="15"/>
  <c r="J174" i="15"/>
  <c r="I174" i="15"/>
  <c r="A174" i="15"/>
  <c r="I173" i="15"/>
  <c r="A173" i="15"/>
  <c r="J172" i="15"/>
  <c r="I172" i="15"/>
  <c r="J171" i="15"/>
  <c r="I171" i="15"/>
  <c r="A171" i="15"/>
  <c r="J170" i="15"/>
  <c r="I170" i="15"/>
  <c r="A170" i="15"/>
  <c r="J169" i="15"/>
  <c r="I169" i="15"/>
  <c r="A169" i="15"/>
  <c r="J168" i="15"/>
  <c r="I168" i="15"/>
  <c r="A168" i="15"/>
  <c r="J167" i="15"/>
  <c r="I167" i="15"/>
  <c r="A167" i="15"/>
  <c r="J166" i="15"/>
  <c r="I166" i="15"/>
  <c r="A166" i="15"/>
  <c r="I165" i="15"/>
  <c r="A165" i="15"/>
  <c r="J164" i="15"/>
  <c r="I164" i="15"/>
  <c r="J163" i="15"/>
  <c r="I163" i="15"/>
  <c r="A163" i="15"/>
  <c r="J162" i="15"/>
  <c r="I162" i="15"/>
  <c r="A162" i="15"/>
  <c r="J161" i="15"/>
  <c r="I161" i="15"/>
  <c r="A161" i="15"/>
  <c r="J160" i="15"/>
  <c r="I160" i="15"/>
  <c r="A160" i="15"/>
  <c r="J159" i="15"/>
  <c r="I159" i="15"/>
  <c r="A159" i="15"/>
  <c r="I158" i="15"/>
  <c r="A158" i="15"/>
  <c r="I157" i="15"/>
  <c r="A157" i="15"/>
  <c r="J156" i="15"/>
  <c r="I156" i="15"/>
  <c r="J155" i="15"/>
  <c r="I155" i="15"/>
  <c r="J154" i="15"/>
  <c r="I154" i="15"/>
  <c r="A154" i="15"/>
  <c r="J153" i="15"/>
  <c r="I153" i="15"/>
  <c r="A153" i="15"/>
  <c r="J152" i="15"/>
  <c r="I152" i="15"/>
  <c r="A152" i="15"/>
  <c r="I151" i="15"/>
  <c r="A151" i="15"/>
  <c r="I150" i="15"/>
  <c r="A150" i="15"/>
  <c r="J148" i="15"/>
  <c r="I148" i="15"/>
  <c r="J147" i="15"/>
  <c r="I147" i="15"/>
  <c r="J146" i="15"/>
  <c r="I146" i="15"/>
  <c r="A146" i="15"/>
  <c r="J145" i="15"/>
  <c r="I145" i="15"/>
  <c r="A145" i="15"/>
  <c r="J144" i="15"/>
  <c r="I144" i="15"/>
  <c r="A144" i="15"/>
  <c r="J143" i="15"/>
  <c r="I143" i="15"/>
  <c r="A143" i="15"/>
  <c r="I142" i="15"/>
  <c r="A142" i="15"/>
  <c r="J141" i="15"/>
  <c r="I141" i="15"/>
  <c r="J140" i="15"/>
  <c r="I140" i="15"/>
  <c r="A140" i="15"/>
  <c r="J139" i="15"/>
  <c r="I139" i="15"/>
  <c r="A139" i="15"/>
  <c r="J138" i="15"/>
  <c r="I138" i="15"/>
  <c r="A138" i="15"/>
  <c r="I137" i="15"/>
  <c r="A137" i="15"/>
  <c r="J136" i="15"/>
  <c r="I136" i="15"/>
  <c r="J135" i="15"/>
  <c r="I135" i="15"/>
  <c r="A135" i="15"/>
  <c r="J134" i="15"/>
  <c r="I134" i="15"/>
  <c r="A134" i="15"/>
  <c r="J133" i="15"/>
  <c r="I133" i="15"/>
  <c r="A133" i="15"/>
  <c r="I132" i="15"/>
  <c r="A132" i="15"/>
  <c r="J131" i="15"/>
  <c r="I131" i="15"/>
  <c r="J130" i="15"/>
  <c r="I130" i="15"/>
  <c r="A130" i="15"/>
  <c r="J129" i="15"/>
  <c r="I129" i="15"/>
  <c r="A129" i="15"/>
  <c r="J128" i="15"/>
  <c r="I128" i="15"/>
  <c r="A128" i="15"/>
  <c r="J127" i="15"/>
  <c r="I127" i="15"/>
  <c r="A127" i="15"/>
  <c r="I126" i="15"/>
  <c r="A126" i="15"/>
  <c r="J125" i="15"/>
  <c r="I125" i="15"/>
  <c r="J124" i="15"/>
  <c r="I124" i="15"/>
  <c r="A124" i="15"/>
  <c r="J123" i="15"/>
  <c r="I123" i="15"/>
  <c r="A123" i="15"/>
  <c r="J122" i="15"/>
  <c r="I122" i="15"/>
  <c r="A122" i="15"/>
  <c r="J121" i="15"/>
  <c r="I121" i="15"/>
  <c r="A121" i="15"/>
  <c r="I120" i="15"/>
  <c r="A120" i="15"/>
  <c r="I119" i="15"/>
  <c r="A119" i="15"/>
  <c r="I118" i="15"/>
  <c r="A118" i="15"/>
  <c r="J117" i="15"/>
  <c r="I117" i="15"/>
  <c r="J116" i="15"/>
  <c r="I116" i="15"/>
  <c r="A116" i="15"/>
  <c r="J115" i="15"/>
  <c r="I115" i="15"/>
  <c r="A115" i="15"/>
  <c r="I114" i="15"/>
  <c r="A114" i="15"/>
  <c r="J113" i="15"/>
  <c r="I113" i="15"/>
  <c r="A113" i="15"/>
  <c r="J112" i="15"/>
  <c r="I112" i="15"/>
  <c r="A112" i="15"/>
  <c r="J110" i="15"/>
  <c r="J109" i="15"/>
  <c r="J108" i="15"/>
  <c r="A108" i="15"/>
  <c r="J107" i="15"/>
  <c r="A107" i="15"/>
  <c r="J106" i="15"/>
  <c r="I106" i="15"/>
  <c r="J103" i="15"/>
  <c r="I103" i="15"/>
  <c r="A103" i="15"/>
  <c r="J102" i="15"/>
  <c r="I102" i="15"/>
  <c r="J26" i="15"/>
  <c r="J25" i="15"/>
  <c r="M18" i="15"/>
  <c r="M17" i="15"/>
  <c r="Q17" i="15" s="1"/>
  <c r="R17" i="15" s="1"/>
  <c r="N17" i="15" s="1"/>
  <c r="K11" i="15"/>
  <c r="I11" i="15"/>
  <c r="I110" i="15" s="1"/>
  <c r="AI10" i="15"/>
  <c r="K10" i="15"/>
  <c r="I10" i="15"/>
  <c r="I109" i="15" s="1"/>
  <c r="K9" i="15"/>
  <c r="I9" i="15"/>
  <c r="I108" i="15" s="1"/>
  <c r="K8" i="15"/>
  <c r="I8" i="15"/>
  <c r="I107" i="15" s="1"/>
  <c r="K7" i="15"/>
  <c r="A106" i="15"/>
  <c r="AI6" i="15"/>
  <c r="AI5" i="15"/>
  <c r="AI4" i="15"/>
  <c r="AI3" i="15"/>
  <c r="D11" i="14"/>
  <c r="B11" i="14"/>
  <c r="D10" i="14"/>
  <c r="B10" i="14"/>
  <c r="D9" i="14"/>
  <c r="B9" i="14"/>
  <c r="D8" i="14"/>
  <c r="B8" i="14"/>
  <c r="D7" i="14"/>
  <c r="D11" i="13"/>
  <c r="B11" i="13"/>
  <c r="D10" i="13"/>
  <c r="B10" i="13"/>
  <c r="D9" i="13"/>
  <c r="B9" i="13"/>
  <c r="D8" i="13"/>
  <c r="B8" i="13"/>
  <c r="D7" i="13"/>
  <c r="O17" i="11"/>
  <c r="K17" i="11"/>
  <c r="I17" i="11"/>
  <c r="M17" i="11" s="1"/>
  <c r="O16" i="11"/>
  <c r="K16" i="11"/>
  <c r="O14" i="11"/>
  <c r="K14" i="11"/>
  <c r="K18" i="11" s="1"/>
  <c r="D11" i="11"/>
  <c r="D10" i="11"/>
  <c r="D9" i="11"/>
  <c r="D8" i="11"/>
  <c r="D7" i="11"/>
  <c r="P11" i="9"/>
  <c r="P10" i="9"/>
  <c r="P9" i="9"/>
  <c r="P8" i="9"/>
  <c r="P7" i="9"/>
  <c r="T29" i="8"/>
  <c r="T30" i="8" s="1"/>
  <c r="P11" i="8"/>
  <c r="P10" i="8"/>
  <c r="P9" i="8"/>
  <c r="P8" i="8"/>
  <c r="P7" i="8"/>
  <c r="M11" i="7"/>
  <c r="AM10" i="7"/>
  <c r="M10" i="7"/>
  <c r="M9" i="7"/>
  <c r="M8" i="7"/>
  <c r="M7" i="7"/>
  <c r="AM6" i="7"/>
  <c r="AM5" i="7"/>
  <c r="AM4" i="7"/>
  <c r="AM3" i="7"/>
  <c r="I11" i="6"/>
  <c r="I10" i="6"/>
  <c r="I9" i="6"/>
  <c r="I8" i="6"/>
  <c r="C8" i="6"/>
  <c r="I7" i="6"/>
  <c r="G32" i="4"/>
  <c r="A15" i="4"/>
  <c r="A14" i="4"/>
  <c r="A10" i="4"/>
  <c r="A9" i="4"/>
  <c r="A6" i="5" s="1"/>
  <c r="A7" i="4"/>
  <c r="K6" i="4"/>
  <c r="AJ8" i="5"/>
  <c r="AJ2" i="5"/>
  <c r="AJ1" i="5"/>
  <c r="P29" i="8" l="1"/>
  <c r="Q19" i="7"/>
  <c r="Q114" i="7" s="1"/>
  <c r="S113" i="7"/>
  <c r="A27" i="6"/>
  <c r="A6" i="6"/>
  <c r="A6" i="12"/>
  <c r="A6" i="7"/>
  <c r="A6" i="8"/>
  <c r="A6" i="15"/>
  <c r="A105" i="15" s="1"/>
  <c r="A6" i="11"/>
  <c r="A6" i="13"/>
  <c r="A6" i="14"/>
  <c r="A6" i="9"/>
  <c r="Q18" i="15"/>
  <c r="R18" i="15" s="1"/>
  <c r="N18" i="15" s="1"/>
  <c r="N21" i="15" s="1"/>
  <c r="D26" i="13"/>
  <c r="B10" i="9"/>
  <c r="B10" i="11" s="1"/>
  <c r="B10" i="12"/>
  <c r="B9" i="9"/>
  <c r="B9" i="11" s="1"/>
  <c r="B9" i="12"/>
  <c r="B11" i="9"/>
  <c r="B11" i="11" s="1"/>
  <c r="B11" i="12"/>
  <c r="B175" i="6"/>
  <c r="D118" i="7" s="1"/>
  <c r="B47" i="12"/>
  <c r="B174" i="6"/>
  <c r="B46" i="12"/>
  <c r="B8" i="9"/>
  <c r="B8" i="11" s="1"/>
  <c r="B8" i="12"/>
  <c r="A1" i="6"/>
  <c r="A1" i="12"/>
  <c r="A2" i="16"/>
  <c r="A1" i="11"/>
  <c r="A1" i="15"/>
  <c r="A100" i="15" s="1"/>
  <c r="A1" i="7"/>
  <c r="A1" i="17"/>
  <c r="A1" i="13"/>
  <c r="A1" i="8"/>
  <c r="A1" i="9"/>
  <c r="A1" i="14"/>
  <c r="A3" i="6"/>
  <c r="A3" i="12"/>
  <c r="A3" i="15"/>
  <c r="A102" i="15" s="1"/>
  <c r="A3" i="13"/>
  <c r="A3" i="9"/>
  <c r="A3" i="7"/>
  <c r="A3" i="14"/>
  <c r="A3" i="11"/>
  <c r="C12" i="16"/>
  <c r="C15" i="17"/>
  <c r="A3" i="8"/>
  <c r="Q35" i="9"/>
  <c r="P34" i="9"/>
  <c r="H29" i="16" s="1"/>
  <c r="D14" i="13"/>
  <c r="AG6" i="17"/>
  <c r="B39" i="9"/>
  <c r="A1" i="5"/>
  <c r="B24" i="11"/>
  <c r="B34" i="13" s="1"/>
  <c r="B34" i="14" s="1"/>
  <c r="E25" i="15" s="1"/>
  <c r="C41" i="16" s="1"/>
  <c r="B47" i="17" s="1"/>
  <c r="O40" i="9"/>
  <c r="O35" i="8"/>
  <c r="AI7" i="15"/>
  <c r="M20" i="15"/>
  <c r="A2" i="4"/>
  <c r="J175" i="6"/>
  <c r="O118" i="7" s="1"/>
  <c r="O46" i="12" s="1"/>
  <c r="B40" i="9"/>
  <c r="B25" i="11"/>
  <c r="B35" i="13" s="1"/>
  <c r="B35" i="14" s="1"/>
  <c r="E26" i="15" s="1"/>
  <c r="C42" i="16" s="1"/>
  <c r="B48" i="17" s="1"/>
  <c r="O18" i="11"/>
  <c r="B34" i="8"/>
  <c r="AM7" i="7"/>
  <c r="B35" i="8"/>
  <c r="D25" i="11"/>
  <c r="D35" i="13" s="1"/>
  <c r="D35" i="14" s="1"/>
  <c r="N26" i="15" s="1"/>
  <c r="F42" i="16" s="1"/>
  <c r="F48" i="17" s="1"/>
  <c r="D117" i="7"/>
  <c r="AG9" i="17"/>
  <c r="T114" i="7"/>
  <c r="Q30" i="8" l="1"/>
  <c r="S29" i="8"/>
  <c r="A28" i="6"/>
  <c r="B42" i="17"/>
  <c r="D17" i="11"/>
  <c r="D15" i="11"/>
  <c r="D22" i="13"/>
  <c r="H22" i="16"/>
  <c r="I22" i="16" s="1"/>
  <c r="H18" i="16"/>
  <c r="I18" i="16" s="1"/>
  <c r="H25" i="16"/>
  <c r="O39" i="9"/>
  <c r="O34" i="8"/>
  <c r="D20" i="13"/>
  <c r="H28" i="16"/>
  <c r="H21" i="16"/>
  <c r="I21" i="16" s="1"/>
  <c r="H27" i="16"/>
  <c r="D18" i="13"/>
  <c r="H20" i="16"/>
  <c r="I20" i="16" s="1"/>
  <c r="H16" i="16"/>
  <c r="H15" i="16"/>
  <c r="I15" i="16" s="1"/>
  <c r="D16" i="13"/>
  <c r="H19" i="16"/>
  <c r="I19" i="16" s="1"/>
  <c r="H26" i="16"/>
  <c r="AE1" i="5"/>
  <c r="AE2" i="5" s="1"/>
  <c r="D18" i="11" l="1"/>
  <c r="D24" i="13" s="1"/>
  <c r="D30" i="13" s="1"/>
  <c r="D31" i="13" s="1"/>
  <c r="A29" i="6"/>
  <c r="K22" i="16"/>
  <c r="D22" i="14" s="1"/>
  <c r="K18" i="16"/>
  <c r="K21" i="16"/>
  <c r="D20" i="14" s="1"/>
  <c r="K23" i="16"/>
  <c r="K20" i="16"/>
  <c r="K19" i="16"/>
  <c r="D16" i="14" s="1"/>
  <c r="A30" i="6" l="1"/>
  <c r="D18" i="14"/>
  <c r="D16" i="10"/>
  <c r="D14" i="14"/>
  <c r="D14" i="10"/>
  <c r="A31" i="6" l="1"/>
  <c r="D18" i="10"/>
  <c r="D24" i="14" s="1"/>
  <c r="A32" i="6" l="1"/>
  <c r="D30" i="14"/>
  <c r="D31" i="14" s="1"/>
  <c r="AB17" i="17" s="1"/>
  <c r="B17" i="17" s="1"/>
  <c r="A33" i="6" l="1"/>
  <c r="A34" i="6" l="1"/>
  <c r="A35" i="6" l="1"/>
  <c r="A36" i="6" l="1"/>
  <c r="A37" i="6" l="1"/>
  <c r="A39" i="6" l="1"/>
  <c r="A41" i="6" l="1"/>
  <c r="A42" i="6" l="1"/>
</calcChain>
</file>

<file path=xl/sharedStrings.xml><?xml version="1.0" encoding="utf-8"?>
<sst xmlns="http://schemas.openxmlformats.org/spreadsheetml/2006/main" count="2470" uniqueCount="499">
  <si>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</si>
  <si>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</si>
  <si>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</si>
  <si>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</si>
  <si>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</si>
  <si>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</si>
  <si>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</si>
  <si>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</si>
  <si>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</si>
  <si>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</si>
  <si>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</si>
  <si>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</si>
  <si>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</si>
  <si>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</si>
  <si>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</si>
  <si>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</si>
  <si>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</si>
  <si>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</si>
  <si>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</si>
  <si>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</si>
  <si>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</si>
  <si>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</si>
  <si>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</si>
  <si>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</si>
  <si>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</si>
  <si>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</si>
  <si>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</si>
  <si>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</si>
  <si>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</si>
  <si>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</si>
  <si>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</si>
  <si>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</si>
  <si>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</si>
  <si>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I</t>
  </si>
  <si>
    <t xml:space="preserve">EA </t>
  </si>
  <si>
    <t>II</t>
  </si>
  <si>
    <t xml:space="preserve">Total Ex-works Price </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</si>
  <si>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</si>
  <si>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</si>
  <si>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</si>
  <si>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</si>
  <si>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</si>
  <si>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</si>
  <si>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</si>
  <si>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</si>
  <si>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</si>
  <si>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</si>
  <si>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ORIGINAL</t>
  </si>
  <si>
    <t>Price Schedules</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</si>
  <si>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</si>
  <si>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</si>
  <si>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</si>
  <si>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</si>
  <si>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</si>
  <si>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</si>
  <si>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</si>
  <si>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</si>
  <si>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</si>
  <si>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</si>
  <si>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</si>
  <si>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</si>
  <si>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</si>
  <si>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</si>
  <si>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</si>
  <si>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</si>
  <si>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</si>
  <si>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</si>
  <si>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</si>
  <si>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</si>
  <si>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</si>
  <si>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</si>
  <si>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</si>
  <si>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</si>
  <si>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</si>
  <si>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</si>
  <si>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</si>
  <si>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</si>
  <si>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</si>
  <si>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</si>
  <si>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</si>
  <si>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</si>
  <si>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</si>
  <si>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</si>
  <si>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</si>
  <si>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</si>
  <si>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</si>
  <si>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</si>
  <si>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</si>
  <si>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</si>
  <si>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</si>
  <si>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</si>
  <si>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</si>
  <si>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</si>
  <si>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</si>
  <si>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</si>
  <si>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</si>
  <si>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</si>
  <si>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</si>
  <si>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</si>
  <si>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</si>
  <si>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</si>
  <si>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</si>
  <si>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</si>
  <si>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</si>
  <si>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</si>
  <si>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</si>
  <si>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</si>
  <si>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</si>
  <si>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</si>
  <si>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</si>
  <si>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</si>
  <si>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</si>
  <si>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</si>
  <si>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</si>
  <si>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</si>
  <si>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</si>
  <si>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</si>
  <si>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</si>
  <si>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</si>
  <si>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</si>
  <si>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</si>
  <si>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</si>
  <si>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</si>
  <si>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</si>
  <si>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</si>
  <si>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</si>
  <si>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</si>
  <si>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</si>
  <si>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</si>
  <si>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</si>
  <si>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</si>
  <si>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</si>
  <si>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</si>
  <si>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</si>
  <si>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</si>
  <si>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</si>
  <si>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</si>
  <si>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</si>
  <si>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</si>
  <si>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</si>
  <si>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</si>
  <si>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</si>
  <si>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</si>
  <si>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</si>
  <si>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</si>
  <si>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</si>
  <si>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</si>
  <si>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</si>
  <si>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</si>
  <si>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</si>
  <si>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</si>
  <si>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</si>
  <si>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</si>
  <si>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</si>
  <si>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</si>
  <si>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Maintenance Charges during &amp; after Defect Liability Period</t>
  </si>
  <si>
    <t>Unit Maintenance Charges excluding GST</t>
  </si>
  <si>
    <t>Total Maintenance  Charges excluding GST</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</si>
  <si>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</si>
  <si>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</si>
  <si>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</si>
  <si>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</si>
  <si>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</si>
  <si>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</si>
  <si>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</si>
  <si>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</si>
  <si>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</si>
  <si>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</si>
  <si>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</si>
  <si>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</si>
  <si>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</si>
  <si>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</si>
  <si>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</si>
  <si>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</si>
  <si>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</si>
  <si>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(Schedule-3), Training to be imparted in India (Schedule-4a) and Maintenance Charges during and after Defect Liabilty Period (Schedule-4b)</t>
  </si>
  <si>
    <t xml:space="preserve">GRAND TOTAL [1+2] </t>
  </si>
  <si>
    <t>Grand Total after Discount</t>
  </si>
  <si>
    <t>Grand Total after MPD</t>
  </si>
  <si>
    <t xml:space="preserve">Date         : </t>
  </si>
  <si>
    <t>Place        :</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</si>
  <si>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</si>
  <si>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</si>
  <si>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</si>
  <si>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</si>
  <si>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</si>
  <si>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</si>
  <si>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</si>
  <si>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</si>
  <si>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</si>
  <si>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</si>
  <si>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</si>
  <si>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</si>
  <si>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</si>
  <si>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</si>
  <si>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</si>
  <si>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</si>
  <si>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r>
      <t xml:space="preserve">Type Test Charges 
</t>
    </r>
    <r>
      <rPr>
        <sz val="10"/>
        <rFont val="Book Antiqua"/>
        <family val="1"/>
      </rPr>
      <t>[Total of this Schedule is included in Schedule - 1 above.]</t>
    </r>
  </si>
  <si>
    <t>Schedule 7</t>
  </si>
  <si>
    <t>As per lum-sum on Sch-7</t>
  </si>
  <si>
    <t>As per Percent on Sch-7</t>
  </si>
  <si>
    <t>Multipackage Discount</t>
  </si>
  <si>
    <t>Type tests Charges:</t>
  </si>
  <si>
    <t>SL. NO.</t>
  </si>
  <si>
    <t>Line Item No</t>
  </si>
  <si>
    <t>Code</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</si>
  <si>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</si>
  <si>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</si>
  <si>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</si>
  <si>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</si>
  <si>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</si>
  <si>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</si>
  <si>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</si>
  <si>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</si>
  <si>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</si>
  <si>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</si>
  <si>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</si>
  <si>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</si>
  <si>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</si>
  <si>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</si>
  <si>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</si>
  <si>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</si>
  <si>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</si>
  <si>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</si>
  <si>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</si>
  <si>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</si>
  <si>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</si>
  <si>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</si>
  <si>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</si>
  <si>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</si>
  <si>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</si>
  <si>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</si>
  <si>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</si>
  <si>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</si>
  <si>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</si>
  <si>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</si>
  <si>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</si>
  <si>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</si>
  <si>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</si>
  <si>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</si>
  <si>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</si>
  <si>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</si>
  <si>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</si>
  <si>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</si>
  <si>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</si>
  <si>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</si>
  <si>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</si>
  <si>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</si>
  <si>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</si>
  <si>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</si>
  <si>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</si>
  <si>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</si>
  <si>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</si>
  <si>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</si>
  <si>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</si>
  <si>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</si>
  <si>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</si>
  <si>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</si>
  <si>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</si>
  <si>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</si>
  <si>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</si>
  <si>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</si>
  <si>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</si>
  <si>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</si>
  <si>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</si>
  <si>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</si>
  <si>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</si>
  <si>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</si>
  <si>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</si>
  <si>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</si>
  <si>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</si>
  <si>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</si>
  <si>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</si>
  <si>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</si>
  <si>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</si>
  <si>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</si>
  <si>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</si>
  <si>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</si>
  <si>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</si>
  <si>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</si>
  <si>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</si>
  <si>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</si>
  <si>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</si>
  <si>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</si>
  <si>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</si>
  <si>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Training charges for training to be imparted.</t>
  </si>
  <si>
    <t>Schedule 4b</t>
  </si>
  <si>
    <t>Maintenance Charges during &amp; after Defect Liability Period.</t>
  </si>
  <si>
    <t>Schedule 5</t>
  </si>
  <si>
    <t>Taxes and Duties not included in Schedule 1</t>
  </si>
  <si>
    <t>Schedule 6</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</si>
  <si>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</si>
  <si>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</si>
  <si>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</si>
  <si>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</si>
  <si>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</si>
  <si>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</si>
  <si>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</si>
  <si>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</si>
  <si>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</si>
  <si>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</si>
  <si>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</si>
  <si>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</si>
  <si>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</si>
  <si>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</si>
  <si>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</si>
  <si>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</si>
  <si>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</si>
  <si>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</si>
  <si>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</si>
  <si>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 Name:</t>
  </si>
  <si>
    <t>Spec no.</t>
  </si>
  <si>
    <t>SUMMARY OF TAXES &amp; DUTIES APPLICABLE ON GOODS</t>
  </si>
  <si>
    <t>Printed name</t>
  </si>
  <si>
    <t>Buy-back Charges (Scrap value):</t>
  </si>
  <si>
    <t>+</t>
  </si>
  <si>
    <t>Buyer (Bidder/Contractor) of the scrap material shall be liable to pay extra towards GST, TCS (Tax Collected at Source) as per Income Tax Act and other applicable taxes if any,  as per actual,  as per tax invoice raised by the employer.</t>
  </si>
  <si>
    <t>Scrap Value (excluding GST and other applicable taxes if any) shall be considered solely for bid evaluation purpose to arrive at the net evaluated price of the Bidder/Contractor.</t>
  </si>
  <si>
    <t>However, bidders shall not be allowed to change the Scrap value [as quoted by bidder in Schedule-6 {Buy Back Charges(Scrap value)} which after correction, if any, shall be indicated in the template calculation sheet provided during the e-Reverse Auction] during e-Reverse Auction.</t>
  </si>
  <si>
    <t>Total Buy-back Charges (Excl. GST)</t>
  </si>
  <si>
    <t>Unit  Charges excluding GST</t>
  </si>
  <si>
    <t>Total   Charges excluding GST</t>
  </si>
  <si>
    <t xml:space="preserve">Note : </t>
  </si>
  <si>
    <t>(All Prices are in Indian Rupees.)</t>
  </si>
  <si>
    <t>Schedule - 6 (buy-back)</t>
  </si>
  <si>
    <t>Whether HSN in column '8’ is confirmed. If not  indicate applicable the HSN +</t>
  </si>
  <si>
    <t>Whether  rate of GST in column ‘10’ is confirmed. If not  indicate applicable rate of GST +</t>
  </si>
  <si>
    <t>Whether HSN in column ‘5’ is confirmed. If not  indicate applicable the HSN code *</t>
  </si>
  <si>
    <t>Whether  rate of GST in column ‘7’ is confirmed. If not  indicate applicable rate of GST *</t>
  </si>
  <si>
    <t>7</t>
  </si>
  <si>
    <t>TOTAL SCHEDULE NO. 6</t>
  </si>
  <si>
    <t xml:space="preserve">Buy-back Charges (Scrap value)
</t>
  </si>
  <si>
    <t>Buy-back Charges (Scrap value)</t>
  </si>
  <si>
    <t>Schedule - 7</t>
  </si>
  <si>
    <t>Schedule - 7 After Discount</t>
  </si>
  <si>
    <t>Included</t>
  </si>
  <si>
    <t>But-back charges (scrap value)</t>
  </si>
  <si>
    <t xml:space="preserve">KM </t>
  </si>
  <si>
    <t>SET</t>
  </si>
  <si>
    <t>VOIP telephone instrument with one common switch (min. 8 port)</t>
  </si>
  <si>
    <t>JHR</t>
  </si>
  <si>
    <t>Maintenance Charges for Communication system after warranty period</t>
  </si>
  <si>
    <t>Training for communication Equipments</t>
  </si>
  <si>
    <t>MND</t>
  </si>
  <si>
    <t>Total Type Test charges as per Schedule-8</t>
  </si>
  <si>
    <t xml:space="preserve">1. Details of Earthwire and OPGW to be dismantled from existing  transmission lines of various voltage levels  are given in Appendix A of Technical Specification </t>
  </si>
  <si>
    <t>2. Earth wire quantity on one peak  is generally in the range of 101% of route length of the line.</t>
  </si>
  <si>
    <t xml:space="preserve">Schedule-6 {Buy Back Charges} </t>
  </si>
  <si>
    <t xml:space="preserve">Dismantled Scrap Earthwire along with its hardware accessories </t>
  </si>
  <si>
    <t>Dismantled Scrap 8/12/24/48 Fibre OPGW along with its hardware accessories (including Joint Box)</t>
  </si>
  <si>
    <t>14 = 12 x 13</t>
  </si>
  <si>
    <t>e</t>
  </si>
  <si>
    <t>f</t>
  </si>
  <si>
    <t>g</t>
  </si>
  <si>
    <t>h</t>
  </si>
  <si>
    <t>Total GST on Installation Services (identified in Schedule 3)</t>
  </si>
  <si>
    <t>400kV Bachau(PG)—EPGL line of POWERGRID  line of POWERGRID</t>
  </si>
  <si>
    <t>400kV Satna – Bina line of POWERGRID</t>
  </si>
  <si>
    <t>765kV S/c (Horizontal) Jaipur (Phagi, RVPNL) – Gwalior line of POWERGRID</t>
  </si>
  <si>
    <t xml:space="preserve">400 kV Agra – Ballabhgarh line of POWERGRID </t>
  </si>
  <si>
    <t>400 kV Kishenpur - Wagoora except LILO portion at New Wanpoh</t>
  </si>
  <si>
    <t>Redundant communication System for Bhinmal (PG) and Kankroli (PG)(OPGW to be installed on 400 kV Jodhpur (Surpura) – Merta line of RVPNL upto LILO point at 400 kV Bhadla S/s)</t>
  </si>
  <si>
    <t>KM</t>
  </si>
  <si>
    <t>Rate of GST applicable (in %)</t>
  </si>
  <si>
    <t>400kV D/c (Twin Moose) Agra – Jaipur South (PG) line of POWERGRID</t>
  </si>
  <si>
    <t>400 kV Jallandhar (PG) – Kurukshetra (PG) line of POWERGRID</t>
  </si>
  <si>
    <t>220 kV (circuit 3) GNDTP Bhatinda – Mukhtsar line of PSTCL (State Sector)</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</si>
  <si>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</si>
  <si>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</si>
  <si>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OPTICAL INTERFACE/SFP-V16.2</t>
  </si>
  <si>
    <t>Optical Line Interface card (to support minimum 150 kms)</t>
  </si>
  <si>
    <t>Optical Line Interface card To support minimum 175 km</t>
  </si>
  <si>
    <t>Optical Line Interface card To support minimum 200 km</t>
  </si>
  <si>
    <t>OPTICAL INTERFACE CARD (TO SUPPORT MINIMUM 225 KMS) FOR STM-16</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</si>
  <si>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</si>
  <si>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</si>
  <si>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</si>
  <si>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</si>
  <si>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VOIP TELEPHONE INSTRUMENT WITH ONE COMMON SWITCH (MIN. 8 PORT)</t>
  </si>
  <si>
    <t>REPEATER SHELTER SYSTEM INCLUDING ALL SHELTER ITEMS SUCH ASAIR-CONDITIONER, DG SETS, STATIC VOLTAGE STABLISER, DCPS &amp; BATTERY ETC AS PER TECHNICAL SPECIFICATION OF PUF INSULATED PRE-COATED STEELSHELTER (INNER DIMENSION : 4340 X 2540 X 3000 MM &amp; OUTER DIMENSION4500 X 2700 X 3160 MM)</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</si>
  <si>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</si>
  <si>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</si>
  <si>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MCCB/MCB-2P/ CONTACTOR/ TIMER/ RELAY OF EACH TYPE &amp; RATING (ASAPPLICABLE)</t>
  </si>
  <si>
    <t>Single Pole MCBs (for outgoing DC Feeders) for DCPS</t>
  </si>
  <si>
    <t>Electronic Printed Circuit Board</t>
  </si>
  <si>
    <t>35A SMPS BASED 48V DC POWER SUPPLY (DCPS) SYSTEM.</t>
  </si>
  <si>
    <t>450AH VRLA TYPE BATTERY BANK FOR ABOVE DCPS SYSTEM ( WITH 8 HRSBACKUP).</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</si>
  <si>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</si>
  <si>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</si>
  <si>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Optical Interface Card (to support minimum 150 kms) for STM-16</t>
  </si>
  <si>
    <t>Optical Interface Card (to support minimum 175 kms) for STM-16</t>
  </si>
  <si>
    <t>Optical Interface Card (to support minimum 225 kms) for STM-16</t>
  </si>
  <si>
    <t>Optical Line Interface Card (to support minimum 200 Kms) for 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</si>
  <si>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</si>
  <si>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</si>
  <si>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</si>
  <si>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</si>
  <si>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Optical Interface/SFP-V16.2</t>
  </si>
  <si>
    <t>Repeater Shelter System including all shelter items such as Air-Conditioner, DG Sets, Static Voltage Stabliser, DCPS &amp; Battery etcas per Technical Specification of PUF insulated pre-coated Steel Shelter (Inner dimension : 4340 X 2540 X 3000 mm &amp; Outer dimension4500 X 2700 X 3160 mm)</t>
  </si>
  <si>
    <t>35A SMPS based 48V DC Power Supply (DCPS) system.</t>
  </si>
  <si>
    <t>450Ah VRLA type Battery bank for above DCPS system ( with 8 Hrs backup).</t>
  </si>
  <si>
    <t>III</t>
  </si>
  <si>
    <t>IV</t>
  </si>
  <si>
    <t>V</t>
  </si>
  <si>
    <t>VI</t>
  </si>
  <si>
    <t>VII</t>
  </si>
  <si>
    <t>VIII</t>
  </si>
  <si>
    <t>Schedule - 4b</t>
  </si>
  <si>
    <t>Maintenance Charges for Communication system during warranty period                                                                    </t>
  </si>
  <si>
    <t>Grand Summary [Schedule 1 to 5]</t>
  </si>
  <si>
    <r>
      <t xml:space="preserve">Break-up of Type Test Charges for Type Tests to be conducted </t>
    </r>
    <r>
      <rPr>
        <b/>
        <sz val="11"/>
        <rFont val="Book Antiqua"/>
        <family val="1"/>
      </rPr>
      <t>(NOT APPLICABLE)</t>
    </r>
  </si>
  <si>
    <t>Schedule 4a</t>
  </si>
  <si>
    <t>TOTAL SCHEDULE NO. 7</t>
  </si>
  <si>
    <t>GRAND TOTAL [1+2+3+4a+4b+5+6]</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</si>
  <si>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</si>
  <si>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Specification No: CC/NT/W-COMM/DOM/A06/24/09512</t>
  </si>
  <si>
    <t>Package FOTE-02 for Communication Equipment ( SDH) Supply &amp; Installation under Communication System Schemes in 19th NCT</t>
  </si>
  <si>
    <t>Package FOTE-02</t>
  </si>
  <si>
    <t>00010</t>
  </si>
  <si>
    <t xml:space="preserve">Supply FOTE eqpt Kurukshetra Malerkotla </t>
  </si>
  <si>
    <t xml:space="preserve">Spare FOTE eqpt Kurukshetra Malerkotla  </t>
  </si>
  <si>
    <t xml:space="preserve">Supply FOTE Eqpt Kota Merta             </t>
  </si>
  <si>
    <t xml:space="preserve">Spare FOTE Eqpt Kota Merta              </t>
  </si>
  <si>
    <t xml:space="preserve">Supply FOTE eqpt Fatehpur-Agra          </t>
  </si>
  <si>
    <t xml:space="preserve">Spare FOTE eqpt Fatehpur-Agra           </t>
  </si>
  <si>
    <t>Supply Add. FOTE/Card NR-1 resourc dsjnt</t>
  </si>
  <si>
    <t xml:space="preserve">Spare Add. FOTE/Card NR-1 resourc dsjnt </t>
  </si>
  <si>
    <t>Supply Add. FOTE/Card NR-2 resourc dsjnt</t>
  </si>
  <si>
    <t>Supply Add. FOTE/Card NR-3 resourc dsjnt</t>
  </si>
  <si>
    <t xml:space="preserve">Supply FOTE Bckp SLDC &amp; Bckp NRLDC-NR1  </t>
  </si>
  <si>
    <t xml:space="preserve">Spare FOTE Bckp SLDC &amp; Bckp NRLDC-NR1   </t>
  </si>
  <si>
    <t xml:space="preserve">Supply FOTE Bckp SLDC &amp; Bckp NRLDC-NR2  </t>
  </si>
  <si>
    <t xml:space="preserve">Supply FOTE Bckp SLDC &amp; Bckp NRLDC-NR3  </t>
  </si>
  <si>
    <t xml:space="preserve">Supply FOTE Bckp SLDC &amp; Bckp NRLDC-NE   </t>
  </si>
  <si>
    <t>ETHERNET INTERFACE 10/100 BASE T WITH LAYER-2 SWITCHING (MIN 8INTERFACES PER CARD) FOR MAKE-TEJAS AND MODEL- TJ1400</t>
  </si>
  <si>
    <t>48V, 160A/160A Float Cum Boost BatteryCharger</t>
  </si>
  <si>
    <t>VRLA TYPE BATTERY BANKS (EACH BANK OF 48V, 750 AH)</t>
  </si>
  <si>
    <t>NETWORK MANAGER &amp; ELEMENT MANAGER SYSTEM - HARDWARE</t>
  </si>
  <si>
    <t>NETWORK MANAGER &amp; ELEMENT MANAGER SYSTEM - SOFTWARE</t>
  </si>
  <si>
    <t>NMS &amp; ELEMENT MANAGER -PRINTER (LASER JET)</t>
  </si>
  <si>
    <t>FURNITURE FOR NMS HARDWARE</t>
  </si>
  <si>
    <t xml:space="preserve">FOTE for Kurukshetra-Malerkotla   </t>
  </si>
  <si>
    <t xml:space="preserve">FOTE for Kota Merta With LILO </t>
  </si>
  <si>
    <t xml:space="preserve">FOTE for Fatehpur- Agra          </t>
  </si>
  <si>
    <t>Aditional FOTE/Card NR-1 resourc disjont</t>
  </si>
  <si>
    <t>Aditional FOTE/Card NR-2 resourc disjont</t>
  </si>
  <si>
    <t>Aditional FOTE/Card NR-3 resourc disjont</t>
  </si>
  <si>
    <t>FOTE at Backup SLDC and Backup NRLDC-NR1</t>
  </si>
  <si>
    <t>FOTE at Backup SLDC and Backup NRLDC-NR2</t>
  </si>
  <si>
    <t>IX</t>
  </si>
  <si>
    <t>FOTE at Backup SLDC and Backup NRLDC-NR3</t>
  </si>
  <si>
    <t>X</t>
  </si>
  <si>
    <t xml:space="preserve">FOTE at Backup SLDC and Backup NRLDC-NE </t>
  </si>
  <si>
    <t>0030</t>
  </si>
  <si>
    <t>0000000010</t>
  </si>
  <si>
    <t xml:space="preserve">Service FOTE Eqpt Kota Merta            </t>
  </si>
  <si>
    <t>0000000020</t>
  </si>
  <si>
    <t>0000000030</t>
  </si>
  <si>
    <t>0000000040</t>
  </si>
  <si>
    <t>0000000050</t>
  </si>
  <si>
    <t>0000000060</t>
  </si>
  <si>
    <t>0000000070</t>
  </si>
  <si>
    <t>0000000080</t>
  </si>
  <si>
    <t>0000000090</t>
  </si>
  <si>
    <t>0000000100</t>
  </si>
  <si>
    <t>0000000110</t>
  </si>
  <si>
    <t>0000000120</t>
  </si>
  <si>
    <t>Service FOTE eqpt Kurukshetra Malerkotla</t>
  </si>
  <si>
    <t xml:space="preserve">Service FOTE eqpt Fatehpur-Agra         </t>
  </si>
  <si>
    <t>0020</t>
  </si>
  <si>
    <t>Servic Add. FOTE/Card NR-1 resourc dsjnt</t>
  </si>
  <si>
    <t>0000000130</t>
  </si>
  <si>
    <t>Servic Add. FOTE/Card NR-2 resourc dsjnt</t>
  </si>
  <si>
    <t>Servic Add. FOTE/Card NR-3 resourc dsjnt</t>
  </si>
  <si>
    <t xml:space="preserve">Service FOTE Bckp SLDC &amp; Bckp NRLDC-NR1 </t>
  </si>
  <si>
    <t xml:space="preserve">Service FOTE Bckp SLDC &amp; Bckp NRLDC-NR2 </t>
  </si>
  <si>
    <t xml:space="preserve">Service FOTE Bckp SLDC &amp; Bckp NRLDC-NR3 </t>
  </si>
  <si>
    <t xml:space="preserve">Service FOTE Bckp SLDC &amp; Bckp NRLDC-NE  </t>
  </si>
  <si>
    <t>Ethernet Interface 10/100 Base T with Layer-2 switching (Min 8 Interfaces per card) for Make-Tejas and Model- TJ1400</t>
  </si>
  <si>
    <t>Erection of 48V Battery Chargers as per TS</t>
  </si>
  <si>
    <t>48 V VRLA Battery Bank</t>
  </si>
  <si>
    <t>Network Manager &amp; Element Manager System - Hardware</t>
  </si>
  <si>
    <t>Network Manager &amp; Element Manager System - Software</t>
  </si>
  <si>
    <t>NMS &amp; Element Manager -Printer (Laser Jet)</t>
  </si>
  <si>
    <t>Furniture for NMS hardware</t>
  </si>
  <si>
    <t xml:space="preserve">FOTE for Kota Merta With LILO           </t>
  </si>
  <si>
    <t xml:space="preserve">FOTE for Kurukshetra-Malerkotla         </t>
  </si>
  <si>
    <t xml:space="preserve">FOTE for Fatehpur- Agra                 </t>
  </si>
  <si>
    <t>0040</t>
  </si>
  <si>
    <t xml:space="preserve">AMC FOTE Eqpt Kota Merta                </t>
  </si>
  <si>
    <t xml:space="preserve">Training on FOTE Eqpt Kota Merta                </t>
  </si>
  <si>
    <t xml:space="preserve">AMC FOTE eqpt Kurukshetra Malerkotla    </t>
  </si>
  <si>
    <t xml:space="preserve">AMC FOTE eqpt Fatehpur-Agra             </t>
  </si>
  <si>
    <t xml:space="preserve">AMC Add. FOTE/Card NR-1 resourc dsjnt   </t>
  </si>
  <si>
    <t xml:space="preserve">AMC FOTE Bckp SLDC &amp; Bckp NRLDC-NR1     </t>
  </si>
  <si>
    <t xml:space="preserve">Training on FOTE eqpt Kurukshetra Malerkotla    </t>
  </si>
  <si>
    <t xml:space="preserve">Training on FOTE eqpt Fatehpur-Agra             </t>
  </si>
  <si>
    <t xml:space="preserve">Training on Add. FOTE/Card NR-1 resourc dsjnt   </t>
  </si>
  <si>
    <t xml:space="preserve">Training on FOTE Bckp SLDC &amp; Bckp NRLDC-NR1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</si>
</sst>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59"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sz val="12"/>
      <color theme="1"/>
      <name val="Book Antiqua"/>
      <family val="1"/>
    </font>
    <font>
      <sz val="12"/>
      <name val="Calibri"/>
      <family val="2"/>
      <scheme val="minor"/>
    </font>
  </fonts>
  <fills count="18">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
      <patternFill patternType="solid">
        <fgColor theme="2" tint="-9.9978637043366805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0" fillId="0" borderId="0"/>
    <xf numFmtId="0" fontId="1" fillId="0" borderId="0"/>
    <xf numFmtId="0" fontId="1" fillId="0" borderId="0"/>
  </cellStyleXfs>
  <cellXfs count="1029">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4" fillId="5" borderId="0" xfId="0" applyFont="1" applyFill="1" applyAlignment="1">
      <alignment horizontal="left" vertical="top" wrapText="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horizontal="center" vertical="top"/>
    </xf>
    <xf numFmtId="15" fontId="3" fillId="5" borderId="0" xfId="0" applyNumberFormat="1"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3" borderId="2" xfId="0" applyFont="1" applyFill="1" applyBorder="1" applyAlignment="1">
      <alignment horizontal="center" vertical="top" wrapText="1"/>
    </xf>
    <xf numFmtId="10" fontId="2" fillId="3" borderId="2" xfId="0" applyNumberFormat="1"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center" vertical="top"/>
    </xf>
    <xf numFmtId="0" fontId="2" fillId="0" borderId="0" xfId="0" applyFont="1" applyAlignment="1" applyProtection="1">
      <alignment horizontal="center" vertical="top" wrapText="1"/>
      <protection hidden="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3" fillId="3" borderId="5" xfId="0" applyFont="1" applyFill="1" applyBorder="1" applyAlignment="1">
      <alignment horizontal="center" vertical="top"/>
    </xf>
    <xf numFmtId="0" fontId="2" fillId="0" borderId="0" xfId="0" applyFont="1" applyAlignment="1" applyProtection="1">
      <alignment horizontal="center" vertical="top"/>
      <protection hidden="1"/>
    </xf>
    <xf numFmtId="0" fontId="3" fillId="0" borderId="8" xfId="0" applyFont="1" applyBorder="1" applyAlignment="1">
      <alignment horizontal="center" vertical="top" wrapText="1"/>
    </xf>
    <xf numFmtId="1" fontId="3" fillId="0" borderId="9" xfId="3" applyNumberFormat="1" applyFont="1" applyFill="1" applyBorder="1" applyAlignment="1" applyProtection="1">
      <alignment horizontal="center" vertical="top"/>
      <protection locked="0" hidden="1"/>
    </xf>
    <xf numFmtId="9" fontId="3" fillId="0" borderId="8" xfId="0" applyNumberFormat="1" applyFont="1" applyBorder="1" applyAlignment="1">
      <alignment horizontal="center" vertical="top" wrapText="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6"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23" fillId="3" borderId="2" xfId="3" applyNumberFormat="1" applyFont="1" applyFill="1" applyBorder="1" applyAlignment="1" applyProtection="1">
      <alignment horizontal="center" vertical="top" wrapText="1"/>
    </xf>
    <xf numFmtId="0" fontId="23" fillId="3" borderId="2" xfId="3" applyNumberFormat="1" applyFont="1" applyFill="1" applyBorder="1" applyAlignment="1" applyProtection="1">
      <alignment horizontal="justify" vertical="top" wrapText="1"/>
    </xf>
    <xf numFmtId="0" fontId="23" fillId="3" borderId="2" xfId="3" applyNumberFormat="1" applyFont="1" applyFill="1" applyBorder="1" applyAlignment="1" applyProtection="1">
      <alignment horizontal="center" vertical="top"/>
    </xf>
    <xf numFmtId="0" fontId="23" fillId="3" borderId="2" xfId="0" applyFont="1" applyFill="1" applyBorder="1" applyAlignment="1">
      <alignment horizontal="center" vertical="top"/>
    </xf>
    <xf numFmtId="0" fontId="25" fillId="0" borderId="0" xfId="0" applyFont="1" applyAlignment="1">
      <alignment horizontal="center" vertical="top"/>
    </xf>
    <xf numFmtId="0" fontId="0" fillId="0" borderId="8" xfId="0" applyBorder="1" applyAlignment="1">
      <alignment horizontal="center" vertical="top" wrapText="1"/>
    </xf>
    <xf numFmtId="2" fontId="0" fillId="0" borderId="8" xfId="3" applyNumberFormat="1" applyFont="1" applyFill="1" applyBorder="1" applyAlignment="1" applyProtection="1">
      <alignment horizontal="right" vertical="top"/>
      <protection locked="0" hidden="1"/>
    </xf>
    <xf numFmtId="2" fontId="0" fillId="0" borderId="25" xfId="0" applyNumberFormat="1" applyBorder="1" applyAlignment="1">
      <alignment horizontal="right" vertical="top"/>
    </xf>
    <xf numFmtId="0" fontId="26" fillId="0" borderId="0" xfId="0" applyFont="1" applyAlignment="1">
      <alignment horizontal="center" vertical="top"/>
    </xf>
    <xf numFmtId="2" fontId="0" fillId="0" borderId="6" xfId="0" applyNumberFormat="1" applyBorder="1" applyAlignment="1">
      <alignment horizontal="right" vertical="top"/>
    </xf>
    <xf numFmtId="0" fontId="0" fillId="8" borderId="2" xfId="0" applyFill="1" applyBorder="1" applyAlignment="1">
      <alignment horizontal="center" vertical="top" wrapText="1"/>
    </xf>
    <xf numFmtId="0" fontId="23" fillId="8" borderId="2" xfId="4" applyFont="1" applyFill="1" applyBorder="1" applyAlignment="1" applyProtection="1">
      <alignment horizontal="justify" vertical="top" wrapText="1"/>
    </xf>
    <xf numFmtId="0" fontId="23" fillId="8" borderId="2" xfId="4" applyFont="1" applyFill="1" applyBorder="1" applyAlignment="1" applyProtection="1">
      <alignment horizontal="center" vertical="top" wrapText="1"/>
    </xf>
    <xf numFmtId="2" fontId="0" fillId="8" borderId="2" xfId="0" applyNumberFormat="1" applyFill="1" applyBorder="1" applyAlignment="1">
      <alignment horizontal="right" vertical="top"/>
    </xf>
    <xf numFmtId="39" fontId="23" fillId="8" borderId="2" xfId="1" applyNumberFormat="1" applyFont="1" applyFill="1" applyBorder="1" applyAlignment="1" applyProtection="1">
      <alignment horizontal="right"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1" fontId="2" fillId="3" borderId="2" xfId="3" applyNumberFormat="1" applyFont="1" applyFill="1" applyBorder="1" applyAlignment="1" applyProtection="1">
      <alignment horizontal="center" vertical="top" wrapText="1"/>
    </xf>
    <xf numFmtId="0" fontId="2" fillId="3" borderId="2" xfId="3" applyNumberFormat="1" applyFont="1" applyFill="1" applyBorder="1" applyAlignment="1" applyProtection="1">
      <alignment horizontal="center" vertical="top" wrapText="1"/>
    </xf>
    <xf numFmtId="167" fontId="2" fillId="3" borderId="2" xfId="3" applyNumberFormat="1" applyFont="1" applyFill="1" applyBorder="1" applyAlignment="1" applyProtection="1">
      <alignment horizontal="center" vertical="top" wrapText="1"/>
    </xf>
    <xf numFmtId="1" fontId="23" fillId="3" borderId="2" xfId="0" applyNumberFormat="1" applyFont="1" applyFill="1" applyBorder="1" applyAlignment="1">
      <alignment horizontal="center" vertical="top" wrapText="1"/>
    </xf>
    <xf numFmtId="0" fontId="23" fillId="3" borderId="2" xfId="0" applyFont="1" applyFill="1" applyBorder="1" applyAlignment="1">
      <alignment horizontal="center" vertical="top" wrapText="1"/>
    </xf>
    <xf numFmtId="0" fontId="2" fillId="3" borderId="2" xfId="3" applyNumberFormat="1" applyFont="1" applyFill="1" applyBorder="1" applyAlignment="1" applyProtection="1">
      <alignment horizontal="center" vertical="top"/>
    </xf>
    <xf numFmtId="0" fontId="4" fillId="0" borderId="0" xfId="3" applyNumberFormat="1" applyFont="1" applyFill="1" applyBorder="1" applyAlignment="1" applyProtection="1">
      <alignment horizontal="center" vertical="top" wrapText="1"/>
      <protection hidden="1"/>
    </xf>
    <xf numFmtId="1" fontId="2"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pplyProtection="1">
      <alignment horizontal="center" vertical="center"/>
      <protection hidden="1"/>
    </xf>
    <xf numFmtId="0" fontId="5" fillId="0" borderId="0" xfId="0" applyFont="1" applyAlignment="1">
      <alignment horizontal="center" vertical="center"/>
    </xf>
    <xf numFmtId="0" fontId="3" fillId="0" borderId="0" xfId="0" applyFont="1" applyAlignment="1">
      <alignment vertical="center"/>
    </xf>
    <xf numFmtId="1" fontId="3" fillId="0" borderId="2" xfId="0" applyNumberFormat="1" applyFont="1" applyBorder="1" applyAlignment="1">
      <alignment horizontal="center" vertical="top" wrapText="1"/>
    </xf>
    <xf numFmtId="1" fontId="3" fillId="0" borderId="4" xfId="3" applyNumberFormat="1" applyFont="1" applyFill="1" applyBorder="1" applyAlignment="1" applyProtection="1">
      <alignment horizontal="center" vertical="top"/>
      <protection locked="0"/>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Border="1" applyAlignment="1">
      <alignment horizontal="justify" vertical="top" wrapText="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170" fontId="28" fillId="12" borderId="2" xfId="0" applyNumberFormat="1" applyFont="1" applyFill="1" applyBorder="1" applyAlignment="1">
      <alignment horizontal="justify" vertical="top" wrapText="1"/>
    </xf>
    <xf numFmtId="0" fontId="3" fillId="12" borderId="2" xfId="0" applyFont="1" applyFill="1" applyBorder="1" applyAlignment="1">
      <alignment horizontal="center" vertical="top" wrapText="1"/>
    </xf>
    <xf numFmtId="0" fontId="3" fillId="12" borderId="2" xfId="0" applyFont="1" applyFill="1" applyBorder="1" applyAlignment="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2" fillId="3" borderId="2" xfId="0" applyNumberFormat="1" applyFont="1" applyFill="1" applyBorder="1" applyAlignment="1">
      <alignment horizontal="center" vertical="top" wrapText="1"/>
    </xf>
    <xf numFmtId="1"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Border="1" applyAlignment="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9" fontId="0" fillId="0" borderId="2" xfId="0" applyNumberFormat="1" applyBorder="1" applyAlignment="1">
      <alignment horizontal="center" vertical="top"/>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2"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4" xfId="0" applyFont="1" applyFill="1" applyBorder="1" applyAlignment="1">
      <alignment horizontal="center" vertical="top" wrapText="1"/>
    </xf>
    <xf numFmtId="0" fontId="23" fillId="3" borderId="35" xfId="0" applyFont="1" applyFill="1" applyBorder="1" applyAlignment="1">
      <alignment horizontal="left" vertical="top" wrapText="1"/>
    </xf>
    <xf numFmtId="0" fontId="37" fillId="3" borderId="2" xfId="0" applyFont="1" applyFill="1" applyBorder="1" applyAlignment="1">
      <alignment horizontal="center" vertical="top" wrapText="1"/>
    </xf>
    <xf numFmtId="0" fontId="23" fillId="3" borderId="2" xfId="0" applyFont="1" applyFill="1" applyBorder="1" applyAlignment="1" applyProtection="1">
      <alignment horizontal="center" vertical="center" wrapText="1"/>
      <protection hidden="1"/>
    </xf>
    <xf numFmtId="168" fontId="23" fillId="3" borderId="2" xfId="0" applyNumberFormat="1" applyFont="1" applyFill="1" applyBorder="1" applyAlignment="1" applyProtection="1">
      <alignment horizontal="center" vertical="center" wrapText="1"/>
      <protection hidden="1"/>
    </xf>
    <xf numFmtId="0" fontId="29" fillId="13" borderId="2" xfId="0" applyFont="1" applyFill="1" applyBorder="1" applyAlignment="1">
      <alignment vertical="top" wrapText="1"/>
    </xf>
    <xf numFmtId="0" fontId="23" fillId="3" borderId="4" xfId="0" applyFont="1" applyFill="1" applyBorder="1" applyAlignment="1" applyProtection="1">
      <alignment horizontal="center" vertical="center" wrapText="1"/>
      <protection hidden="1"/>
    </xf>
    <xf numFmtId="0" fontId="37" fillId="3" borderId="4" xfId="0" applyFont="1" applyFill="1" applyBorder="1" applyAlignment="1">
      <alignment horizontal="center" vertical="top" wrapText="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39"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39"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0"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0"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1"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2" fillId="0" borderId="0" xfId="12" applyNumberFormat="1" applyFont="1" applyFill="1" applyBorder="1" applyAlignment="1" applyProtection="1">
      <alignment horizontal="center" vertical="center"/>
      <protection hidden="1"/>
    </xf>
    <xf numFmtId="0" fontId="42" fillId="0" borderId="0" xfId="12" applyNumberFormat="1" applyFont="1" applyFill="1" applyBorder="1" applyAlignment="1" applyProtection="1">
      <alignment horizontal="center" vertical="top"/>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vertical="center"/>
      <protection hidden="1"/>
    </xf>
    <xf numFmtId="0" fontId="45" fillId="0" borderId="0" xfId="12" applyNumberFormat="1" applyFont="1" applyFill="1" applyBorder="1" applyAlignment="1" applyProtection="1">
      <alignment vertical="top"/>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38"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5" fillId="0" borderId="0" xfId="12" applyNumberFormat="1" applyFont="1" applyFill="1" applyBorder="1" applyAlignment="1" applyProtection="1">
      <alignment horizontal="left" vertical="top" wrapText="1"/>
      <protection hidden="1"/>
    </xf>
    <xf numFmtId="0" fontId="45"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5"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5" fillId="0" borderId="0" xfId="12" applyNumberFormat="1" applyFont="1" applyFill="1" applyBorder="1" applyAlignment="1" applyProtection="1">
      <alignment vertical="top"/>
      <protection hidden="1"/>
    </xf>
    <xf numFmtId="0" fontId="50"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0" fillId="0" borderId="31" xfId="12" applyNumberFormat="1" applyFont="1" applyFill="1" applyBorder="1" applyAlignment="1" applyProtection="1">
      <alignment horizontal="right" vertical="top"/>
      <protection hidden="1"/>
    </xf>
    <xf numFmtId="0" fontId="49" fillId="0" borderId="0" xfId="12" applyNumberFormat="1" applyFont="1" applyFill="1" applyBorder="1" applyAlignment="1" applyProtection="1">
      <alignment vertical="center"/>
      <protection hidden="1"/>
    </xf>
    <xf numFmtId="0" fontId="49"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0"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49"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horizontal="left" vertical="center" indent="3"/>
      <protection hidden="1"/>
    </xf>
    <xf numFmtId="175" fontId="49"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0"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6"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49"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 fontId="3" fillId="10" borderId="9" xfId="3" applyNumberFormat="1" applyFont="1" applyFill="1" applyBorder="1" applyAlignment="1" applyProtection="1">
      <alignment horizontal="center" vertical="top"/>
      <protection locked="0" hidden="1"/>
    </xf>
    <xf numFmtId="10" fontId="3" fillId="10" borderId="8" xfId="3" applyNumberFormat="1" applyFont="1" applyFill="1" applyBorder="1" applyAlignment="1" applyProtection="1">
      <alignment horizontal="center" vertical="top"/>
      <protection locked="0" hidden="1"/>
    </xf>
    <xf numFmtId="2" fontId="3" fillId="10" borderId="8" xfId="3" applyNumberFormat="1" applyFont="1" applyFill="1" applyBorder="1" applyAlignment="1" applyProtection="1">
      <alignment horizontal="right" vertical="top"/>
      <protection locked="0" hidden="1"/>
    </xf>
    <xf numFmtId="0" fontId="5" fillId="10" borderId="0" xfId="0" applyFont="1" applyFill="1" applyAlignment="1">
      <alignment vertical="top"/>
    </xf>
    <xf numFmtId="0" fontId="3" fillId="10" borderId="0" xfId="0" applyFont="1" applyFill="1" applyAlignment="1">
      <alignment vertical="top"/>
    </xf>
    <xf numFmtId="0" fontId="5" fillId="10" borderId="0" xfId="0" applyFont="1" applyFill="1" applyAlignment="1" applyProtection="1">
      <alignment vertical="top"/>
      <protection hidden="1"/>
    </xf>
    <xf numFmtId="0" fontId="57" fillId="0" borderId="2" xfId="0" applyFont="1" applyBorder="1" applyAlignment="1">
      <alignment horizontal="left" vertical="top" wrapText="1"/>
    </xf>
    <xf numFmtId="0" fontId="57" fillId="0" borderId="2" xfId="0" applyFont="1" applyBorder="1" applyAlignment="1">
      <alignment horizontal="center" vertical="top" wrapText="1"/>
    </xf>
    <xf numFmtId="0" fontId="23" fillId="17" borderId="15" xfId="5" applyFont="1" applyFill="1" applyBorder="1" applyAlignment="1" applyProtection="1">
      <alignment horizontal="justify" vertical="top" wrapText="1"/>
      <protection hidden="1"/>
    </xf>
    <xf numFmtId="0" fontId="23" fillId="17" borderId="15" xfId="5" applyFont="1" applyFill="1" applyBorder="1" applyAlignment="1" applyProtection="1">
      <alignment horizontal="right" vertical="center" wrapText="1" indent="5"/>
      <protection hidden="1"/>
    </xf>
    <xf numFmtId="4" fontId="6" fillId="0" borderId="8" xfId="5" applyNumberFormat="1" applyFont="1" applyBorder="1" applyAlignment="1" applyProtection="1">
      <alignment horizontal="right" vertical="center" wrapText="1"/>
      <protection hidden="1"/>
    </xf>
    <xf numFmtId="0" fontId="0" fillId="0" borderId="0" xfId="0" applyAlignment="1">
      <alignment vertical="center" wrapText="1"/>
    </xf>
    <xf numFmtId="1" fontId="3" fillId="0" borderId="2" xfId="0" applyNumberFormat="1" applyFont="1" applyBorder="1" applyAlignment="1">
      <alignment horizontal="center" vertical="center" wrapText="1"/>
    </xf>
    <xf numFmtId="0" fontId="23" fillId="0" borderId="0" xfId="0" applyFont="1" applyAlignment="1">
      <alignment horizontal="left" vertical="top" wrapText="1"/>
    </xf>
    <xf numFmtId="2" fontId="3" fillId="0" borderId="2" xfId="3" applyNumberFormat="1" applyFont="1" applyFill="1" applyBorder="1" applyAlignment="1" applyProtection="1">
      <alignment horizontal="right" vertical="top"/>
      <protection locked="0"/>
    </xf>
    <xf numFmtId="2" fontId="3" fillId="0" borderId="2" xfId="0" applyNumberFormat="1" applyFont="1" applyBorder="1" applyAlignment="1">
      <alignment horizontal="center" vertical="top" wrapText="1"/>
    </xf>
    <xf numFmtId="4" fontId="6" fillId="0" borderId="15" xfId="5" applyNumberFormat="1" applyFont="1" applyBorder="1" applyAlignment="1" applyProtection="1">
      <alignment vertical="center" wrapText="1"/>
      <protection hidden="1"/>
    </xf>
    <xf numFmtId="0" fontId="6" fillId="6" borderId="7" xfId="0" applyFont="1" applyFill="1" applyBorder="1" applyAlignment="1">
      <alignment vertical="top" wrapText="1"/>
    </xf>
    <xf numFmtId="1" fontId="2" fillId="3" borderId="2" xfId="3" applyNumberFormat="1"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wrapText="1"/>
      <protection hidden="1"/>
    </xf>
    <xf numFmtId="167" fontId="2" fillId="3" borderId="2" xfId="3" applyNumberFormat="1" applyFont="1" applyFill="1" applyBorder="1" applyAlignment="1" applyProtection="1">
      <alignment horizontal="center" vertical="top" wrapText="1"/>
      <protection hidden="1"/>
    </xf>
    <xf numFmtId="1" fontId="23" fillId="3" borderId="2" xfId="0" applyNumberFormat="1" applyFont="1" applyFill="1" applyBorder="1" applyAlignment="1" applyProtection="1">
      <alignment horizontal="center" vertical="top" wrapText="1"/>
      <protection hidden="1"/>
    </xf>
    <xf numFmtId="0" fontId="23" fillId="3" borderId="2" xfId="0"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protection hidden="1"/>
    </xf>
    <xf numFmtId="0" fontId="2" fillId="3" borderId="2" xfId="0" applyFont="1" applyFill="1" applyBorder="1" applyAlignment="1" applyProtection="1">
      <alignment vertical="top" wrapText="1"/>
      <protection hidden="1"/>
    </xf>
    <xf numFmtId="1" fontId="2"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wrapText="1"/>
      <protection hidden="1"/>
    </xf>
    <xf numFmtId="1" fontId="23" fillId="3" borderId="2" xfId="0" applyNumberFormat="1"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15" fontId="3" fillId="0" borderId="0" xfId="0" applyNumberFormat="1" applyFont="1" applyAlignment="1" applyProtection="1">
      <alignment vertical="top"/>
      <protection hidden="1"/>
    </xf>
    <xf numFmtId="1" fontId="3" fillId="0" borderId="2" xfId="0" applyNumberFormat="1" applyFont="1" applyBorder="1" applyAlignment="1" applyProtection="1">
      <alignment horizontal="center" vertical="top" wrapText="1"/>
      <protection hidden="1"/>
    </xf>
    <xf numFmtId="1" fontId="3" fillId="0" borderId="2" xfId="3" applyNumberFormat="1" applyFont="1" applyFill="1" applyBorder="1" applyAlignment="1" applyProtection="1">
      <alignment horizontal="center" vertical="top"/>
      <protection hidden="1"/>
    </xf>
    <xf numFmtId="9" fontId="0" fillId="0" borderId="2" xfId="0" applyNumberFormat="1" applyBorder="1" applyAlignment="1" applyProtection="1">
      <alignment horizontal="center" vertical="top"/>
      <protection hidden="1"/>
    </xf>
    <xf numFmtId="10" fontId="3" fillId="0" borderId="2" xfId="3" applyNumberFormat="1" applyFont="1" applyFill="1" applyBorder="1" applyAlignment="1" applyProtection="1">
      <alignment horizontal="center" vertical="top"/>
      <protection hidden="1"/>
    </xf>
    <xf numFmtId="1" fontId="3" fillId="0" borderId="2" xfId="0" applyNumberFormat="1" applyFont="1" applyBorder="1" applyAlignment="1" applyProtection="1">
      <alignment horizontal="justify" vertical="top" wrapText="1"/>
      <protection hidden="1"/>
    </xf>
    <xf numFmtId="1"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Protection="1">
      <alignment vertical="top"/>
      <protection hidden="1"/>
    </xf>
    <xf numFmtId="0" fontId="8" fillId="0" borderId="0" xfId="3" applyNumberFormat="1" applyFont="1" applyFill="1" applyBorder="1" applyProtection="1">
      <alignment vertical="top"/>
      <protection hidden="1"/>
    </xf>
    <xf numFmtId="0" fontId="3" fillId="0" borderId="0" xfId="3" applyNumberFormat="1" applyFont="1" applyFill="1" applyBorder="1" applyAlignment="1" applyProtection="1">
      <alignment vertical="top" wrapText="1"/>
      <protection hidden="1"/>
    </xf>
    <xf numFmtId="2" fontId="2" fillId="12" borderId="2" xfId="3" applyNumberFormat="1" applyFont="1" applyFill="1" applyBorder="1" applyAlignment="1" applyProtection="1">
      <alignment horizontal="right" vertical="top"/>
      <protection hidden="1"/>
    </xf>
    <xf numFmtId="0" fontId="4" fillId="12" borderId="2" xfId="0" applyFont="1" applyFill="1" applyBorder="1" applyAlignment="1" applyProtection="1">
      <alignment vertical="top"/>
      <protection hidden="1"/>
    </xf>
    <xf numFmtId="0" fontId="30" fillId="0" borderId="0" xfId="0" applyFont="1" applyAlignment="1" applyProtection="1">
      <alignment vertical="top"/>
      <protection hidden="1"/>
    </xf>
    <xf numFmtId="1" fontId="3" fillId="12" borderId="0" xfId="0" applyNumberFormat="1" applyFont="1" applyFill="1" applyAlignment="1" applyProtection="1">
      <alignment horizontal="center" vertical="top" wrapText="1"/>
      <protection hidden="1"/>
    </xf>
    <xf numFmtId="167" fontId="3" fillId="12" borderId="0" xfId="0" applyNumberFormat="1" applyFont="1" applyFill="1" applyAlignment="1" applyProtection="1">
      <alignment horizontal="center" vertical="top" wrapText="1"/>
      <protection hidden="1"/>
    </xf>
    <xf numFmtId="1" fontId="3" fillId="12" borderId="0" xfId="0" applyNumberFormat="1" applyFont="1" applyFill="1" applyAlignment="1" applyProtection="1">
      <alignment horizontal="center" vertical="center" wrapText="1"/>
      <protection hidden="1"/>
    </xf>
    <xf numFmtId="0" fontId="3" fillId="12" borderId="0" xfId="0" applyFont="1" applyFill="1" applyAlignment="1" applyProtection="1">
      <alignment horizontal="center" vertical="top" wrapText="1"/>
      <protection hidden="1"/>
    </xf>
    <xf numFmtId="2" fontId="2" fillId="12" borderId="2" xfId="3" applyNumberFormat="1" applyFont="1" applyFill="1" applyBorder="1" applyProtection="1">
      <alignment vertical="top"/>
      <protection hidden="1"/>
    </xf>
    <xf numFmtId="1" fontId="3" fillId="0" borderId="0" xfId="0" applyNumberFormat="1" applyFont="1" applyAlignment="1" applyProtection="1">
      <alignment horizontal="right" vertical="top"/>
      <protection hidden="1"/>
    </xf>
    <xf numFmtId="0" fontId="0" fillId="0" borderId="0" xfId="2" applyFont="1" applyAlignment="1">
      <alignment horizontal="center" vertical="top"/>
    </xf>
    <xf numFmtId="1" fontId="58" fillId="0" borderId="2" xfId="0" applyNumberFormat="1" applyFont="1" applyBorder="1" applyAlignment="1">
      <alignment horizontal="center" vertical="top" wrapText="1"/>
    </xf>
    <xf numFmtId="170" fontId="33" fillId="12" borderId="7" xfId="0" applyNumberFormat="1" applyFont="1" applyFill="1" applyBorder="1" applyAlignment="1">
      <alignment vertical="top" wrapText="1"/>
    </xf>
    <xf numFmtId="170" fontId="33" fillId="12" borderId="4" xfId="0" applyNumberFormat="1" applyFont="1" applyFill="1" applyBorder="1" applyAlignment="1">
      <alignment vertical="top" wrapText="1"/>
    </xf>
    <xf numFmtId="1" fontId="2" fillId="12" borderId="2" xfId="3" applyNumberFormat="1" applyFont="1" applyFill="1" applyBorder="1" applyAlignment="1" applyProtection="1">
      <alignment horizontal="center" vertical="top"/>
    </xf>
    <xf numFmtId="0" fontId="6" fillId="6" borderId="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center"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4" xfId="0" applyFont="1" applyFill="1" applyBorder="1" applyAlignment="1">
      <alignment horizontal="left" vertical="top" wrapText="1"/>
    </xf>
    <xf numFmtId="0" fontId="5" fillId="0" borderId="0" xfId="2" applyFont="1" applyAlignment="1" applyProtection="1">
      <alignment horizontal="left" vertical="top"/>
      <protection hidden="1"/>
    </xf>
    <xf numFmtId="0" fontId="3" fillId="0" borderId="0" xfId="0" applyFont="1" applyAlignment="1">
      <alignment horizontal="center" vertical="top"/>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0" applyFont="1" applyAlignment="1" applyProtection="1">
      <alignment horizontal="center" vertical="top"/>
      <protection hidden="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lignment horizontal="center" vertical="top"/>
    </xf>
    <xf numFmtId="0" fontId="4" fillId="0" borderId="0" xfId="0" applyFont="1" applyAlignment="1" applyProtection="1">
      <alignment horizontal="justify" vertical="top" wrapText="1"/>
      <protection hidden="1"/>
    </xf>
    <xf numFmtId="0" fontId="2" fillId="0" borderId="0" xfId="0" applyFont="1" applyAlignment="1">
      <alignment horizontal="center" vertical="top"/>
    </xf>
    <xf numFmtId="0" fontId="6" fillId="3" borderId="0" xfId="0" applyFont="1" applyFill="1" applyAlignment="1">
      <alignment horizontal="left" vertical="center"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top" wrapText="1"/>
    </xf>
    <xf numFmtId="0" fontId="0" fillId="0" borderId="0" xfId="0" applyAlignment="1">
      <alignment horizontal="left" vertical="top" wrapText="1"/>
    </xf>
    <xf numFmtId="0" fontId="23" fillId="0" borderId="0" xfId="0" applyFont="1" applyAlignment="1">
      <alignment horizontal="center" vertical="top"/>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0" fontId="0" fillId="0" borderId="6" xfId="0" applyBorder="1" applyAlignment="1">
      <alignment horizontal="center" vertical="top" wrapText="1"/>
    </xf>
    <xf numFmtId="0" fontId="0" fillId="0" borderId="7" xfId="0" applyBorder="1" applyAlignment="1">
      <alignment horizontal="center" vertical="top" wrapText="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0" fontId="4" fillId="5" borderId="0" xfId="0" applyFont="1" applyFill="1" applyAlignment="1">
      <alignment horizontal="center" vertical="top"/>
    </xf>
    <xf numFmtId="0" fontId="2" fillId="0" borderId="0" xfId="0" applyFont="1" applyAlignment="1">
      <alignment horizontal="right" vertical="top"/>
    </xf>
    <xf numFmtId="167" fontId="6" fillId="5" borderId="0" xfId="2" applyNumberFormat="1" applyFont="1" applyFill="1" applyAlignment="1" applyProtection="1">
      <alignment horizontal="center" vertical="center"/>
      <protection hidden="1"/>
    </xf>
    <xf numFmtId="1" fontId="2" fillId="0" borderId="0" xfId="3" applyNumberFormat="1" applyFont="1" applyFill="1" applyBorder="1" applyAlignment="1" applyProtection="1">
      <alignment horizontal="left" vertical="top" wrapText="1"/>
    </xf>
    <xf numFmtId="0" fontId="2" fillId="0" borderId="0" xfId="0" applyFont="1" applyAlignment="1" applyProtection="1">
      <alignment horizontal="left" vertical="center" wrapText="1"/>
      <protection hidden="1"/>
    </xf>
    <xf numFmtId="0" fontId="3" fillId="0" borderId="0" xfId="2" applyFont="1" applyAlignment="1">
      <alignment horizontal="left" vertical="center"/>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8" xfId="0" applyNumberFormat="1" applyFont="1" applyFill="1" applyBorder="1" applyAlignment="1">
      <alignment horizontal="center" vertical="top" wrapText="1"/>
    </xf>
    <xf numFmtId="0" fontId="6" fillId="5" borderId="0" xfId="9" applyFont="1" applyFill="1" applyAlignment="1" applyProtection="1">
      <alignment horizontal="center" vertical="center"/>
      <protection hidden="1"/>
    </xf>
    <xf numFmtId="0" fontId="6" fillId="3" borderId="0" xfId="0" applyFont="1" applyFill="1" applyAlignment="1" applyProtection="1">
      <alignment horizontal="left" vertical="center"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23" fillId="0" borderId="0" xfId="0" applyFont="1" applyAlignment="1" applyProtection="1">
      <alignment horizontal="left" vertical="center" wrapText="1"/>
      <protection hidden="1"/>
    </xf>
    <xf numFmtId="0" fontId="0" fillId="0" borderId="0" xfId="2" applyFont="1" applyAlignment="1" applyProtection="1">
      <alignment horizontal="left" vertical="center"/>
      <protection hidden="1"/>
    </xf>
    <xf numFmtId="1" fontId="3" fillId="12" borderId="6" xfId="0" applyNumberFormat="1" applyFont="1" applyFill="1" applyBorder="1" applyAlignment="1" applyProtection="1">
      <alignment horizontal="center" vertical="top" wrapText="1"/>
      <protection hidden="1"/>
    </xf>
    <xf numFmtId="1" fontId="3" fillId="12" borderId="7" xfId="0" applyNumberFormat="1" applyFont="1" applyFill="1" applyBorder="1" applyAlignment="1" applyProtection="1">
      <alignment horizontal="center" vertical="top" wrapText="1"/>
      <protection hidden="1"/>
    </xf>
    <xf numFmtId="1" fontId="3" fillId="12" borderId="4" xfId="0" applyNumberFormat="1" applyFont="1" applyFill="1" applyBorder="1" applyAlignment="1" applyProtection="1">
      <alignment horizontal="center" vertical="top" wrapText="1"/>
      <protection hidden="1"/>
    </xf>
    <xf numFmtId="170" fontId="33" fillId="12" borderId="6" xfId="0" applyNumberFormat="1" applyFont="1" applyFill="1" applyBorder="1" applyAlignment="1" applyProtection="1">
      <alignment horizontal="center" vertical="top" wrapText="1"/>
      <protection hidden="1"/>
    </xf>
    <xf numFmtId="170" fontId="33" fillId="12" borderId="7" xfId="0" applyNumberFormat="1" applyFont="1" applyFill="1" applyBorder="1" applyAlignment="1" applyProtection="1">
      <alignment horizontal="center" vertical="top" wrapText="1"/>
      <protection hidden="1"/>
    </xf>
    <xf numFmtId="170" fontId="33" fillId="12" borderId="4" xfId="0" applyNumberFormat="1" applyFont="1" applyFill="1" applyBorder="1" applyAlignment="1" applyProtection="1">
      <alignment horizontal="center" vertical="top" wrapText="1"/>
      <protection hidden="1"/>
    </xf>
    <xf numFmtId="170" fontId="33" fillId="12" borderId="10" xfId="0" applyNumberFormat="1" applyFont="1" applyFill="1" applyBorder="1" applyAlignment="1" applyProtection="1">
      <alignment horizontal="center" vertical="top" wrapText="1"/>
      <protection hidden="1"/>
    </xf>
    <xf numFmtId="170" fontId="33" fillId="12" borderId="28" xfId="0" applyNumberFormat="1" applyFont="1" applyFill="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6" fillId="3" borderId="0" xfId="0" applyFont="1" applyFill="1" applyAlignment="1" applyProtection="1">
      <alignment horizontal="left" vertical="top" wrapText="1"/>
      <protection hidden="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164" fontId="23" fillId="7" borderId="26" xfId="1" applyFont="1" applyFill="1" applyBorder="1" applyAlignment="1" applyProtection="1">
      <alignment horizontal="center" vertical="top"/>
      <protection hidden="1"/>
    </xf>
    <xf numFmtId="164" fontId="23" fillId="7" borderId="28" xfId="1" applyFont="1" applyFill="1" applyBorder="1" applyAlignment="1" applyProtection="1">
      <alignment horizontal="center" vertical="top"/>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0" fontId="23" fillId="3" borderId="0" xfId="5" applyFont="1" applyFill="1" applyAlignment="1" applyProtection="1">
      <alignment horizontal="left" vertical="top" wrapText="1"/>
      <protection hidden="1"/>
    </xf>
    <xf numFmtId="0" fontId="6" fillId="6" borderId="6" xfId="9" applyFont="1" applyFill="1" applyBorder="1" applyAlignment="1" applyProtection="1">
      <alignment horizontal="left" vertical="center"/>
      <protection hidden="1"/>
    </xf>
    <xf numFmtId="0" fontId="6" fillId="6" borderId="7" xfId="9" applyFont="1" applyFill="1" applyBorder="1" applyAlignment="1" applyProtection="1">
      <alignment horizontal="left" vertical="center"/>
      <protection hidden="1"/>
    </xf>
    <xf numFmtId="0" fontId="6" fillId="6" borderId="6" xfId="9" applyFont="1" applyFill="1" applyBorder="1" applyAlignment="1" applyProtection="1">
      <alignment horizontal="left" vertical="center" wrapText="1"/>
      <protection hidden="1"/>
    </xf>
    <xf numFmtId="0" fontId="6" fillId="6" borderId="7" xfId="9" applyFont="1" applyFill="1" applyBorder="1" applyAlignment="1" applyProtection="1">
      <alignment horizontal="left" vertical="center" wrapText="1"/>
      <protection hidden="1"/>
    </xf>
    <xf numFmtId="0" fontId="0" fillId="0" borderId="0" xfId="2" applyFont="1" applyAlignment="1">
      <alignment horizontal="left" vertical="center"/>
    </xf>
    <xf numFmtId="0" fontId="23" fillId="0" borderId="0" xfId="3" applyNumberFormat="1" applyFont="1" applyFill="1" applyBorder="1" applyAlignment="1" applyProtection="1">
      <alignment horizontal="justify" vertical="center" wrapText="1"/>
    </xf>
    <xf numFmtId="0" fontId="23" fillId="0" borderId="0" xfId="0" applyFont="1" applyAlignment="1">
      <alignment horizontal="left" vertical="top" wrapText="1"/>
    </xf>
    <xf numFmtId="170" fontId="33" fillId="12" borderId="10" xfId="0" applyNumberFormat="1" applyFont="1" applyFill="1" applyBorder="1" applyAlignment="1">
      <alignment horizontal="center" vertical="top" wrapText="1"/>
    </xf>
    <xf numFmtId="170" fontId="33" fillId="12" borderId="28" xfId="0" applyNumberFormat="1" applyFont="1" applyFill="1" applyBorder="1" applyAlignment="1">
      <alignment horizontal="center" vertical="top" wrapText="1"/>
    </xf>
    <xf numFmtId="0" fontId="23" fillId="0" borderId="0" xfId="0" applyFont="1" applyAlignment="1">
      <alignment horizontal="left" vertical="top"/>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0" fillId="0" borderId="32" xfId="5" applyFont="1" applyBorder="1" applyAlignment="1" applyProtection="1">
      <alignment horizontal="justify" vertical="center" wrapText="1"/>
      <protection hidden="1"/>
    </xf>
    <xf numFmtId="0" fontId="23" fillId="7" borderId="39" xfId="5" applyFont="1" applyFill="1" applyBorder="1" applyAlignment="1" applyProtection="1">
      <alignment horizontal="left" vertical="center" wrapText="1"/>
      <protection hidden="1"/>
    </xf>
    <xf numFmtId="0" fontId="23" fillId="7" borderId="40" xfId="5" applyFont="1" applyFill="1" applyBorder="1" applyAlignment="1" applyProtection="1">
      <alignment horizontal="left" vertical="center" wrapText="1"/>
      <protection hidden="1"/>
    </xf>
    <xf numFmtId="0" fontId="23" fillId="17" borderId="6" xfId="5" applyFont="1" applyFill="1" applyBorder="1" applyAlignment="1" applyProtection="1">
      <alignment horizontal="center" vertical="center" wrapText="1"/>
      <protection hidden="1"/>
    </xf>
    <xf numFmtId="0" fontId="23" fillId="17" borderId="4" xfId="5" applyFont="1" applyFill="1" applyBorder="1" applyAlignment="1" applyProtection="1">
      <alignment horizontal="center" vertical="center" wrapText="1"/>
      <protection hidden="1"/>
    </xf>
    <xf numFmtId="0" fontId="23" fillId="3" borderId="0" xfId="5" applyFont="1" applyFill="1" applyAlignment="1" applyProtection="1">
      <alignment horizontal="justify" vertical="center" wrapText="1"/>
      <protection hidden="1"/>
    </xf>
    <xf numFmtId="0" fontId="23" fillId="0" borderId="2" xfId="5" applyFont="1" applyBorder="1" applyAlignment="1" applyProtection="1">
      <alignment horizontal="center" vertical="center"/>
      <protection hidden="1"/>
    </xf>
    <xf numFmtId="0" fontId="23" fillId="17" borderId="26" xfId="5" applyFont="1" applyFill="1" applyBorder="1" applyAlignment="1" applyProtection="1">
      <alignment horizontal="left" vertical="center" wrapText="1"/>
      <protection hidden="1"/>
    </xf>
    <xf numFmtId="0" fontId="23" fillId="17" borderId="28" xfId="5" applyFont="1" applyFill="1" applyBorder="1" applyAlignment="1" applyProtection="1">
      <alignment horizontal="left" vertical="center" wrapText="1"/>
      <protection hidden="1"/>
    </xf>
    <xf numFmtId="0" fontId="23" fillId="17" borderId="25" xfId="5" applyFont="1" applyFill="1" applyBorder="1" applyAlignment="1" applyProtection="1">
      <alignment horizontal="left" vertical="center" wrapText="1"/>
      <protection hidden="1"/>
    </xf>
    <xf numFmtId="0" fontId="23" fillId="17" borderId="9" xfId="5" applyFont="1" applyFill="1" applyBorder="1" applyAlignment="1" applyProtection="1">
      <alignment horizontal="left" vertical="center" wrapText="1"/>
      <protection hidden="1"/>
    </xf>
    <xf numFmtId="2" fontId="1" fillId="0" borderId="0" xfId="2" applyNumberFormat="1" applyAlignment="1" applyProtection="1">
      <alignment horizontal="right" vertical="center"/>
      <protection hidden="1"/>
    </xf>
    <xf numFmtId="168" fontId="25" fillId="0" borderId="0" xfId="0" applyNumberFormat="1" applyFont="1" applyAlignment="1" applyProtection="1">
      <alignment horizontal="center" vertical="center" wrapText="1"/>
      <protection hidden="1"/>
    </xf>
    <xf numFmtId="0" fontId="23" fillId="0" borderId="0" xfId="2" applyFont="1" applyAlignment="1" applyProtection="1">
      <alignment horizontal="center" vertical="center"/>
      <protection hidden="1"/>
    </xf>
    <xf numFmtId="168" fontId="23" fillId="0" borderId="0" xfId="0" applyNumberFormat="1" applyFont="1" applyAlignment="1" applyProtection="1">
      <alignment horizontal="center" vertical="center" wrapText="1"/>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0" xfId="3" applyNumberFormat="1" applyFont="1" applyFill="1" applyBorder="1" applyAlignment="1" applyProtection="1">
      <alignment horizontal="justify"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1" fillId="0" borderId="0" xfId="0" applyFont="1" applyAlignment="1">
      <alignment horizontal="left" vertical="top" wrapText="1"/>
    </xf>
    <xf numFmtId="0" fontId="23" fillId="0" borderId="1" xfId="2" applyFont="1" applyBorder="1" applyAlignment="1" applyProtection="1">
      <alignment horizontal="left" vertical="center"/>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left" vertical="top" wrapText="1"/>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1" fillId="0" borderId="38" xfId="0" applyFont="1" applyBorder="1" applyAlignment="1">
      <alignment horizontal="left" vertical="center" indent="2"/>
    </xf>
    <xf numFmtId="0" fontId="0" fillId="0" borderId="0" xfId="13" applyFont="1" applyAlignment="1">
      <alignment horizontal="justify" vertical="top"/>
    </xf>
    <xf numFmtId="0" fontId="1" fillId="0" borderId="0" xfId="13" applyFont="1" applyAlignment="1">
      <alignment horizontal="justify" vertical="top"/>
    </xf>
    <xf numFmtId="0" fontId="56" fillId="0" borderId="0" xfId="13" applyFont="1" applyAlignment="1">
      <alignment horizontal="justify" vertical="top"/>
    </xf>
    <xf numFmtId="166" fontId="23" fillId="0" borderId="0" xfId="13" applyNumberFormat="1" applyFont="1" applyAlignment="1">
      <alignment horizontal="left" vertical="center" indent="1"/>
    </xf>
    <xf numFmtId="0" fontId="0" fillId="0" borderId="0" xfId="13" applyFont="1" applyAlignment="1">
      <alignment horizontal="center" vertical="top"/>
    </xf>
    <xf numFmtId="0" fontId="1" fillId="0" borderId="0" xfId="13" applyFont="1" applyAlignment="1">
      <alignment horizontal="center" vertical="top"/>
    </xf>
    <xf numFmtId="0" fontId="0" fillId="0" borderId="0" xfId="13" applyFont="1" applyAlignment="1">
      <alignment vertical="top" wrapText="1"/>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97">
    <dxf>
      <font>
        <condense val="0"/>
        <extend val="0"/>
        <color indexed="9"/>
      </font>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829425" y="47625"/>
          <a:ext cx="0" cy="83820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0371594" y="28575"/>
          <a:ext cx="0" cy="657225"/>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3779500" y="19050"/>
          <a:ext cx="0" cy="555625"/>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0654282" y="19050"/>
          <a:ext cx="763361" cy="646339"/>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895469" y="19050"/>
          <a:ext cx="0" cy="690563"/>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0502563" y="19050"/>
          <a:ext cx="0" cy="690563"/>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B9A91B25-D3B3-430B-9E5B-035C1B1435D3}"/>
            </a:ext>
          </a:extLst>
        </xdr:cNvPr>
        <xdr:cNvGrpSpPr>
          <a:grpSpLocks/>
        </xdr:cNvGrpSpPr>
      </xdr:nvGrpSpPr>
      <xdr:grpSpPr bwMode="auto">
        <a:xfrm>
          <a:off x="16430625" y="19050"/>
          <a:ext cx="0" cy="695325"/>
          <a:chOff x="804" y="5"/>
          <a:chExt cx="116" cy="73"/>
        </a:xfrm>
      </xdr:grpSpPr>
      <xdr:sp macro="" textlink="">
        <xdr:nvSpPr>
          <xdr:cNvPr id="3" name="AutoShape 2">
            <a:extLst>
              <a:ext uri="{FF2B5EF4-FFF2-40B4-BE49-F238E27FC236}">
                <a16:creationId xmlns:a16="http://schemas.microsoft.com/office/drawing/2014/main" id="{EBA2CBE4-6254-40AE-A0BD-8E9CD861EE9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F89874CF-4447-4A66-8AA7-DB0C24A0F68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097000" y="76200"/>
          <a:ext cx="1085850" cy="466725"/>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77125" y="19050"/>
          <a:ext cx="0" cy="942975"/>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6935932" y="104775"/>
          <a:ext cx="0" cy="735157"/>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drawing" Target="../drawings/drawing10.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drawing" Target="../drawings/drawing12.xml"/><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drawing" Target="../drawings/drawing13.xml"/><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drawing" Target="../drawings/drawing14.xml"/><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drawing" Target="../drawings/drawing15.xml"/><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drawing" Target="../drawings/drawing16.x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14" sqref="B14"/>
    </sheetView>
  </sheetViews>
  <sheetFormatPr defaultRowHeight="16.5" x14ac:dyDescent="0.3"/>
  <cols>
    <col min="1" max="1" width="19.875" customWidth="1"/>
    <col min="2" max="2" width="56.75" customWidth="1"/>
  </cols>
  <sheetData>
    <row r="2" spans="1:2" ht="44.25" customHeight="1" x14ac:dyDescent="0.3">
      <c r="A2" t="s">
        <v>310</v>
      </c>
      <c r="B2" s="735" t="s">
        <v>416</v>
      </c>
    </row>
    <row r="3" spans="1:2" x14ac:dyDescent="0.3">
      <c r="A3" t="s">
        <v>311</v>
      </c>
      <c r="B3" t="s">
        <v>415</v>
      </c>
    </row>
  </sheetData>
  <customSheetViews>
    <customSheetView guid="{7B2C193D-327B-40D6-809F-9A3DFB75744C}" state="hidden">
      <selection activeCell="B11" sqref="B11"/>
      <pageMargins left="0.7" right="0.7" top="0.75" bottom="0.75" header="0.3" footer="0.3"/>
    </customSheetView>
    <customSheetView guid="{0D897A0D-14C5-4BD1-B11A-C8754685A103}" state="hidden">
      <selection activeCell="E3" sqref="E3"/>
      <pageMargins left="0.7" right="0.7" top="0.75" bottom="0.75" header="0.3" footer="0.3"/>
    </customSheetView>
    <customSheetView guid="{302D9D75-0757-45DA-AFBF-614F08F1401B}" state="hidden">
      <selection activeCell="A4" sqref="A4"/>
      <pageMargins left="0.7" right="0.7" top="0.75" bottom="0.75" header="0.3" footer="0.3"/>
    </customSheetView>
    <customSheetView guid="{C6A7FFED-91EB-41DF-A944-2BFB2D792481}" state="hidden">
      <selection activeCell="A4" sqref="A4"/>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Normal="100" zoomScaleSheetLayoutView="100" workbookViewId="0">
      <selection activeCell="N11" sqref="N11"/>
    </sheetView>
  </sheetViews>
  <sheetFormatPr defaultColWidth="8" defaultRowHeight="15.75" x14ac:dyDescent="0.2"/>
  <cols>
    <col min="1" max="1" width="8.625" style="159" customWidth="1"/>
    <col min="2" max="2" width="11.125" style="159" customWidth="1"/>
    <col min="3" max="4" width="38.625" style="159" customWidth="1"/>
    <col min="5" max="5" width="11.25" style="159" customWidth="1"/>
    <col min="6" max="6" width="8.625" style="153" customWidth="1"/>
    <col min="7" max="9" width="8" style="153" customWidth="1"/>
    <col min="10" max="16384" width="8" style="154"/>
  </cols>
  <sheetData>
    <row r="1" spans="1:10" ht="30.75" customHeight="1" x14ac:dyDescent="0.2">
      <c r="A1" s="150"/>
      <c r="B1" s="790"/>
      <c r="C1" s="791"/>
      <c r="D1" s="791"/>
      <c r="E1" s="792"/>
      <c r="F1" s="151"/>
      <c r="G1" s="152" t="s">
        <v>47</v>
      </c>
    </row>
    <row r="2" spans="1:10" ht="92.25" customHeight="1" x14ac:dyDescent="0.2">
      <c r="A2" s="793" t="s">
        <v>48</v>
      </c>
      <c r="B2" s="796" t="str">
        <f>Basic!B2</f>
        <v>Package FOTE-02 for Communication Equipment ( SDH) Supply &amp; Installation under Communication System Schemes in 19th NCT</v>
      </c>
      <c r="C2" s="797"/>
      <c r="D2" s="797"/>
      <c r="E2" s="798"/>
      <c r="F2" s="793" t="s">
        <v>417</v>
      </c>
    </row>
    <row r="3" spans="1:10" ht="23.25" customHeight="1" x14ac:dyDescent="0.2">
      <c r="A3" s="794"/>
      <c r="B3" s="799" t="str">
        <f>Basic!B3</f>
        <v>Specification No: CC/NT/W-COMM/DOM/A06/24/09512</v>
      </c>
      <c r="C3" s="800"/>
      <c r="D3" s="800"/>
      <c r="E3" s="801"/>
      <c r="F3" s="794"/>
    </row>
    <row r="4" spans="1:10" ht="39.950000000000003" customHeight="1" x14ac:dyDescent="0.2">
      <c r="A4" s="794"/>
      <c r="B4" s="155">
        <v>1</v>
      </c>
      <c r="C4" s="802" t="s">
        <v>49</v>
      </c>
      <c r="D4" s="802"/>
      <c r="E4" s="803"/>
      <c r="F4" s="794"/>
      <c r="G4" s="156"/>
      <c r="H4" s="157" t="s">
        <v>50</v>
      </c>
    </row>
    <row r="5" spans="1:10" ht="30" customHeight="1" x14ac:dyDescent="0.2">
      <c r="A5" s="794"/>
      <c r="B5" s="155">
        <v>2</v>
      </c>
      <c r="C5" s="802" t="s">
        <v>51</v>
      </c>
      <c r="D5" s="802"/>
      <c r="E5" s="803"/>
      <c r="F5" s="794"/>
    </row>
    <row r="6" spans="1:10" s="153" customFormat="1" ht="30" customHeight="1" x14ac:dyDescent="0.3">
      <c r="A6" s="794"/>
      <c r="B6" s="155">
        <v>3</v>
      </c>
      <c r="C6" s="802" t="s">
        <v>52</v>
      </c>
      <c r="D6" s="802"/>
      <c r="E6" s="803"/>
      <c r="F6" s="794"/>
    </row>
    <row r="7" spans="1:10" ht="52.5" hidden="1" customHeight="1" x14ac:dyDescent="0.2">
      <c r="A7" s="794"/>
      <c r="B7" s="155">
        <v>4</v>
      </c>
      <c r="C7" s="802" t="s">
        <v>53</v>
      </c>
      <c r="D7" s="802"/>
      <c r="E7" s="803"/>
      <c r="F7" s="794"/>
    </row>
    <row r="8" spans="1:10" ht="9.75" customHeight="1" x14ac:dyDescent="0.2">
      <c r="A8" s="794"/>
      <c r="B8" s="158"/>
      <c r="E8" s="160"/>
      <c r="F8" s="794"/>
    </row>
    <row r="9" spans="1:10" ht="23.25" customHeight="1" x14ac:dyDescent="0.2">
      <c r="A9" s="794"/>
      <c r="B9" s="804"/>
      <c r="C9" s="805"/>
      <c r="D9" s="805"/>
      <c r="E9" s="806"/>
      <c r="F9" s="794"/>
    </row>
    <row r="10" spans="1:10" ht="10.5" customHeight="1" x14ac:dyDescent="0.2">
      <c r="A10" s="794"/>
      <c r="B10" s="161"/>
      <c r="C10" s="162"/>
      <c r="D10" s="162"/>
      <c r="E10" s="163"/>
      <c r="F10" s="794"/>
    </row>
    <row r="11" spans="1:10" ht="24" customHeight="1" x14ac:dyDescent="0.2">
      <c r="A11" s="794"/>
      <c r="B11" s="807"/>
      <c r="C11" s="808"/>
      <c r="D11" s="808"/>
      <c r="E11" s="164"/>
      <c r="F11" s="794"/>
    </row>
    <row r="12" spans="1:10" ht="15.95" customHeight="1" x14ac:dyDescent="0.2">
      <c r="A12" s="795"/>
      <c r="B12" s="809"/>
      <c r="C12" s="810"/>
      <c r="D12" s="810"/>
      <c r="E12" s="160"/>
      <c r="F12" s="795"/>
    </row>
    <row r="13" spans="1:10" ht="24" customHeight="1" x14ac:dyDescent="0.2">
      <c r="A13" s="784"/>
      <c r="B13" s="785"/>
      <c r="C13" s="786"/>
      <c r="D13" s="786"/>
      <c r="E13" s="164"/>
      <c r="F13" s="787"/>
      <c r="G13" s="165"/>
      <c r="H13" s="165"/>
      <c r="I13" s="165"/>
      <c r="J13" s="165"/>
    </row>
    <row r="14" spans="1:10" ht="15.95" customHeight="1" x14ac:dyDescent="0.2">
      <c r="A14" s="784"/>
      <c r="B14" s="788"/>
      <c r="C14" s="789"/>
      <c r="D14" s="789"/>
      <c r="E14" s="163"/>
      <c r="F14" s="787"/>
      <c r="G14" s="165"/>
      <c r="H14" s="165"/>
      <c r="I14" s="165"/>
      <c r="J14" s="165"/>
    </row>
    <row r="15" spans="1:10" x14ac:dyDescent="0.2">
      <c r="B15" s="166"/>
      <c r="C15" s="166"/>
      <c r="D15" s="166"/>
      <c r="E15" s="166"/>
    </row>
  </sheetData>
  <sheetProtection algorithmName="SHA-512" hashValue="kl/kSL/Y09ycQ1zl7MKHEVR8X4O9bBPgExo6nrvftAGaPknv5F4YPUSr9KTPLQ6l/vOTcVYYtkC7w94sMd9ymQ==" saltValue="mFWMsl2IdCHKrTg9bmtgcA==" spinCount="100000" sheet="1" formatColumns="0" formatRows="0" selectLockedCells="1"/>
  <customSheetViews>
    <customSheetView guid="{7B2C193D-327B-40D6-809F-9A3DFB75744C}" scale="145"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0D897A0D-14C5-4BD1-B11A-C8754685A103}" scale="145"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C6A7FFED-91EB-41DF-A944-2BFB2D792481}" scale="145" showPageBreaks="1" showGridLines="0" fitToPage="1" printArea="1" hiddenRows="1" view="pageBreakPreview">
      <selection activeCell="C8" sqref="C8"/>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22" zoomScaleNormal="100" zoomScaleSheetLayoutView="100" workbookViewId="0">
      <selection activeCell="C13" sqref="C13"/>
    </sheetView>
  </sheetViews>
  <sheetFormatPr defaultRowHeight="15.75" x14ac:dyDescent="0.25"/>
  <cols>
    <col min="1" max="2" width="9" style="32"/>
    <col min="3" max="3" width="72.625" style="32" customWidth="1"/>
    <col min="4" max="4" width="66.125" style="32" customWidth="1"/>
    <col min="5" max="16384" width="9" style="169"/>
  </cols>
  <sheetData>
    <row r="1" spans="1:11" ht="45" customHeight="1" x14ac:dyDescent="0.25">
      <c r="A1" s="814" t="s">
        <v>54</v>
      </c>
      <c r="B1" s="814"/>
      <c r="C1" s="814"/>
      <c r="D1" s="167"/>
      <c r="E1" s="168"/>
      <c r="F1" s="168"/>
      <c r="G1" s="168"/>
      <c r="H1" s="168"/>
      <c r="I1" s="168"/>
      <c r="J1" s="168"/>
      <c r="K1" s="168"/>
    </row>
    <row r="2" spans="1:11" ht="18" customHeight="1" x14ac:dyDescent="0.25">
      <c r="D2" s="170"/>
      <c r="E2" s="171"/>
      <c r="F2" s="171"/>
      <c r="G2" s="171"/>
      <c r="H2" s="171"/>
      <c r="I2" s="171"/>
      <c r="J2" s="171"/>
      <c r="K2" s="171"/>
    </row>
    <row r="3" spans="1:11" ht="18" customHeight="1" x14ac:dyDescent="0.25">
      <c r="A3" s="56" t="s">
        <v>33</v>
      </c>
      <c r="B3" s="32" t="s">
        <v>55</v>
      </c>
      <c r="D3" s="172"/>
      <c r="E3" s="173"/>
      <c r="F3" s="173"/>
      <c r="G3" s="173"/>
      <c r="H3" s="173"/>
      <c r="I3" s="173"/>
      <c r="J3" s="173"/>
      <c r="K3" s="173"/>
    </row>
    <row r="4" spans="1:11" ht="18" customHeight="1" x14ac:dyDescent="0.25">
      <c r="B4" s="174" t="s">
        <v>56</v>
      </c>
      <c r="C4" s="175" t="s">
        <v>57</v>
      </c>
      <c r="D4" s="172"/>
      <c r="E4" s="173"/>
      <c r="F4" s="173"/>
      <c r="G4" s="173"/>
      <c r="H4" s="173"/>
      <c r="I4" s="173"/>
      <c r="J4" s="173"/>
      <c r="K4" s="173"/>
    </row>
    <row r="5" spans="1:11" ht="38.1" customHeight="1" x14ac:dyDescent="0.25">
      <c r="B5" s="174" t="s">
        <v>58</v>
      </c>
      <c r="C5" s="175" t="s">
        <v>59</v>
      </c>
      <c r="D5" s="172"/>
      <c r="E5" s="173"/>
      <c r="F5" s="173"/>
      <c r="G5" s="173"/>
      <c r="H5" s="173"/>
      <c r="I5" s="173"/>
      <c r="J5" s="173"/>
      <c r="K5" s="173"/>
    </row>
    <row r="6" spans="1:11" ht="18" customHeight="1" x14ac:dyDescent="0.25">
      <c r="B6" s="174" t="s">
        <v>60</v>
      </c>
      <c r="C6" s="175" t="s">
        <v>61</v>
      </c>
      <c r="D6" s="172"/>
      <c r="E6" s="173"/>
      <c r="F6" s="173"/>
      <c r="G6" s="173"/>
      <c r="H6" s="173"/>
      <c r="I6" s="173"/>
      <c r="J6" s="173"/>
      <c r="K6" s="173"/>
    </row>
    <row r="7" spans="1:11" ht="18" customHeight="1" x14ac:dyDescent="0.25">
      <c r="B7" s="174" t="s">
        <v>62</v>
      </c>
      <c r="C7" s="175" t="s">
        <v>63</v>
      </c>
      <c r="D7" s="172"/>
      <c r="E7" s="173"/>
      <c r="F7" s="173"/>
      <c r="G7" s="173"/>
      <c r="H7" s="173"/>
      <c r="I7" s="173"/>
      <c r="J7" s="173"/>
      <c r="K7" s="173"/>
    </row>
    <row r="8" spans="1:11" ht="18" customHeight="1" x14ac:dyDescent="0.25">
      <c r="B8" s="174" t="s">
        <v>64</v>
      </c>
      <c r="C8" s="175" t="s">
        <v>65</v>
      </c>
      <c r="D8" s="172"/>
      <c r="E8" s="173"/>
      <c r="F8" s="173"/>
      <c r="G8" s="173"/>
      <c r="H8" s="173"/>
      <c r="I8" s="173"/>
      <c r="J8" s="173"/>
      <c r="K8" s="173"/>
    </row>
    <row r="9" spans="1:11" ht="18" customHeight="1" x14ac:dyDescent="0.25">
      <c r="B9" s="174" t="s">
        <v>66</v>
      </c>
      <c r="C9" s="175" t="s">
        <v>67</v>
      </c>
      <c r="D9" s="172"/>
      <c r="E9" s="173"/>
      <c r="F9" s="173"/>
      <c r="G9" s="173"/>
      <c r="H9" s="173"/>
      <c r="I9" s="173"/>
      <c r="J9" s="173"/>
      <c r="K9" s="173"/>
    </row>
    <row r="10" spans="1:11" ht="18" customHeight="1" x14ac:dyDescent="0.25">
      <c r="B10" s="174"/>
      <c r="C10" s="175"/>
      <c r="D10" s="172"/>
      <c r="E10" s="173"/>
      <c r="F10" s="173"/>
      <c r="G10" s="173"/>
      <c r="H10" s="173"/>
      <c r="I10" s="173"/>
      <c r="J10" s="173"/>
      <c r="K10" s="173"/>
    </row>
    <row r="11" spans="1:11" ht="18" customHeight="1" x14ac:dyDescent="0.25">
      <c r="A11" s="56" t="s">
        <v>35</v>
      </c>
      <c r="B11" s="32" t="s">
        <v>68</v>
      </c>
      <c r="D11" s="172"/>
      <c r="E11" s="173"/>
      <c r="F11" s="173"/>
      <c r="G11" s="173"/>
      <c r="H11" s="173"/>
      <c r="I11" s="173"/>
      <c r="J11" s="173"/>
      <c r="K11" s="173"/>
    </row>
    <row r="12" spans="1:11" ht="18" customHeight="1" x14ac:dyDescent="0.25">
      <c r="B12" s="813" t="s">
        <v>69</v>
      </c>
      <c r="C12" s="813"/>
      <c r="D12" s="176"/>
      <c r="E12" s="173"/>
      <c r="F12" s="173"/>
      <c r="G12" s="173"/>
      <c r="H12" s="173"/>
      <c r="I12" s="173"/>
      <c r="J12" s="173"/>
      <c r="K12" s="173"/>
    </row>
    <row r="13" spans="1:11" ht="18" customHeight="1" x14ac:dyDescent="0.25">
      <c r="B13" s="177"/>
      <c r="C13" s="175" t="s">
        <v>70</v>
      </c>
      <c r="D13" s="172"/>
      <c r="E13" s="173"/>
      <c r="F13" s="173"/>
      <c r="G13" s="173"/>
      <c r="H13" s="173"/>
      <c r="I13" s="173"/>
      <c r="J13" s="173"/>
      <c r="K13" s="173"/>
    </row>
    <row r="14" spans="1:11" ht="18" customHeight="1" x14ac:dyDescent="0.25">
      <c r="B14" s="813" t="s">
        <v>71</v>
      </c>
      <c r="C14" s="813"/>
      <c r="D14" s="176"/>
      <c r="E14" s="173"/>
      <c r="F14" s="173"/>
      <c r="G14" s="173"/>
      <c r="H14" s="173"/>
      <c r="I14" s="173"/>
      <c r="J14" s="173"/>
      <c r="K14" s="173"/>
    </row>
    <row r="15" spans="1:11" ht="24" customHeight="1" x14ac:dyDescent="0.25">
      <c r="B15" s="112" t="s">
        <v>72</v>
      </c>
      <c r="C15" s="175" t="s">
        <v>73</v>
      </c>
      <c r="D15" s="172"/>
      <c r="E15" s="173"/>
      <c r="F15" s="173"/>
      <c r="G15" s="173"/>
      <c r="H15" s="173"/>
      <c r="I15" s="173"/>
      <c r="J15" s="173"/>
      <c r="K15" s="173"/>
    </row>
    <row r="16" spans="1:11" ht="18" customHeight="1" x14ac:dyDescent="0.25">
      <c r="B16" s="112" t="s">
        <v>72</v>
      </c>
      <c r="C16" s="175" t="s">
        <v>74</v>
      </c>
      <c r="D16" s="172"/>
      <c r="E16" s="173"/>
      <c r="F16" s="173"/>
      <c r="G16" s="173"/>
      <c r="H16" s="173"/>
      <c r="I16" s="173"/>
      <c r="J16" s="173"/>
      <c r="K16" s="173"/>
    </row>
    <row r="17" spans="2:11" ht="18" customHeight="1" x14ac:dyDescent="0.25">
      <c r="B17" s="112" t="s">
        <v>72</v>
      </c>
      <c r="C17" s="175" t="s">
        <v>75</v>
      </c>
      <c r="D17" s="172"/>
      <c r="E17" s="173"/>
      <c r="F17" s="173"/>
      <c r="G17" s="173"/>
      <c r="H17" s="173"/>
      <c r="I17" s="173"/>
      <c r="J17" s="173"/>
      <c r="K17" s="173"/>
    </row>
    <row r="18" spans="2:11" ht="18" customHeight="1" x14ac:dyDescent="0.25">
      <c r="B18" s="112" t="s">
        <v>72</v>
      </c>
      <c r="C18" s="175" t="s">
        <v>76</v>
      </c>
      <c r="D18" s="172"/>
      <c r="E18" s="173"/>
      <c r="F18" s="173"/>
      <c r="G18" s="173"/>
      <c r="H18" s="173"/>
      <c r="I18" s="173"/>
      <c r="J18" s="173"/>
      <c r="K18" s="173"/>
    </row>
    <row r="19" spans="2:11" ht="18" customHeight="1" x14ac:dyDescent="0.25">
      <c r="B19" s="813" t="s">
        <v>77</v>
      </c>
      <c r="C19" s="813"/>
      <c r="D19" s="176"/>
      <c r="E19" s="173"/>
      <c r="F19" s="173"/>
      <c r="G19" s="173"/>
      <c r="H19" s="173"/>
      <c r="I19" s="173"/>
      <c r="J19" s="173"/>
      <c r="K19" s="173"/>
    </row>
    <row r="20" spans="2:11" ht="54" customHeight="1" x14ac:dyDescent="0.25">
      <c r="B20" s="112" t="s">
        <v>72</v>
      </c>
      <c r="C20" s="175" t="s">
        <v>78</v>
      </c>
      <c r="D20" s="172"/>
      <c r="E20" s="173"/>
      <c r="F20" s="173"/>
      <c r="G20" s="173"/>
      <c r="H20" s="173"/>
      <c r="I20" s="173"/>
      <c r="J20" s="173"/>
      <c r="K20" s="173"/>
    </row>
    <row r="21" spans="2:11" ht="54" customHeight="1" x14ac:dyDescent="0.25">
      <c r="B21" s="112" t="s">
        <v>72</v>
      </c>
      <c r="C21" s="175" t="s">
        <v>79</v>
      </c>
      <c r="D21" s="172"/>
      <c r="E21" s="173"/>
      <c r="F21" s="173"/>
      <c r="G21" s="173"/>
      <c r="H21" s="173"/>
      <c r="I21" s="173"/>
      <c r="J21" s="173"/>
      <c r="K21" s="173"/>
    </row>
    <row r="22" spans="2:11" ht="18" customHeight="1" x14ac:dyDescent="0.25">
      <c r="B22" s="112" t="s">
        <v>72</v>
      </c>
      <c r="C22" s="175" t="s">
        <v>80</v>
      </c>
      <c r="D22" s="172"/>
      <c r="E22" s="173"/>
      <c r="F22" s="173"/>
      <c r="G22" s="173"/>
      <c r="H22" s="173"/>
      <c r="I22" s="173"/>
      <c r="J22" s="173"/>
      <c r="K22" s="173"/>
    </row>
    <row r="23" spans="2:11" ht="38.1" customHeight="1" x14ac:dyDescent="0.25">
      <c r="B23" s="112" t="s">
        <v>72</v>
      </c>
      <c r="C23" s="175" t="s">
        <v>81</v>
      </c>
      <c r="D23" s="172"/>
      <c r="E23" s="173"/>
      <c r="F23" s="173"/>
      <c r="G23" s="173"/>
      <c r="H23" s="173"/>
      <c r="I23" s="173"/>
      <c r="J23" s="173"/>
      <c r="K23" s="173"/>
    </row>
    <row r="24" spans="2:11" ht="18" customHeight="1" x14ac:dyDescent="0.25">
      <c r="B24" s="813" t="s">
        <v>82</v>
      </c>
      <c r="C24" s="813"/>
      <c r="D24" s="176"/>
      <c r="E24" s="173"/>
      <c r="F24" s="173"/>
      <c r="G24" s="173"/>
      <c r="H24" s="173"/>
      <c r="I24" s="173"/>
      <c r="J24" s="173"/>
      <c r="K24" s="173"/>
    </row>
    <row r="25" spans="2:11" ht="54" customHeight="1" x14ac:dyDescent="0.25">
      <c r="B25" s="112" t="s">
        <v>72</v>
      </c>
      <c r="C25" s="175" t="s">
        <v>78</v>
      </c>
      <c r="D25" s="172"/>
      <c r="E25" s="173"/>
      <c r="F25" s="173"/>
      <c r="G25" s="173"/>
      <c r="H25" s="173"/>
      <c r="I25" s="173"/>
      <c r="J25" s="173"/>
      <c r="K25" s="173"/>
    </row>
    <row r="26" spans="2:11" ht="18" customHeight="1" x14ac:dyDescent="0.25">
      <c r="B26" s="112" t="s">
        <v>72</v>
      </c>
      <c r="C26" s="175" t="s">
        <v>80</v>
      </c>
      <c r="D26" s="172"/>
      <c r="E26" s="173"/>
      <c r="F26" s="173"/>
      <c r="G26" s="173"/>
      <c r="H26" s="173"/>
      <c r="I26" s="173"/>
      <c r="J26" s="173"/>
      <c r="K26" s="173"/>
    </row>
    <row r="27" spans="2:11" ht="18" customHeight="1" x14ac:dyDescent="0.25">
      <c r="B27" s="813" t="s">
        <v>83</v>
      </c>
      <c r="C27" s="813"/>
      <c r="D27" s="176"/>
    </row>
    <row r="28" spans="2:11" ht="54" customHeight="1" x14ac:dyDescent="0.25">
      <c r="B28" s="112" t="s">
        <v>72</v>
      </c>
      <c r="C28" s="175" t="s">
        <v>78</v>
      </c>
      <c r="D28" s="172"/>
      <c r="E28" s="173"/>
      <c r="F28" s="173"/>
      <c r="G28" s="173"/>
      <c r="H28" s="173"/>
      <c r="I28" s="173"/>
      <c r="J28" s="173"/>
      <c r="K28" s="173"/>
    </row>
    <row r="29" spans="2:11" ht="18" customHeight="1" x14ac:dyDescent="0.25">
      <c r="B29" s="112" t="s">
        <v>72</v>
      </c>
      <c r="C29" s="175" t="s">
        <v>80</v>
      </c>
      <c r="D29" s="172"/>
    </row>
    <row r="30" spans="2:11" ht="18" customHeight="1" x14ac:dyDescent="0.25">
      <c r="B30" s="813" t="s">
        <v>84</v>
      </c>
      <c r="C30" s="813"/>
      <c r="D30" s="176"/>
    </row>
    <row r="31" spans="2:11" ht="50.25" customHeight="1" x14ac:dyDescent="0.25">
      <c r="B31" s="112" t="s">
        <v>72</v>
      </c>
      <c r="C31" s="175" t="s">
        <v>78</v>
      </c>
      <c r="D31" s="176"/>
    </row>
    <row r="32" spans="2:11" ht="18" customHeight="1" x14ac:dyDescent="0.25">
      <c r="B32" s="112" t="s">
        <v>72</v>
      </c>
      <c r="C32" s="175" t="s">
        <v>80</v>
      </c>
      <c r="D32" s="172"/>
    </row>
    <row r="33" spans="2:11" ht="18" customHeight="1" x14ac:dyDescent="0.25">
      <c r="B33" s="813" t="s">
        <v>85</v>
      </c>
      <c r="C33" s="813"/>
      <c r="D33" s="176"/>
    </row>
    <row r="34" spans="2:11" ht="51.75" customHeight="1" x14ac:dyDescent="0.25">
      <c r="B34" s="112" t="s">
        <v>72</v>
      </c>
      <c r="C34" s="175" t="s">
        <v>78</v>
      </c>
      <c r="D34" s="176"/>
    </row>
    <row r="35" spans="2:11" ht="18" customHeight="1" x14ac:dyDescent="0.25">
      <c r="B35" s="112" t="s">
        <v>72</v>
      </c>
      <c r="C35" s="175" t="s">
        <v>80</v>
      </c>
      <c r="D35" s="172"/>
    </row>
    <row r="36" spans="2:11" ht="18" customHeight="1" x14ac:dyDescent="0.25">
      <c r="B36" s="813" t="s">
        <v>86</v>
      </c>
      <c r="C36" s="813"/>
      <c r="D36" s="176"/>
    </row>
    <row r="37" spans="2:11" ht="32.25" customHeight="1" x14ac:dyDescent="0.25">
      <c r="B37" s="112" t="s">
        <v>72</v>
      </c>
      <c r="C37" s="175" t="s">
        <v>87</v>
      </c>
      <c r="D37" s="172"/>
      <c r="E37" s="173"/>
      <c r="F37" s="173"/>
      <c r="G37" s="173"/>
      <c r="H37" s="173"/>
      <c r="I37" s="173"/>
      <c r="J37" s="173"/>
      <c r="K37" s="173"/>
    </row>
    <row r="38" spans="2:11" ht="18" customHeight="1" x14ac:dyDescent="0.25">
      <c r="B38" s="813" t="s">
        <v>88</v>
      </c>
      <c r="C38" s="813"/>
    </row>
    <row r="39" spans="2:11" ht="38.1" customHeight="1" x14ac:dyDescent="0.25">
      <c r="B39" s="112" t="s">
        <v>72</v>
      </c>
      <c r="C39" s="175" t="s">
        <v>89</v>
      </c>
    </row>
    <row r="40" spans="2:11" ht="38.1" customHeight="1" x14ac:dyDescent="0.25">
      <c r="B40" s="112" t="s">
        <v>72</v>
      </c>
      <c r="C40" s="175" t="s">
        <v>87</v>
      </c>
    </row>
    <row r="41" spans="2:11" ht="18" customHeight="1" x14ac:dyDescent="0.25">
      <c r="B41" s="813" t="s">
        <v>90</v>
      </c>
      <c r="C41" s="813"/>
    </row>
    <row r="42" spans="2:11" ht="18" customHeight="1" x14ac:dyDescent="0.25">
      <c r="B42" s="112" t="s">
        <v>72</v>
      </c>
      <c r="C42" s="178" t="s">
        <v>91</v>
      </c>
    </row>
    <row r="43" spans="2:11" ht="18" customHeight="1" x14ac:dyDescent="0.25">
      <c r="B43" s="112" t="s">
        <v>72</v>
      </c>
      <c r="C43" s="178" t="s">
        <v>92</v>
      </c>
    </row>
    <row r="44" spans="2:11" ht="18" customHeight="1" x14ac:dyDescent="0.25">
      <c r="B44" s="813" t="s">
        <v>93</v>
      </c>
      <c r="C44" s="813"/>
    </row>
    <row r="45" spans="2:11" ht="18" customHeight="1" x14ac:dyDescent="0.25">
      <c r="B45" s="112" t="s">
        <v>72</v>
      </c>
      <c r="C45" s="175" t="s">
        <v>94</v>
      </c>
      <c r="D45" s="172"/>
      <c r="E45" s="173"/>
      <c r="F45" s="173"/>
      <c r="G45" s="173"/>
      <c r="H45" s="173"/>
      <c r="I45" s="173"/>
      <c r="J45" s="173"/>
      <c r="K45" s="173"/>
    </row>
    <row r="46" spans="2:11" ht="18" customHeight="1" x14ac:dyDescent="0.25">
      <c r="B46" s="112" t="s">
        <v>72</v>
      </c>
      <c r="C46" s="175" t="s">
        <v>95</v>
      </c>
      <c r="D46" s="172"/>
      <c r="E46" s="173"/>
      <c r="F46" s="173"/>
      <c r="G46" s="173"/>
      <c r="H46" s="173"/>
      <c r="I46" s="173"/>
      <c r="J46" s="173"/>
      <c r="K46" s="173"/>
    </row>
    <row r="47" spans="2:11" ht="18" customHeight="1" x14ac:dyDescent="0.25">
      <c r="B47" s="112" t="s">
        <v>72</v>
      </c>
      <c r="C47" s="175" t="s">
        <v>96</v>
      </c>
      <c r="D47" s="172"/>
      <c r="E47" s="173"/>
      <c r="F47" s="173"/>
      <c r="G47" s="173"/>
      <c r="H47" s="173"/>
      <c r="I47" s="173"/>
      <c r="J47" s="173"/>
      <c r="K47" s="173"/>
    </row>
    <row r="48" spans="2:11" ht="18" customHeight="1" x14ac:dyDescent="0.25">
      <c r="C48" s="169"/>
    </row>
    <row r="49" spans="1:4" ht="18" customHeight="1" x14ac:dyDescent="0.25">
      <c r="A49" s="811" t="s">
        <v>97</v>
      </c>
      <c r="B49" s="811"/>
      <c r="C49" s="811"/>
      <c r="D49" s="179"/>
    </row>
    <row r="50" spans="1:4" ht="36" customHeight="1" x14ac:dyDescent="0.25">
      <c r="A50" s="812" t="s">
        <v>98</v>
      </c>
      <c r="B50" s="812"/>
      <c r="C50" s="812"/>
    </row>
    <row r="51" spans="1:4" ht="18" customHeight="1" x14ac:dyDescent="0.25">
      <c r="C51" s="178"/>
    </row>
    <row r="52" spans="1:4" ht="18" customHeight="1" x14ac:dyDescent="0.25">
      <c r="C52" s="169"/>
    </row>
    <row r="53" spans="1:4" ht="18" customHeight="1" x14ac:dyDescent="0.25">
      <c r="C53" s="178"/>
    </row>
    <row r="54" spans="1:4" ht="18" customHeight="1" x14ac:dyDescent="0.25">
      <c r="B54" s="169"/>
      <c r="C54" s="169"/>
    </row>
    <row r="55" spans="1:4" ht="18" customHeight="1" x14ac:dyDescent="0.25">
      <c r="B55" s="169"/>
      <c r="C55" s="169"/>
    </row>
    <row r="56" spans="1:4" ht="18" customHeight="1" x14ac:dyDescent="0.25">
      <c r="B56" s="169"/>
      <c r="C56" s="169"/>
    </row>
    <row r="57" spans="1:4" ht="18" customHeight="1" x14ac:dyDescent="0.25">
      <c r="B57" s="169"/>
      <c r="C57" s="169"/>
    </row>
    <row r="58" spans="1:4" ht="18" customHeight="1" x14ac:dyDescent="0.25">
      <c r="B58" s="169"/>
      <c r="C58" s="169"/>
    </row>
    <row r="59" spans="1:4" ht="18" customHeight="1" x14ac:dyDescent="0.25">
      <c r="B59" s="169"/>
      <c r="C59" s="169"/>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algorithmName="SHA-512" hashValue="5e5hMJUW4kwkZGwuhGUK/l6V7kGn4jFvTXHpN7IBBONGwI8Q1ZziDz/2PCV1fKgQGgWh3MfuCU4T0fDosyEuVA==" saltValue="Xgbze4j13eblMGT8vuWBBA==" spinCount="100000" sheet="1" formatColumns="0" formatRows="0" selectLockedCells="1"/>
  <customSheetViews>
    <customSheetView guid="{7B2C193D-327B-40D6-809F-9A3DFB75744C}" showGridLines="0" printArea="1" view="pageBreakPreview" topLeftCell="A31">
      <selection activeCell="D6" sqref="D6"/>
      <rowBreaks count="1" manualBreakCount="1">
        <brk id="26" max="2" man="1"/>
      </rowBreaks>
      <pageMargins left="0.75" right="0.75" top="0.55000000000000004" bottom="0.47" header="0.32" footer="0.25"/>
      <pageSetup orientation="portrait" r:id="rId1"/>
      <headerFooter alignWithMargins="0">
        <oddFooter>&amp;RPage &amp;P of &amp;N</oddFooter>
      </headerFooter>
    </customSheetView>
    <customSheetView guid="{0D897A0D-14C5-4BD1-B11A-C8754685A103}" showGridLines="0" printArea="1" view="pageBreakPreview" topLeftCell="A31">
      <selection activeCell="D6" sqref="D6"/>
      <rowBreaks count="1" manualBreakCount="1">
        <brk id="26" max="2" man="1"/>
      </rowBreaks>
      <pageMargins left="0.75" right="0.75" top="0.55000000000000004" bottom="0.47" header="0.32" footer="0.25"/>
      <pageSetup orientation="portrait" r:id="rId2"/>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75" right="0.75" top="0.55000000000000004" bottom="0.47" header="0.32" footer="0.25"/>
      <pageSetup orientation="portrait" r:id="rId3"/>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75" right="0.75" top="0.55000000000000004" bottom="0.47" header="0.32" footer="0.25"/>
      <pageSetup orientation="portrait" r:id="rId4"/>
      <headerFooter alignWithMargins="0">
        <oddFooter>&amp;RPage &amp;P of &amp;N</oddFooter>
      </headerFooter>
    </customSheetView>
  </customSheetViews>
  <mergeCells count="14">
    <mergeCell ref="B27:C27"/>
    <mergeCell ref="A1:C1"/>
    <mergeCell ref="B12:C12"/>
    <mergeCell ref="B14:C14"/>
    <mergeCell ref="B19:C19"/>
    <mergeCell ref="B24:C24"/>
    <mergeCell ref="A49:C49"/>
    <mergeCell ref="A50:C50"/>
    <mergeCell ref="B30:C30"/>
    <mergeCell ref="B33:C33"/>
    <mergeCell ref="B36:C36"/>
    <mergeCell ref="B38:C38"/>
    <mergeCell ref="B41:C41"/>
    <mergeCell ref="B44:C44"/>
  </mergeCells>
  <pageMargins left="0.75" right="0.75" top="0.55000000000000004" bottom="0.47" header="0.32" footer="0.25"/>
  <pageSetup orientation="portrait" r:id="rId5"/>
  <headerFooter alignWithMargins="0">
    <oddFooter>&amp;RPage &amp;P of &amp;N</oddFooter>
  </headerFooter>
  <rowBreaks count="1" manualBreakCount="1">
    <brk id="26" max="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M34"/>
  <sheetViews>
    <sheetView showGridLines="0" view="pageBreakPreview" zoomScaleNormal="100" zoomScaleSheetLayoutView="100" workbookViewId="0">
      <selection activeCell="E32" sqref="E32"/>
    </sheetView>
  </sheetViews>
  <sheetFormatPr defaultColWidth="8" defaultRowHeight="15.75" x14ac:dyDescent="0.25"/>
  <cols>
    <col min="1" max="1" width="28.875" style="181" customWidth="1"/>
    <col min="2" max="2" width="10.25" style="181" customWidth="1"/>
    <col min="3" max="4" width="5.625" style="181" customWidth="1"/>
    <col min="5" max="5" width="5.625" style="183" customWidth="1"/>
    <col min="6" max="6" width="33.625" style="183" customWidth="1"/>
    <col min="7" max="7" width="1.125" style="183" hidden="1" customWidth="1"/>
    <col min="8" max="8" width="17.5" style="183" hidden="1" customWidth="1"/>
    <col min="9" max="9" width="10.375" style="183" hidden="1" customWidth="1"/>
    <col min="10" max="10" width="8" style="183" hidden="1" customWidth="1"/>
    <col min="11" max="11" width="54.875" style="183" hidden="1" customWidth="1"/>
    <col min="12" max="12" width="8" style="183" hidden="1" customWidth="1"/>
    <col min="13" max="73" width="8" style="183" customWidth="1"/>
    <col min="74" max="16384" width="8" style="183"/>
  </cols>
  <sheetData>
    <row r="1" spans="1:13" s="181" customFormat="1" ht="51" customHeight="1" x14ac:dyDescent="0.3">
      <c r="A1" s="829" t="str">
        <f>Basic!B2</f>
        <v>Package FOTE-02 for Communication Equipment ( SDH) Supply &amp; Installation under Communication System Schemes in 19th NCT</v>
      </c>
      <c r="B1" s="829"/>
      <c r="C1" s="829"/>
      <c r="D1" s="829"/>
      <c r="E1" s="829"/>
      <c r="F1" s="829"/>
      <c r="G1" s="180"/>
      <c r="H1" s="180"/>
      <c r="I1" s="180"/>
      <c r="K1" s="182"/>
      <c r="L1" s="182"/>
      <c r="M1" s="182"/>
    </row>
    <row r="2" spans="1:13" ht="20.100000000000001" customHeight="1" x14ac:dyDescent="0.25">
      <c r="A2" s="830" t="str">
        <f>Cover!B3</f>
        <v>Specification No: CC/NT/W-COMM/DOM/A06/24/09512</v>
      </c>
      <c r="B2" s="830"/>
      <c r="C2" s="830"/>
      <c r="D2" s="830"/>
      <c r="E2" s="830"/>
      <c r="F2" s="830"/>
      <c r="G2" s="181"/>
      <c r="H2" s="181"/>
      <c r="I2" s="181"/>
      <c r="K2" s="183" t="s">
        <v>99</v>
      </c>
      <c r="L2" s="184">
        <v>1</v>
      </c>
      <c r="M2" s="185"/>
    </row>
    <row r="3" spans="1:13" ht="13.5" customHeight="1" x14ac:dyDescent="0.25">
      <c r="A3" s="186"/>
      <c r="B3" s="186"/>
      <c r="C3" s="186"/>
      <c r="D3" s="186"/>
      <c r="E3" s="181"/>
      <c r="F3" s="181"/>
      <c r="G3" s="181"/>
      <c r="H3" s="181"/>
      <c r="I3" s="181"/>
      <c r="K3" s="183" t="s">
        <v>100</v>
      </c>
      <c r="L3" s="184" t="s">
        <v>101</v>
      </c>
      <c r="M3" s="185"/>
    </row>
    <row r="4" spans="1:13" ht="20.100000000000001" customHeight="1" x14ac:dyDescent="0.25">
      <c r="A4" s="831" t="s">
        <v>102</v>
      </c>
      <c r="B4" s="831"/>
      <c r="C4" s="831"/>
      <c r="D4" s="831"/>
      <c r="E4" s="831"/>
      <c r="F4" s="831"/>
      <c r="G4" s="181"/>
      <c r="H4" s="181"/>
      <c r="I4" s="181"/>
      <c r="L4" s="184"/>
      <c r="M4" s="185"/>
    </row>
    <row r="5" spans="1:13" ht="12" customHeight="1" x14ac:dyDescent="0.25">
      <c r="A5" s="187"/>
      <c r="B5" s="187"/>
      <c r="E5" s="181"/>
      <c r="F5" s="181"/>
      <c r="G5" s="181"/>
      <c r="H5" s="181"/>
      <c r="I5" s="181"/>
      <c r="K5" s="185"/>
      <c r="L5" s="185"/>
      <c r="M5" s="185"/>
    </row>
    <row r="6" spans="1:13" s="181" customFormat="1" ht="43.5" customHeight="1" x14ac:dyDescent="0.3">
      <c r="A6" s="188" t="s">
        <v>103</v>
      </c>
      <c r="B6" s="189"/>
      <c r="C6" s="832" t="s">
        <v>99</v>
      </c>
      <c r="D6" s="832"/>
      <c r="E6" s="832"/>
      <c r="F6" s="832"/>
      <c r="G6" s="190"/>
      <c r="H6" s="190"/>
      <c r="I6" s="190"/>
      <c r="K6" s="191">
        <f>IF(C6= "Sole Bidder", 0, C7)</f>
        <v>0</v>
      </c>
      <c r="L6" s="182"/>
      <c r="M6" s="182"/>
    </row>
    <row r="7" spans="1:13" ht="42" customHeight="1" x14ac:dyDescent="0.25">
      <c r="A7" s="188" t="str">
        <f>IF(C6= "JV (Joint Venture)", "Total Nos. of  Partners in the JV [excluding the Lead Partner]", "")</f>
        <v/>
      </c>
      <c r="B7" s="192"/>
      <c r="C7" s="833"/>
      <c r="D7" s="834"/>
      <c r="E7" s="834"/>
      <c r="F7" s="835"/>
      <c r="K7" s="185"/>
      <c r="L7" s="185"/>
      <c r="M7" s="185"/>
    </row>
    <row r="8" spans="1:13" ht="19.5" customHeight="1" x14ac:dyDescent="0.25">
      <c r="A8" s="193"/>
      <c r="B8" s="193"/>
      <c r="C8" s="190"/>
    </row>
    <row r="9" spans="1:13" ht="20.100000000000001" customHeight="1" x14ac:dyDescent="0.25">
      <c r="A9" s="194" t="str">
        <f>IF(C6= "Sole Bidder", "Name of Sole Bidder", "Name of Lead Partner")</f>
        <v>Name of Sole Bidder</v>
      </c>
      <c r="B9" s="195"/>
      <c r="C9" s="821"/>
      <c r="D9" s="822"/>
      <c r="E9" s="822"/>
      <c r="F9" s="823"/>
    </row>
    <row r="10" spans="1:13" ht="20.100000000000001" customHeight="1" x14ac:dyDescent="0.25">
      <c r="A10" s="196" t="str">
        <f>IF(C6= "Sole Bidder", "Address of Sole Bidder", "Address of Lead Partner")</f>
        <v>Address of Sole Bidder</v>
      </c>
      <c r="B10" s="197"/>
      <c r="C10" s="821"/>
      <c r="D10" s="822"/>
      <c r="E10" s="822"/>
      <c r="F10" s="823"/>
    </row>
    <row r="11" spans="1:13" ht="20.100000000000001" customHeight="1" x14ac:dyDescent="0.25">
      <c r="A11" s="198"/>
      <c r="B11" s="199"/>
      <c r="C11" s="821"/>
      <c r="D11" s="822"/>
      <c r="E11" s="822"/>
      <c r="F11" s="823"/>
    </row>
    <row r="12" spans="1:13" ht="20.100000000000001" customHeight="1" x14ac:dyDescent="0.25">
      <c r="A12" s="196"/>
      <c r="B12" s="197"/>
      <c r="C12" s="815"/>
      <c r="D12" s="816"/>
      <c r="E12" s="816"/>
      <c r="F12" s="817"/>
    </row>
    <row r="13" spans="1:13" ht="20.100000000000001" customHeight="1" x14ac:dyDescent="0.25"/>
    <row r="14" spans="1:13" ht="20.100000000000001" hidden="1" customHeight="1" x14ac:dyDescent="0.25">
      <c r="A14" s="200" t="str">
        <f>IF(C7=1, "Name of other Partner","Name of other Partner - 1")</f>
        <v>Name of other Partner - 1</v>
      </c>
      <c r="B14" s="201"/>
      <c r="C14" s="815" t="s">
        <v>351</v>
      </c>
      <c r="D14" s="816"/>
      <c r="E14" s="816"/>
      <c r="F14" s="817"/>
    </row>
    <row r="15" spans="1:13" ht="20.100000000000001" hidden="1" customHeight="1" x14ac:dyDescent="0.25">
      <c r="A15" s="202" t="str">
        <f>IF(C7=1, "Address of other Partner","Address of other Partner - 1")</f>
        <v>Address of other Partner - 1</v>
      </c>
      <c r="B15" s="203"/>
      <c r="C15" s="818" t="s">
        <v>352</v>
      </c>
      <c r="D15" s="819"/>
      <c r="E15" s="819"/>
      <c r="F15" s="820"/>
    </row>
    <row r="16" spans="1:13" ht="20.100000000000001" hidden="1" customHeight="1" x14ac:dyDescent="0.25">
      <c r="A16" s="204"/>
      <c r="B16" s="205"/>
      <c r="C16" s="826" t="s">
        <v>353</v>
      </c>
      <c r="D16" s="827"/>
      <c r="E16" s="827"/>
      <c r="F16" s="828"/>
    </row>
    <row r="17" spans="1:7" ht="20.100000000000001" hidden="1" customHeight="1" x14ac:dyDescent="0.25">
      <c r="A17" s="196"/>
      <c r="B17" s="197"/>
      <c r="C17" s="818" t="s">
        <v>354</v>
      </c>
      <c r="D17" s="819"/>
      <c r="E17" s="819"/>
      <c r="F17" s="820"/>
    </row>
    <row r="18" spans="1:7" ht="20.100000000000001" hidden="1" customHeight="1" x14ac:dyDescent="0.25"/>
    <row r="19" spans="1:7" ht="20.100000000000001" hidden="1" customHeight="1" x14ac:dyDescent="0.25">
      <c r="A19" s="194" t="s">
        <v>104</v>
      </c>
      <c r="B19" s="195"/>
      <c r="C19" s="815"/>
      <c r="D19" s="816"/>
      <c r="E19" s="816"/>
      <c r="F19" s="817"/>
    </row>
    <row r="20" spans="1:7" ht="20.100000000000001" hidden="1" customHeight="1" x14ac:dyDescent="0.25">
      <c r="A20" s="194" t="s">
        <v>105</v>
      </c>
      <c r="B20" s="195"/>
      <c r="C20" s="815"/>
      <c r="D20" s="816"/>
      <c r="E20" s="816"/>
      <c r="F20" s="817"/>
    </row>
    <row r="21" spans="1:7" ht="20.100000000000001" hidden="1" customHeight="1" x14ac:dyDescent="0.25">
      <c r="A21" s="198"/>
      <c r="B21" s="199"/>
      <c r="C21" s="815"/>
      <c r="D21" s="816"/>
      <c r="E21" s="816"/>
      <c r="F21" s="817"/>
    </row>
    <row r="22" spans="1:7" ht="20.100000000000001" hidden="1" customHeight="1" x14ac:dyDescent="0.25">
      <c r="A22" s="196"/>
      <c r="B22" s="197"/>
      <c r="C22" s="815"/>
      <c r="D22" s="816"/>
      <c r="E22" s="816"/>
      <c r="F22" s="817"/>
    </row>
    <row r="23" spans="1:7" ht="20.100000000000001" hidden="1" customHeight="1" x14ac:dyDescent="0.25"/>
    <row r="24" spans="1:7" ht="20.100000000000001" customHeight="1" x14ac:dyDescent="0.25"/>
    <row r="25" spans="1:7" ht="21" customHeight="1" x14ac:dyDescent="0.25">
      <c r="A25" s="206" t="s">
        <v>106</v>
      </c>
      <c r="B25" s="207"/>
      <c r="C25" s="821"/>
      <c r="D25" s="822"/>
      <c r="E25" s="822"/>
      <c r="F25" s="823"/>
    </row>
    <row r="26" spans="1:7" ht="21" customHeight="1" x14ac:dyDescent="0.25">
      <c r="A26" s="206" t="s">
        <v>107</v>
      </c>
      <c r="B26" s="207"/>
      <c r="C26" s="815"/>
      <c r="D26" s="816"/>
      <c r="E26" s="816"/>
      <c r="F26" s="817"/>
    </row>
    <row r="27" spans="1:7" ht="21" hidden="1" customHeight="1" x14ac:dyDescent="0.25">
      <c r="A27" s="206" t="s">
        <v>108</v>
      </c>
      <c r="B27" s="207"/>
      <c r="C27" s="824"/>
      <c r="D27" s="824"/>
      <c r="E27" s="824"/>
      <c r="F27" s="824"/>
    </row>
    <row r="28" spans="1:7" ht="21" hidden="1" customHeight="1" x14ac:dyDescent="0.25">
      <c r="A28" s="206" t="s">
        <v>109</v>
      </c>
      <c r="B28" s="207"/>
      <c r="C28" s="825"/>
      <c r="D28" s="825"/>
      <c r="E28" s="825"/>
      <c r="F28" s="825"/>
    </row>
    <row r="29" spans="1:7" ht="21" hidden="1" customHeight="1" x14ac:dyDescent="0.25">
      <c r="A29" s="206" t="s">
        <v>110</v>
      </c>
      <c r="B29" s="207"/>
      <c r="C29" s="825"/>
      <c r="D29" s="825"/>
      <c r="E29" s="825"/>
      <c r="F29" s="825"/>
    </row>
    <row r="30" spans="1:7" ht="21" hidden="1" customHeight="1" x14ac:dyDescent="0.25">
      <c r="A30" s="206" t="s">
        <v>111</v>
      </c>
      <c r="B30" s="207"/>
      <c r="C30" s="825"/>
      <c r="D30" s="825"/>
      <c r="E30" s="825"/>
      <c r="F30" s="825"/>
    </row>
    <row r="31" spans="1:7" ht="21" customHeight="1" x14ac:dyDescent="0.25">
      <c r="A31" s="208"/>
      <c r="B31" s="208"/>
      <c r="C31" s="208"/>
    </row>
    <row r="32" spans="1:7" s="181" customFormat="1" ht="21" customHeight="1" x14ac:dyDescent="0.3">
      <c r="A32" s="206" t="s">
        <v>112</v>
      </c>
      <c r="B32" s="207"/>
      <c r="C32" s="209"/>
      <c r="D32" s="210"/>
      <c r="E32" s="209"/>
      <c r="F32" s="211"/>
      <c r="G32" s="182">
        <f>IF(D32="Feb",28,IF(OR(D32="Apr", D32="Jun", D32="Sep", D32="Nov"),30,31))</f>
        <v>31</v>
      </c>
    </row>
    <row r="33" spans="1:6" ht="21" customHeight="1" x14ac:dyDescent="0.25">
      <c r="A33" s="206" t="s">
        <v>113</v>
      </c>
      <c r="B33" s="207"/>
      <c r="C33" s="815"/>
      <c r="D33" s="816"/>
      <c r="E33" s="816"/>
      <c r="F33" s="817"/>
    </row>
    <row r="34" spans="1:6" x14ac:dyDescent="0.25">
      <c r="D34" s="183"/>
    </row>
  </sheetData>
  <sheetProtection algorithmName="SHA-512" hashValue="yKBNJxtYJoRJm5x53mRqV1vMpfxwjsgFyzF6IElKyRJ5hw6LFWxuX/OPPltaEZWPwkLtwgLjUtndCzKHPd3iCA==" saltValue="TSPiMtuss/fd+e/GMxSQjA==" spinCount="100000" sheet="1" formatColumns="0" formatRows="0" selectLockedCells="1"/>
  <customSheetViews>
    <customSheetView guid="{7B2C193D-327B-40D6-809F-9A3DFB75744C}" showGridLines="0" printArea="1" hiddenRows="1" hiddenColumns="1" view="pageBreakPreview" topLeftCell="A10">
      <selection activeCell="E32" sqref="E32"/>
      <pageMargins left="0.75" right="0.75" top="0.69" bottom="0.7" header="0.4" footer="0.37"/>
      <pageSetup orientation="portrait" r:id="rId1"/>
      <headerFooter alignWithMargins="0"/>
    </customSheetView>
    <customSheetView guid="{0D897A0D-14C5-4BD1-B11A-C8754685A103}" showGridLines="0" printArea="1" hiddenRows="1" hiddenColumns="1" view="pageBreakPreview">
      <selection activeCell="E32" sqref="E32"/>
      <pageMargins left="0.75" right="0.75" top="0.69" bottom="0.7" header="0.4" footer="0.37"/>
      <pageSetup orientation="portrait" r:id="rId2"/>
      <headerFooter alignWithMargins="0"/>
    </customSheetView>
    <customSheetView guid="{302D9D75-0757-45DA-AFBF-614F08F1401B}" showGridLines="0" printArea="1" hiddenRows="1" hiddenColumns="1" view="pageBreakPreview">
      <selection activeCell="C25" sqref="C25:F25"/>
      <pageMargins left="0.75" right="0.75" top="0.69" bottom="0.7" header="0.4" footer="0.37"/>
      <pageSetup orientation="portrait" r:id="rId3"/>
      <headerFooter alignWithMargins="0"/>
    </customSheetView>
    <customSheetView guid="{C6A7FFED-91EB-41DF-A944-2BFB2D792481}" showGridLines="0" printArea="1" hiddenRows="1" hiddenColumns="1" view="pageBreakPreview">
      <selection activeCell="C25" sqref="C25:F25"/>
      <pageMargins left="0.75" right="0.75" top="0.69" bottom="0.7" header="0.4" footer="0.37"/>
      <pageSetup orientation="portrait" r:id="rId4"/>
      <headerFooter alignWithMargins="0"/>
    </customSheetView>
  </customSheetViews>
  <mergeCells count="24">
    <mergeCell ref="C16:F16"/>
    <mergeCell ref="A1:F1"/>
    <mergeCell ref="A2:F2"/>
    <mergeCell ref="A4:F4"/>
    <mergeCell ref="C6:F6"/>
    <mergeCell ref="C7:F7"/>
    <mergeCell ref="C9:F9"/>
    <mergeCell ref="C10:F10"/>
    <mergeCell ref="C11:F11"/>
    <mergeCell ref="C12:F12"/>
    <mergeCell ref="C14:F14"/>
    <mergeCell ref="C15:F15"/>
    <mergeCell ref="C33:F33"/>
    <mergeCell ref="C17:F17"/>
    <mergeCell ref="C19:F19"/>
    <mergeCell ref="C20:F20"/>
    <mergeCell ref="C21:F21"/>
    <mergeCell ref="C22:F22"/>
    <mergeCell ref="C25:F25"/>
    <mergeCell ref="C26:F26"/>
    <mergeCell ref="C27:F27"/>
    <mergeCell ref="C28:F28"/>
    <mergeCell ref="C29:F29"/>
    <mergeCell ref="C30:F30"/>
  </mergeCells>
  <conditionalFormatting sqref="A7:B7">
    <cfRule type="expression" dxfId="96" priority="6" stopIfTrue="1">
      <formula>$C$6="Sole Bidder"</formula>
    </cfRule>
  </conditionalFormatting>
  <conditionalFormatting sqref="A14:B17">
    <cfRule type="expression" dxfId="95" priority="5" stopIfTrue="1">
      <formula>$K$6&lt;1</formula>
    </cfRule>
  </conditionalFormatting>
  <conditionalFormatting sqref="A19:B22">
    <cfRule type="expression" dxfId="94" priority="4" stopIfTrue="1">
      <formula>$K$6&lt;2</formula>
    </cfRule>
  </conditionalFormatting>
  <conditionalFormatting sqref="C7:F7">
    <cfRule type="expression" dxfId="93" priority="1" stopIfTrue="1">
      <formula>$C$6="Sole Bidder"</formula>
    </cfRule>
  </conditionalFormatting>
  <conditionalFormatting sqref="C14:F17">
    <cfRule type="expression" dxfId="92" priority="3" stopIfTrue="1">
      <formula>$K$6&lt;1</formula>
    </cfRule>
  </conditionalFormatting>
  <conditionalFormatting sqref="C19:F22">
    <cfRule type="expression" dxfId="91" priority="2" stopIfTrue="1">
      <formula>$K$6&lt;2</formula>
    </cfRule>
  </conditionalFormatting>
  <dataValidations count="4">
    <dataValidation type="list" allowBlank="1" showInputMessage="1" showErrorMessage="1" sqref="C6:F6" xr:uid="{00000000-0002-0000-0300-000001000000}">
      <formula1>$K$2</formula1>
    </dataValidation>
    <dataValidation type="list" allowBlank="1" showInputMessage="1" showErrorMessage="1" sqref="E32" xr:uid="{00000000-0002-0000-0300-000002000000}">
      <formula1>"2023,2024"</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278"/>
  <sheetViews>
    <sheetView view="pageBreakPreview" topLeftCell="A155" zoomScale="80" zoomScaleNormal="100" zoomScaleSheetLayoutView="80" workbookViewId="0">
      <selection activeCell="G167" sqref="G167"/>
    </sheetView>
  </sheetViews>
  <sheetFormatPr defaultRowHeight="16.5" x14ac:dyDescent="0.3"/>
  <cols>
    <col min="1" max="1" width="6.25" style="10" customWidth="1"/>
    <col min="2" max="2" width="14.125" style="10" customWidth="1"/>
    <col min="3" max="3" width="9.625" style="10" customWidth="1"/>
    <col min="4" max="4" width="37.25" style="10" customWidth="1"/>
    <col min="5" max="5" width="15.375" style="10" customWidth="1"/>
    <col min="6" max="6" width="13.5" style="10" customWidth="1"/>
    <col min="7" max="7" width="16.75" style="10" customWidth="1"/>
    <col min="8" max="8" width="11.375" style="10" customWidth="1"/>
    <col min="9" max="9" width="15.5" style="18" customWidth="1"/>
    <col min="10" max="10" width="75" style="9" customWidth="1"/>
    <col min="11" max="11" width="5.75" style="10" customWidth="1"/>
    <col min="12" max="12" width="6.625" style="10" customWidth="1"/>
    <col min="13" max="13" width="13.375" style="9" customWidth="1"/>
    <col min="14" max="14" width="14.125" style="9" customWidth="1"/>
    <col min="15" max="15" width="13" style="9" customWidth="1"/>
    <col min="16" max="16" width="16.875" style="6" hidden="1" customWidth="1"/>
    <col min="17" max="17" width="16.5" style="6" hidden="1" customWidth="1"/>
    <col min="18" max="18" width="16.875" style="6" hidden="1" customWidth="1"/>
    <col min="19" max="19" width="11.875" style="7" hidden="1" customWidth="1"/>
    <col min="20" max="20" width="13.875" style="8" hidden="1" customWidth="1"/>
    <col min="21" max="21" width="9" style="8" hidden="1" customWidth="1"/>
    <col min="22" max="23" width="9" style="8" customWidth="1"/>
    <col min="24" max="24" width="14.25" style="8" customWidth="1"/>
    <col min="25" max="25" width="24.125" style="8" customWidth="1"/>
    <col min="26" max="26" width="11.125" style="9" customWidth="1"/>
    <col min="27" max="27" width="12.75" style="9" customWidth="1"/>
    <col min="28" max="28" width="11.375" style="10" customWidth="1"/>
    <col min="29" max="29" width="10.375" style="9" customWidth="1"/>
    <col min="30" max="30" width="17.75" style="9" hidden="1" customWidth="1"/>
    <col min="31" max="31" width="10.5" style="9" hidden="1" customWidth="1"/>
    <col min="32" max="32" width="12.375" style="9" hidden="1" customWidth="1"/>
    <col min="33" max="34" width="9" style="9" hidden="1" customWidth="1"/>
    <col min="35" max="35" width="10.875" style="9" customWidth="1"/>
    <col min="36" max="36" width="18.75" style="9" customWidth="1"/>
    <col min="37" max="37" width="9" style="9" customWidth="1"/>
    <col min="38" max="51" width="9" style="8" customWidth="1"/>
    <col min="52" max="52" width="9" style="9" customWidth="1"/>
    <col min="53" max="16384" width="9" style="9"/>
  </cols>
  <sheetData>
    <row r="1" spans="1:51" x14ac:dyDescent="0.3">
      <c r="A1" s="1" t="str">
        <f>Cover!B3</f>
        <v>Specification No: CC/NT/W-COMM/DOM/A06/24/09512</v>
      </c>
      <c r="B1" s="1"/>
      <c r="C1" s="1"/>
      <c r="D1" s="1"/>
      <c r="E1" s="1"/>
      <c r="F1" s="1"/>
      <c r="G1" s="1"/>
      <c r="H1" s="1"/>
      <c r="I1" s="2"/>
      <c r="J1" s="3"/>
      <c r="K1" s="4"/>
      <c r="L1" s="1"/>
      <c r="M1" s="5"/>
      <c r="N1" s="5"/>
      <c r="O1" s="277" t="s">
        <v>0</v>
      </c>
      <c r="AD1" s="11" t="s">
        <v>1</v>
      </c>
      <c r="AE1" s="12" t="e">
        <f>SUMIF(#REF!, "Direct",#REF!)</f>
        <v>#REF!</v>
      </c>
      <c r="AJ1" s="12" t="str">
        <f>'[1]Names of Bidder'!C6</f>
        <v>Sole Bidder</v>
      </c>
      <c r="AK1" s="9" t="s">
        <v>2</v>
      </c>
    </row>
    <row r="2" spans="1:51" x14ac:dyDescent="0.3">
      <c r="A2" s="13"/>
      <c r="B2" s="13"/>
      <c r="C2" s="13"/>
      <c r="D2" s="13"/>
      <c r="E2" s="13"/>
      <c r="F2" s="13"/>
      <c r="G2" s="13"/>
      <c r="H2" s="13"/>
      <c r="I2" s="14"/>
      <c r="L2" s="13"/>
      <c r="AA2" s="10"/>
      <c r="AD2" s="11" t="s">
        <v>3</v>
      </c>
      <c r="AE2" s="15" t="e">
        <f>#REF!-AE1</f>
        <v>#REF!</v>
      </c>
      <c r="AF2" s="16"/>
      <c r="AJ2" s="12">
        <f>'[1]Names of Bidder'!K6</f>
        <v>0</v>
      </c>
    </row>
    <row r="3" spans="1:51" ht="58.5" customHeight="1" x14ac:dyDescent="0.3">
      <c r="A3" s="859" t="str">
        <f>Basic!B2</f>
        <v>Package FOTE-02 for Communication Equipment ( SDH) Supply &amp; Installation under Communication System Schemes in 19th NCT</v>
      </c>
      <c r="B3" s="859"/>
      <c r="C3" s="859"/>
      <c r="D3" s="859"/>
      <c r="E3" s="859"/>
      <c r="F3" s="859"/>
      <c r="G3" s="859"/>
      <c r="H3" s="859"/>
      <c r="I3" s="859"/>
      <c r="J3" s="859"/>
      <c r="K3" s="859"/>
      <c r="L3" s="859"/>
      <c r="M3" s="859"/>
      <c r="N3" s="859"/>
      <c r="O3" s="859"/>
      <c r="Y3" s="17"/>
      <c r="Z3" s="18"/>
      <c r="AA3" s="18"/>
      <c r="AB3" s="18"/>
      <c r="AD3" s="13"/>
      <c r="AG3" s="840"/>
      <c r="AH3" s="840"/>
    </row>
    <row r="4" spans="1:51" x14ac:dyDescent="0.3">
      <c r="A4" s="860" t="s">
        <v>4</v>
      </c>
      <c r="B4" s="860"/>
      <c r="C4" s="860"/>
      <c r="D4" s="860"/>
      <c r="E4" s="860"/>
      <c r="F4" s="860"/>
      <c r="G4" s="860"/>
      <c r="H4" s="860"/>
      <c r="I4" s="860"/>
      <c r="J4" s="860"/>
      <c r="K4" s="860"/>
      <c r="L4" s="860"/>
      <c r="M4" s="860"/>
      <c r="N4" s="860"/>
      <c r="O4" s="860"/>
      <c r="Y4" s="17"/>
      <c r="Z4" s="18"/>
      <c r="AA4" s="18"/>
      <c r="AB4" s="18"/>
      <c r="AD4" s="13"/>
      <c r="AE4" s="19"/>
      <c r="AF4" s="16"/>
    </row>
    <row r="5" spans="1:51" x14ac:dyDescent="0.3">
      <c r="Y5" s="17"/>
      <c r="Z5" s="18"/>
      <c r="AA5" s="18"/>
      <c r="AB5" s="18"/>
      <c r="AD5" s="13"/>
    </row>
    <row r="6" spans="1:51" x14ac:dyDescent="0.3">
      <c r="A6" s="20" t="str">
        <f>"Bidder’s Name and Address (" &amp; MID('Names of Bidder'!A9,9, 20) &amp; ") :"</f>
        <v>Bidder’s Name and Address (Sole Bidder) :</v>
      </c>
      <c r="B6" s="20"/>
      <c r="C6" s="20"/>
      <c r="D6" s="20"/>
      <c r="E6" s="20"/>
      <c r="F6" s="20"/>
      <c r="G6" s="20"/>
      <c r="H6" s="20"/>
      <c r="I6" s="21"/>
      <c r="J6" s="22"/>
      <c r="K6" s="23"/>
      <c r="L6" s="20"/>
      <c r="M6" s="24" t="s">
        <v>5</v>
      </c>
      <c r="O6" s="22"/>
      <c r="Y6" s="17"/>
      <c r="Z6" s="18"/>
      <c r="AA6" s="18"/>
      <c r="AB6" s="18"/>
      <c r="AD6" s="13"/>
      <c r="AE6" s="19"/>
    </row>
    <row r="7" spans="1:51" x14ac:dyDescent="0.3">
      <c r="A7" s="861"/>
      <c r="B7" s="861"/>
      <c r="C7" s="861"/>
      <c r="D7" s="861"/>
      <c r="E7" s="861"/>
      <c r="F7" s="861"/>
      <c r="G7" s="861"/>
      <c r="H7" s="861"/>
      <c r="I7" s="861"/>
      <c r="J7" s="861"/>
      <c r="K7" s="861"/>
      <c r="L7" s="861"/>
      <c r="M7" s="25" t="s">
        <v>6</v>
      </c>
      <c r="O7" s="22"/>
      <c r="Y7" s="6"/>
      <c r="Z7" s="26"/>
      <c r="AA7" s="26"/>
      <c r="AB7" s="26"/>
      <c r="AG7" s="840"/>
      <c r="AH7" s="840"/>
    </row>
    <row r="8" spans="1:51" x14ac:dyDescent="0.3">
      <c r="A8" s="20" t="s">
        <v>7</v>
      </c>
      <c r="B8" s="20"/>
      <c r="C8" s="862" t="str">
        <f>IF('Names of Bidder'!C9=0, "", 'Names of Bidder'!C9)</f>
        <v/>
      </c>
      <c r="D8" s="862"/>
      <c r="E8" s="862"/>
      <c r="F8" s="20"/>
      <c r="G8" s="20"/>
      <c r="H8" s="20"/>
      <c r="I8" s="21"/>
      <c r="M8" s="25" t="s">
        <v>8</v>
      </c>
      <c r="O8" s="22"/>
      <c r="Y8" s="17"/>
      <c r="Z8" s="27"/>
      <c r="AA8" s="27"/>
      <c r="AB8" s="27"/>
      <c r="AJ8" s="12" t="e">
        <f>IF('[1]Names of Bidder'!C7=1,'[1]Names of Bidder'!C9&amp;" &amp; "&amp;'[1]Names of Bidder'!C14,IF('[1]Names of Bidder'!C7="2 or More",'[1]Names of Bidder'!C9&amp;" , "&amp;'[1]Names of Bidder'!C14&amp;" &amp; "&amp;'[1]Names of Bidder'!C19,""))</f>
        <v>#REF!</v>
      </c>
    </row>
    <row r="9" spans="1:51" x14ac:dyDescent="0.3">
      <c r="A9" s="20" t="s">
        <v>9</v>
      </c>
      <c r="B9" s="20"/>
      <c r="C9" s="862" t="str">
        <f>IF('Names of Bidder'!C10=0, "", 'Names of Bidder'!C10)</f>
        <v/>
      </c>
      <c r="D9" s="862"/>
      <c r="E9" s="862"/>
      <c r="F9" s="20"/>
      <c r="G9" s="20"/>
      <c r="H9" s="20"/>
      <c r="I9" s="21"/>
      <c r="M9" s="25" t="s">
        <v>10</v>
      </c>
      <c r="O9" s="22"/>
      <c r="Y9" s="17"/>
      <c r="Z9" s="27"/>
      <c r="AA9" s="27"/>
      <c r="AB9" s="27"/>
    </row>
    <row r="10" spans="1:51" x14ac:dyDescent="0.3">
      <c r="A10" s="22"/>
      <c r="B10" s="22"/>
      <c r="C10" s="862" t="str">
        <f>IF('Names of Bidder'!C11=0, "", 'Names of Bidder'!C11)</f>
        <v/>
      </c>
      <c r="D10" s="862"/>
      <c r="E10" s="862"/>
      <c r="F10" s="22"/>
      <c r="G10" s="22"/>
      <c r="H10" s="22"/>
      <c r="I10" s="28"/>
      <c r="M10" s="25" t="s">
        <v>11</v>
      </c>
      <c r="O10" s="22"/>
      <c r="Y10" s="6"/>
      <c r="Z10" s="29"/>
      <c r="AA10" s="18"/>
      <c r="AB10" s="30"/>
    </row>
    <row r="11" spans="1:51" x14ac:dyDescent="0.3">
      <c r="A11" s="22"/>
      <c r="B11" s="22"/>
      <c r="C11" s="862" t="str">
        <f>IF('Names of Bidder'!C12=0, "", 'Names of Bidder'!C12)</f>
        <v/>
      </c>
      <c r="D11" s="862"/>
      <c r="E11" s="862"/>
      <c r="F11" s="22"/>
      <c r="G11" s="22"/>
      <c r="H11" s="22"/>
      <c r="I11" s="28"/>
      <c r="M11" s="25" t="s">
        <v>12</v>
      </c>
      <c r="O11" s="22"/>
      <c r="AG11" s="840"/>
      <c r="AH11" s="840"/>
    </row>
    <row r="12" spans="1:51" x14ac:dyDescent="0.3">
      <c r="A12" s="22"/>
      <c r="B12" s="22"/>
      <c r="C12" s="22"/>
      <c r="D12" s="22"/>
      <c r="E12" s="22"/>
      <c r="F12" s="22"/>
      <c r="G12" s="22"/>
      <c r="H12" s="22"/>
      <c r="I12" s="28"/>
      <c r="J12" s="22"/>
      <c r="K12" s="31"/>
      <c r="L12" s="22"/>
      <c r="M12" s="20"/>
      <c r="N12" s="32"/>
      <c r="O12" s="32"/>
      <c r="AI12" s="33"/>
    </row>
    <row r="13" spans="1:51" s="38" customFormat="1" ht="33" customHeight="1" x14ac:dyDescent="0.3">
      <c r="A13" s="863" t="s">
        <v>13</v>
      </c>
      <c r="B13" s="863"/>
      <c r="C13" s="863"/>
      <c r="D13" s="863"/>
      <c r="E13" s="863"/>
      <c r="F13" s="863"/>
      <c r="G13" s="863"/>
      <c r="H13" s="863"/>
      <c r="I13" s="863"/>
      <c r="J13" s="863"/>
      <c r="K13" s="863"/>
      <c r="L13" s="863"/>
      <c r="M13" s="863"/>
      <c r="N13" s="863"/>
      <c r="O13" s="863"/>
      <c r="P13" s="34"/>
      <c r="Q13" s="34"/>
      <c r="R13" s="34"/>
      <c r="S13" s="35"/>
      <c r="T13" s="36"/>
      <c r="U13" s="36"/>
      <c r="V13" s="36"/>
      <c r="W13" s="36"/>
      <c r="X13" s="37"/>
      <c r="Y13" s="37"/>
      <c r="AA13" s="39"/>
      <c r="AB13" s="39"/>
      <c r="AE13" s="38" t="s">
        <v>14</v>
      </c>
      <c r="AI13" s="40"/>
      <c r="AL13" s="37"/>
      <c r="AM13" s="37"/>
      <c r="AN13" s="37"/>
      <c r="AO13" s="37"/>
      <c r="AP13" s="37"/>
      <c r="AQ13" s="37"/>
      <c r="AR13" s="37"/>
      <c r="AS13" s="37"/>
      <c r="AT13" s="37"/>
      <c r="AU13" s="37"/>
      <c r="AV13" s="37"/>
      <c r="AW13" s="37"/>
      <c r="AX13" s="37"/>
      <c r="AY13" s="37"/>
    </row>
    <row r="14" spans="1:51" x14ac:dyDescent="0.3">
      <c r="A14" s="41"/>
      <c r="B14" s="41"/>
      <c r="C14" s="41"/>
      <c r="D14" s="41"/>
      <c r="E14" s="41"/>
      <c r="F14" s="41"/>
      <c r="G14" s="41"/>
      <c r="H14" s="41"/>
      <c r="I14" s="42"/>
      <c r="J14" s="41"/>
      <c r="K14" s="41"/>
      <c r="L14" s="41"/>
      <c r="M14" s="41"/>
      <c r="N14" s="41"/>
      <c r="O14" s="41"/>
      <c r="P14" s="43"/>
      <c r="Q14" s="43"/>
      <c r="R14" s="43"/>
      <c r="S14" s="44"/>
      <c r="T14" s="45"/>
      <c r="U14" s="45"/>
      <c r="V14" s="45"/>
      <c r="W14" s="45"/>
      <c r="AA14" s="10"/>
      <c r="AI14" s="33"/>
    </row>
    <row r="15" spans="1:51" x14ac:dyDescent="0.3">
      <c r="M15" s="46"/>
      <c r="N15" s="46"/>
      <c r="O15" s="47" t="s">
        <v>15</v>
      </c>
      <c r="Z15" s="856"/>
      <c r="AA15" s="856"/>
      <c r="AC15" s="858"/>
      <c r="AD15" s="858"/>
      <c r="AE15" s="9" t="s">
        <v>16</v>
      </c>
      <c r="AG15" s="840"/>
      <c r="AH15" s="840"/>
    </row>
    <row r="16" spans="1:51" ht="127.5" customHeight="1" x14ac:dyDescent="0.3">
      <c r="A16" s="48" t="s">
        <v>17</v>
      </c>
      <c r="B16" s="48" t="s">
        <v>18</v>
      </c>
      <c r="C16" s="48" t="s">
        <v>19</v>
      </c>
      <c r="D16" s="48" t="s">
        <v>20</v>
      </c>
      <c r="E16" s="48" t="s">
        <v>21</v>
      </c>
      <c r="F16" s="48" t="s">
        <v>22</v>
      </c>
      <c r="G16" s="48" t="s">
        <v>23</v>
      </c>
      <c r="H16" s="48" t="s">
        <v>24</v>
      </c>
      <c r="I16" s="49" t="s">
        <v>25</v>
      </c>
      <c r="J16" s="50" t="s">
        <v>26</v>
      </c>
      <c r="K16" s="51" t="s">
        <v>27</v>
      </c>
      <c r="L16" s="51" t="s">
        <v>28</v>
      </c>
      <c r="M16" s="48" t="s">
        <v>29</v>
      </c>
      <c r="N16" s="48" t="s">
        <v>30</v>
      </c>
      <c r="O16" s="48" t="s">
        <v>31</v>
      </c>
      <c r="Z16" s="52"/>
      <c r="AA16" s="52"/>
      <c r="AC16" s="52"/>
      <c r="AD16" s="52"/>
    </row>
    <row r="17" spans="1:51" x14ac:dyDescent="0.3">
      <c r="A17" s="53">
        <v>1</v>
      </c>
      <c r="B17" s="54">
        <v>2</v>
      </c>
      <c r="C17" s="54">
        <v>3</v>
      </c>
      <c r="D17" s="54">
        <v>4</v>
      </c>
      <c r="E17" s="54">
        <v>5</v>
      </c>
      <c r="F17" s="54">
        <v>6</v>
      </c>
      <c r="G17" s="54">
        <v>7</v>
      </c>
      <c r="H17" s="54">
        <v>8</v>
      </c>
      <c r="I17" s="54">
        <v>9</v>
      </c>
      <c r="J17" s="51">
        <v>10</v>
      </c>
      <c r="K17" s="51">
        <v>11</v>
      </c>
      <c r="L17" s="51">
        <v>12</v>
      </c>
      <c r="M17" s="51">
        <v>13</v>
      </c>
      <c r="N17" s="51" t="s">
        <v>32</v>
      </c>
      <c r="O17" s="55">
        <v>15</v>
      </c>
      <c r="Z17" s="56"/>
      <c r="AA17" s="56"/>
      <c r="AC17" s="56"/>
      <c r="AD17" s="56"/>
    </row>
    <row r="18" spans="1:51" ht="18.75" customHeight="1" x14ac:dyDescent="0.3">
      <c r="A18" s="782" t="s">
        <v>33</v>
      </c>
      <c r="B18" s="836" t="s">
        <v>441</v>
      </c>
      <c r="C18" s="837"/>
      <c r="D18" s="837"/>
      <c r="E18" s="837"/>
      <c r="F18" s="837"/>
      <c r="G18" s="837"/>
      <c r="H18" s="837"/>
      <c r="I18" s="837"/>
      <c r="J18" s="837"/>
      <c r="K18" s="837"/>
      <c r="L18" s="837"/>
      <c r="M18" s="837"/>
      <c r="N18" s="837"/>
      <c r="O18" s="838"/>
      <c r="P18" s="43"/>
      <c r="Q18" s="43"/>
      <c r="R18" s="43"/>
      <c r="S18" s="44"/>
      <c r="T18" s="45"/>
      <c r="U18" s="45"/>
      <c r="V18" s="45"/>
      <c r="W18" s="45"/>
      <c r="AA18" s="10"/>
      <c r="AI18" s="33"/>
    </row>
    <row r="19" spans="1:51" ht="94.5" x14ac:dyDescent="0.3">
      <c r="A19" s="57">
        <v>1</v>
      </c>
      <c r="B19" s="730">
        <v>7000028054</v>
      </c>
      <c r="C19" s="731" t="s">
        <v>418</v>
      </c>
      <c r="D19" s="731" t="s">
        <v>419</v>
      </c>
      <c r="E19" s="730">
        <v>1000031367</v>
      </c>
      <c r="F19" s="731">
        <v>85176260</v>
      </c>
      <c r="G19" s="58"/>
      <c r="H19" s="59">
        <v>0.18</v>
      </c>
      <c r="I19" s="60"/>
      <c r="J19" s="730" t="s">
        <v>367</v>
      </c>
      <c r="K19" s="731" t="s">
        <v>34</v>
      </c>
      <c r="L19" s="731">
        <v>2</v>
      </c>
      <c r="M19" s="61"/>
      <c r="N19" s="62" t="str">
        <f t="shared" ref="N19" si="0">IF(M19=0, "Included",IF(ISERROR(L19*M19), M19, L19*M19))</f>
        <v>Included</v>
      </c>
      <c r="O19" s="63">
        <f>R19</f>
        <v>0</v>
      </c>
      <c r="P19" s="8">
        <f t="shared" ref="P19" si="1">+L19*M19</f>
        <v>0</v>
      </c>
      <c r="Q19" s="9">
        <f>IF(N19="Included",0,N19)</f>
        <v>0</v>
      </c>
      <c r="R19" s="16">
        <f t="shared" ref="R19" si="2">IF(I19="", H19*Q19,I19*Q19)</f>
        <v>0</v>
      </c>
      <c r="S19" s="8"/>
      <c r="T19" s="64">
        <f t="shared" ref="T19" si="3">+P19*H19</f>
        <v>0</v>
      </c>
      <c r="V19" s="65"/>
      <c r="AB19" s="9"/>
      <c r="AL19" s="9"/>
      <c r="AM19" s="9"/>
      <c r="AN19" s="9"/>
      <c r="AO19" s="9"/>
      <c r="AP19" s="9"/>
      <c r="AQ19" s="9"/>
      <c r="AR19" s="9"/>
      <c r="AS19" s="9"/>
      <c r="AT19" s="9"/>
      <c r="AU19" s="9"/>
      <c r="AV19" s="9"/>
      <c r="AW19" s="9"/>
      <c r="AX19" s="9"/>
      <c r="AY19" s="9"/>
    </row>
    <row r="20" spans="1:51" ht="31.5" x14ac:dyDescent="0.3">
      <c r="A20" s="57">
        <f>A19+1</f>
        <v>2</v>
      </c>
      <c r="B20" s="730">
        <v>7000028055</v>
      </c>
      <c r="C20" s="731" t="s">
        <v>418</v>
      </c>
      <c r="D20" s="731" t="s">
        <v>419</v>
      </c>
      <c r="E20" s="730">
        <v>1000018706</v>
      </c>
      <c r="F20" s="731">
        <v>85176990</v>
      </c>
      <c r="G20" s="58"/>
      <c r="H20" s="59">
        <v>0.18</v>
      </c>
      <c r="I20" s="60"/>
      <c r="J20" s="730" t="s">
        <v>368</v>
      </c>
      <c r="K20" s="731" t="s">
        <v>34</v>
      </c>
      <c r="L20" s="731">
        <v>8</v>
      </c>
      <c r="M20" s="61"/>
      <c r="N20" s="62" t="str">
        <f t="shared" ref="N20:N83" si="4">IF(M20=0, "Included",IF(ISERROR(L20*M20), M20, L20*M20))</f>
        <v>Included</v>
      </c>
      <c r="O20" s="63">
        <f t="shared" ref="O20:O83" si="5">R20</f>
        <v>0</v>
      </c>
      <c r="P20" s="8">
        <f t="shared" ref="P20:P83" si="6">+L20*M20</f>
        <v>0</v>
      </c>
      <c r="Q20" s="9">
        <f t="shared" ref="Q20:Q83" si="7">IF(N20="Included",0,N20)</f>
        <v>0</v>
      </c>
      <c r="R20" s="16">
        <f t="shared" ref="R20:R83" si="8">IF(I20="", H20*Q20,I20*Q20)</f>
        <v>0</v>
      </c>
      <c r="S20" s="8"/>
      <c r="T20" s="64">
        <f t="shared" ref="T20:T83" si="9">+P20*H20</f>
        <v>0</v>
      </c>
      <c r="V20" s="65"/>
      <c r="AB20" s="9"/>
      <c r="AL20" s="9"/>
      <c r="AM20" s="9"/>
      <c r="AN20" s="9"/>
      <c r="AO20" s="9"/>
      <c r="AP20" s="9"/>
      <c r="AQ20" s="9"/>
      <c r="AR20" s="9"/>
      <c r="AS20" s="9"/>
      <c r="AT20" s="9"/>
      <c r="AU20" s="9"/>
      <c r="AV20" s="9"/>
      <c r="AW20" s="9"/>
      <c r="AX20" s="9"/>
      <c r="AY20" s="9"/>
    </row>
    <row r="21" spans="1:51" ht="31.5" x14ac:dyDescent="0.3">
      <c r="A21" s="57">
        <f t="shared" ref="A21:A39" si="10">A20+1</f>
        <v>3</v>
      </c>
      <c r="B21" s="730">
        <v>7000028056</v>
      </c>
      <c r="C21" s="731" t="s">
        <v>418</v>
      </c>
      <c r="D21" s="731" t="s">
        <v>419</v>
      </c>
      <c r="E21" s="730">
        <v>1000019317</v>
      </c>
      <c r="F21" s="731">
        <v>85176290</v>
      </c>
      <c r="G21" s="58"/>
      <c r="H21" s="59">
        <v>0.18</v>
      </c>
      <c r="I21" s="60"/>
      <c r="J21" s="730" t="s">
        <v>371</v>
      </c>
      <c r="K21" s="731" t="s">
        <v>34</v>
      </c>
      <c r="L21" s="731">
        <v>4</v>
      </c>
      <c r="M21" s="61"/>
      <c r="N21" s="62" t="str">
        <f t="shared" si="4"/>
        <v>Included</v>
      </c>
      <c r="O21" s="63">
        <f t="shared" si="5"/>
        <v>0</v>
      </c>
      <c r="P21" s="8">
        <f t="shared" si="6"/>
        <v>0</v>
      </c>
      <c r="Q21" s="9">
        <f t="shared" si="7"/>
        <v>0</v>
      </c>
      <c r="R21" s="16">
        <f t="shared" si="8"/>
        <v>0</v>
      </c>
      <c r="S21" s="8"/>
      <c r="T21" s="64">
        <f t="shared" si="9"/>
        <v>0</v>
      </c>
      <c r="V21" s="65"/>
      <c r="AB21" s="9"/>
      <c r="AL21" s="9"/>
      <c r="AM21" s="9"/>
      <c r="AN21" s="9"/>
      <c r="AO21" s="9"/>
      <c r="AP21" s="9"/>
      <c r="AQ21" s="9"/>
      <c r="AR21" s="9"/>
      <c r="AS21" s="9"/>
      <c r="AT21" s="9"/>
      <c r="AU21" s="9"/>
      <c r="AV21" s="9"/>
      <c r="AW21" s="9"/>
      <c r="AX21" s="9"/>
      <c r="AY21" s="9"/>
    </row>
    <row r="22" spans="1:51" ht="31.5" x14ac:dyDescent="0.3">
      <c r="A22" s="57">
        <f t="shared" si="10"/>
        <v>4</v>
      </c>
      <c r="B22" s="730">
        <v>7000028057</v>
      </c>
      <c r="C22" s="731" t="s">
        <v>418</v>
      </c>
      <c r="D22" s="731" t="s">
        <v>419</v>
      </c>
      <c r="E22" s="730">
        <v>1000031374</v>
      </c>
      <c r="F22" s="731">
        <v>85176290</v>
      </c>
      <c r="G22" s="58"/>
      <c r="H22" s="59">
        <v>0.18</v>
      </c>
      <c r="I22" s="60"/>
      <c r="J22" s="730" t="s">
        <v>374</v>
      </c>
      <c r="K22" s="731" t="s">
        <v>338</v>
      </c>
      <c r="L22" s="731">
        <v>4</v>
      </c>
      <c r="M22" s="61"/>
      <c r="N22" s="62" t="str">
        <f t="shared" si="4"/>
        <v>Included</v>
      </c>
      <c r="O22" s="63">
        <f t="shared" si="5"/>
        <v>0</v>
      </c>
      <c r="P22" s="8">
        <f t="shared" si="6"/>
        <v>0</v>
      </c>
      <c r="Q22" s="9">
        <f t="shared" si="7"/>
        <v>0</v>
      </c>
      <c r="R22" s="16">
        <f t="shared" si="8"/>
        <v>0</v>
      </c>
      <c r="S22" s="8"/>
      <c r="T22" s="64">
        <f t="shared" si="9"/>
        <v>0</v>
      </c>
      <c r="V22" s="65"/>
      <c r="AB22" s="9"/>
      <c r="AL22" s="9"/>
      <c r="AM22" s="9"/>
      <c r="AN22" s="9"/>
      <c r="AO22" s="9"/>
      <c r="AP22" s="9"/>
      <c r="AQ22" s="9"/>
      <c r="AR22" s="9"/>
      <c r="AS22" s="9"/>
      <c r="AT22" s="9"/>
      <c r="AU22" s="9"/>
      <c r="AV22" s="9"/>
      <c r="AW22" s="9"/>
      <c r="AX22" s="9"/>
      <c r="AY22" s="9"/>
    </row>
    <row r="23" spans="1:51" ht="31.5" x14ac:dyDescent="0.3">
      <c r="A23" s="57">
        <f t="shared" si="10"/>
        <v>5</v>
      </c>
      <c r="B23" s="730">
        <v>7000028058</v>
      </c>
      <c r="C23" s="731" t="s">
        <v>418</v>
      </c>
      <c r="D23" s="731" t="s">
        <v>419</v>
      </c>
      <c r="E23" s="730">
        <v>1000034950</v>
      </c>
      <c r="F23" s="731">
        <v>85176990</v>
      </c>
      <c r="G23" s="58"/>
      <c r="H23" s="59">
        <v>0.18</v>
      </c>
      <c r="I23" s="60"/>
      <c r="J23" s="730" t="s">
        <v>375</v>
      </c>
      <c r="K23" s="731" t="s">
        <v>34</v>
      </c>
      <c r="L23" s="731">
        <v>4</v>
      </c>
      <c r="M23" s="61"/>
      <c r="N23" s="62" t="str">
        <f t="shared" si="4"/>
        <v>Included</v>
      </c>
      <c r="O23" s="63">
        <f t="shared" si="5"/>
        <v>0</v>
      </c>
      <c r="P23" s="8">
        <f t="shared" si="6"/>
        <v>0</v>
      </c>
      <c r="Q23" s="9">
        <f t="shared" si="7"/>
        <v>0</v>
      </c>
      <c r="R23" s="16">
        <f t="shared" si="8"/>
        <v>0</v>
      </c>
      <c r="S23" s="8"/>
      <c r="T23" s="64">
        <f t="shared" si="9"/>
        <v>0</v>
      </c>
      <c r="V23" s="65"/>
      <c r="AB23" s="9"/>
      <c r="AL23" s="9"/>
      <c r="AM23" s="9"/>
      <c r="AN23" s="9"/>
      <c r="AO23" s="9"/>
      <c r="AP23" s="9"/>
      <c r="AQ23" s="9"/>
      <c r="AR23" s="9"/>
      <c r="AS23" s="9"/>
      <c r="AT23" s="9"/>
      <c r="AU23" s="9"/>
      <c r="AV23" s="9"/>
      <c r="AW23" s="9"/>
      <c r="AX23" s="9"/>
      <c r="AY23" s="9"/>
    </row>
    <row r="24" spans="1:51" ht="31.5" x14ac:dyDescent="0.3">
      <c r="A24" s="57">
        <f t="shared" si="10"/>
        <v>6</v>
      </c>
      <c r="B24" s="730">
        <v>7000028059</v>
      </c>
      <c r="C24" s="731" t="s">
        <v>418</v>
      </c>
      <c r="D24" s="731" t="s">
        <v>419</v>
      </c>
      <c r="E24" s="730">
        <v>1000031381</v>
      </c>
      <c r="F24" s="731">
        <v>85176290</v>
      </c>
      <c r="G24" s="58"/>
      <c r="H24" s="59">
        <v>0.18</v>
      </c>
      <c r="I24" s="60"/>
      <c r="J24" s="730" t="s">
        <v>376</v>
      </c>
      <c r="K24" s="731" t="s">
        <v>338</v>
      </c>
      <c r="L24" s="731">
        <v>2</v>
      </c>
      <c r="M24" s="61"/>
      <c r="N24" s="62" t="str">
        <f t="shared" si="4"/>
        <v>Included</v>
      </c>
      <c r="O24" s="63">
        <f t="shared" si="5"/>
        <v>0</v>
      </c>
      <c r="P24" s="8">
        <f t="shared" si="6"/>
        <v>0</v>
      </c>
      <c r="Q24" s="9">
        <f t="shared" si="7"/>
        <v>0</v>
      </c>
      <c r="R24" s="16">
        <f t="shared" si="8"/>
        <v>0</v>
      </c>
      <c r="S24" s="8"/>
      <c r="T24" s="64">
        <f t="shared" si="9"/>
        <v>0</v>
      </c>
      <c r="V24" s="65"/>
      <c r="AB24" s="9"/>
      <c r="AL24" s="9"/>
      <c r="AM24" s="9"/>
      <c r="AN24" s="9"/>
      <c r="AO24" s="9"/>
      <c r="AP24" s="9"/>
      <c r="AQ24" s="9"/>
      <c r="AR24" s="9"/>
      <c r="AS24" s="9"/>
      <c r="AT24" s="9"/>
      <c r="AU24" s="9"/>
      <c r="AV24" s="9"/>
      <c r="AW24" s="9"/>
      <c r="AX24" s="9"/>
      <c r="AY24" s="9"/>
    </row>
    <row r="25" spans="1:51" s="728" customFormat="1" ht="31.5" x14ac:dyDescent="0.3">
      <c r="A25" s="57">
        <f t="shared" si="10"/>
        <v>7</v>
      </c>
      <c r="B25" s="730">
        <v>7000028060</v>
      </c>
      <c r="C25" s="731" t="s">
        <v>418</v>
      </c>
      <c r="D25" s="731" t="s">
        <v>419</v>
      </c>
      <c r="E25" s="730">
        <v>1000026228</v>
      </c>
      <c r="F25" s="731">
        <v>85176290</v>
      </c>
      <c r="G25" s="724"/>
      <c r="H25" s="59">
        <v>0.18</v>
      </c>
      <c r="I25" s="725"/>
      <c r="J25" s="730" t="s">
        <v>377</v>
      </c>
      <c r="K25" s="731" t="s">
        <v>34</v>
      </c>
      <c r="L25" s="731">
        <v>2</v>
      </c>
      <c r="M25" s="726"/>
      <c r="N25" s="62" t="str">
        <f t="shared" si="4"/>
        <v>Included</v>
      </c>
      <c r="O25" s="63">
        <f t="shared" si="5"/>
        <v>0</v>
      </c>
      <c r="P25" s="8">
        <f t="shared" si="6"/>
        <v>0</v>
      </c>
      <c r="Q25" s="9">
        <f t="shared" si="7"/>
        <v>0</v>
      </c>
      <c r="R25" s="16">
        <f t="shared" si="8"/>
        <v>0</v>
      </c>
      <c r="S25" s="8"/>
      <c r="T25" s="64">
        <f t="shared" si="9"/>
        <v>0</v>
      </c>
      <c r="U25" s="727"/>
      <c r="V25" s="729"/>
      <c r="W25" s="727"/>
      <c r="X25" s="727"/>
      <c r="Y25" s="727"/>
    </row>
    <row r="26" spans="1:51" s="728" customFormat="1" ht="31.5" x14ac:dyDescent="0.3">
      <c r="A26" s="57">
        <f t="shared" si="10"/>
        <v>8</v>
      </c>
      <c r="B26" s="730">
        <v>7000028061</v>
      </c>
      <c r="C26" s="731" t="s">
        <v>418</v>
      </c>
      <c r="D26" s="731" t="s">
        <v>419</v>
      </c>
      <c r="E26" s="730">
        <v>1000034998</v>
      </c>
      <c r="F26" s="731">
        <v>85171890</v>
      </c>
      <c r="G26" s="724"/>
      <c r="H26" s="59">
        <v>0.18</v>
      </c>
      <c r="I26" s="725"/>
      <c r="J26" s="730" t="s">
        <v>378</v>
      </c>
      <c r="K26" s="731" t="s">
        <v>34</v>
      </c>
      <c r="L26" s="731">
        <v>4</v>
      </c>
      <c r="M26" s="726"/>
      <c r="N26" s="62" t="str">
        <f t="shared" si="4"/>
        <v>Included</v>
      </c>
      <c r="O26" s="63">
        <f t="shared" si="5"/>
        <v>0</v>
      </c>
      <c r="P26" s="8">
        <f t="shared" si="6"/>
        <v>0</v>
      </c>
      <c r="Q26" s="9">
        <f t="shared" si="7"/>
        <v>0</v>
      </c>
      <c r="R26" s="16">
        <f t="shared" si="8"/>
        <v>0</v>
      </c>
      <c r="S26" s="8"/>
      <c r="T26" s="64">
        <f t="shared" si="9"/>
        <v>0</v>
      </c>
      <c r="U26" s="727"/>
      <c r="V26" s="729"/>
      <c r="W26" s="727"/>
      <c r="X26" s="727"/>
      <c r="Y26" s="727"/>
    </row>
    <row r="27" spans="1:51" s="728" customFormat="1" ht="31.5" x14ac:dyDescent="0.3">
      <c r="A27" s="57">
        <f t="shared" si="10"/>
        <v>9</v>
      </c>
      <c r="B27" s="730">
        <v>7000028062</v>
      </c>
      <c r="C27" s="731" t="s">
        <v>418</v>
      </c>
      <c r="D27" s="731" t="s">
        <v>419</v>
      </c>
      <c r="E27" s="730">
        <v>1000031363</v>
      </c>
      <c r="F27" s="731">
        <v>85044010</v>
      </c>
      <c r="G27" s="724"/>
      <c r="H27" s="59">
        <v>0.18</v>
      </c>
      <c r="I27" s="725"/>
      <c r="J27" s="730" t="s">
        <v>385</v>
      </c>
      <c r="K27" s="731" t="s">
        <v>34</v>
      </c>
      <c r="L27" s="731">
        <v>2</v>
      </c>
      <c r="M27" s="726"/>
      <c r="N27" s="62" t="str">
        <f t="shared" si="4"/>
        <v>Included</v>
      </c>
      <c r="O27" s="63">
        <f t="shared" si="5"/>
        <v>0</v>
      </c>
      <c r="P27" s="8">
        <f t="shared" si="6"/>
        <v>0</v>
      </c>
      <c r="Q27" s="9">
        <f t="shared" si="7"/>
        <v>0</v>
      </c>
      <c r="R27" s="16">
        <f t="shared" si="8"/>
        <v>0</v>
      </c>
      <c r="S27" s="8"/>
      <c r="T27" s="64">
        <f t="shared" si="9"/>
        <v>0</v>
      </c>
      <c r="U27" s="727"/>
      <c r="V27" s="729"/>
      <c r="W27" s="727"/>
      <c r="X27" s="727"/>
      <c r="Y27" s="727"/>
    </row>
    <row r="28" spans="1:51" ht="31.5" x14ac:dyDescent="0.3">
      <c r="A28" s="57">
        <f t="shared" si="10"/>
        <v>10</v>
      </c>
      <c r="B28" s="730">
        <v>7000028063</v>
      </c>
      <c r="C28" s="731" t="s">
        <v>418</v>
      </c>
      <c r="D28" s="731" t="s">
        <v>419</v>
      </c>
      <c r="E28" s="730">
        <v>1000031415</v>
      </c>
      <c r="F28" s="731">
        <v>85072000</v>
      </c>
      <c r="G28" s="58"/>
      <c r="H28" s="59">
        <v>0.28000000000000003</v>
      </c>
      <c r="I28" s="60"/>
      <c r="J28" s="730" t="s">
        <v>386</v>
      </c>
      <c r="K28" s="731" t="s">
        <v>34</v>
      </c>
      <c r="L28" s="731">
        <v>2</v>
      </c>
      <c r="M28" s="61"/>
      <c r="N28" s="62" t="str">
        <f t="shared" si="4"/>
        <v>Included</v>
      </c>
      <c r="O28" s="63">
        <f t="shared" si="5"/>
        <v>0</v>
      </c>
      <c r="P28" s="8">
        <f t="shared" si="6"/>
        <v>0</v>
      </c>
      <c r="Q28" s="9">
        <f t="shared" si="7"/>
        <v>0</v>
      </c>
      <c r="R28" s="16">
        <f t="shared" si="8"/>
        <v>0</v>
      </c>
      <c r="S28" s="8"/>
      <c r="T28" s="64">
        <f t="shared" si="9"/>
        <v>0</v>
      </c>
      <c r="V28" s="65"/>
      <c r="AB28" s="9"/>
      <c r="AL28" s="9"/>
      <c r="AM28" s="9"/>
      <c r="AN28" s="9"/>
      <c r="AO28" s="9"/>
      <c r="AP28" s="9"/>
      <c r="AQ28" s="9"/>
      <c r="AR28" s="9"/>
      <c r="AS28" s="9"/>
      <c r="AT28" s="9"/>
      <c r="AU28" s="9"/>
      <c r="AV28" s="9"/>
      <c r="AW28" s="9"/>
      <c r="AX28" s="9"/>
      <c r="AY28" s="9"/>
    </row>
    <row r="29" spans="1:51" ht="63" x14ac:dyDescent="0.3">
      <c r="A29" s="57">
        <f t="shared" si="10"/>
        <v>11</v>
      </c>
      <c r="B29" s="730">
        <v>7000028064</v>
      </c>
      <c r="C29" s="731" t="s">
        <v>418</v>
      </c>
      <c r="D29" s="731" t="s">
        <v>420</v>
      </c>
      <c r="E29" s="730">
        <v>1000031369</v>
      </c>
      <c r="F29" s="731">
        <v>85176260</v>
      </c>
      <c r="G29" s="58"/>
      <c r="H29" s="59">
        <v>0.18</v>
      </c>
      <c r="I29" s="60"/>
      <c r="J29" s="730" t="s">
        <v>380</v>
      </c>
      <c r="K29" s="731" t="s">
        <v>338</v>
      </c>
      <c r="L29" s="731">
        <v>1</v>
      </c>
      <c r="M29" s="61"/>
      <c r="N29" s="62" t="str">
        <f t="shared" si="4"/>
        <v>Included</v>
      </c>
      <c r="O29" s="63">
        <f t="shared" si="5"/>
        <v>0</v>
      </c>
      <c r="P29" s="8">
        <f t="shared" si="6"/>
        <v>0</v>
      </c>
      <c r="Q29" s="9">
        <f t="shared" si="7"/>
        <v>0</v>
      </c>
      <c r="R29" s="16">
        <f t="shared" si="8"/>
        <v>0</v>
      </c>
      <c r="S29" s="8"/>
      <c r="T29" s="64">
        <f t="shared" si="9"/>
        <v>0</v>
      </c>
      <c r="V29" s="65"/>
      <c r="AB29" s="9"/>
      <c r="AL29" s="9"/>
      <c r="AM29" s="9"/>
      <c r="AN29" s="9"/>
      <c r="AO29" s="9"/>
      <c r="AP29" s="9"/>
      <c r="AQ29" s="9"/>
      <c r="AR29" s="9"/>
      <c r="AS29" s="9"/>
      <c r="AT29" s="9"/>
      <c r="AU29" s="9"/>
      <c r="AV29" s="9"/>
      <c r="AW29" s="9"/>
      <c r="AX29" s="9"/>
      <c r="AY29" s="9"/>
    </row>
    <row r="30" spans="1:51" ht="31.5" x14ac:dyDescent="0.3">
      <c r="A30" s="57">
        <f t="shared" si="10"/>
        <v>12</v>
      </c>
      <c r="B30" s="730">
        <v>7000028065</v>
      </c>
      <c r="C30" s="731" t="s">
        <v>418</v>
      </c>
      <c r="D30" s="731" t="s">
        <v>420</v>
      </c>
      <c r="E30" s="730">
        <v>1000018706</v>
      </c>
      <c r="F30" s="731">
        <v>85176990</v>
      </c>
      <c r="G30" s="58"/>
      <c r="H30" s="59">
        <v>0.18</v>
      </c>
      <c r="I30" s="60"/>
      <c r="J30" s="730" t="s">
        <v>368</v>
      </c>
      <c r="K30" s="731" t="s">
        <v>34</v>
      </c>
      <c r="L30" s="731">
        <v>1</v>
      </c>
      <c r="M30" s="61"/>
      <c r="N30" s="62" t="str">
        <f t="shared" si="4"/>
        <v>Included</v>
      </c>
      <c r="O30" s="63">
        <f t="shared" si="5"/>
        <v>0</v>
      </c>
      <c r="P30" s="8">
        <f t="shared" si="6"/>
        <v>0</v>
      </c>
      <c r="Q30" s="9">
        <f t="shared" si="7"/>
        <v>0</v>
      </c>
      <c r="R30" s="16">
        <f t="shared" si="8"/>
        <v>0</v>
      </c>
      <c r="S30" s="8"/>
      <c r="T30" s="64">
        <f t="shared" si="9"/>
        <v>0</v>
      </c>
      <c r="V30" s="65"/>
      <c r="AB30" s="9"/>
      <c r="AL30" s="9"/>
      <c r="AM30" s="9"/>
      <c r="AN30" s="9"/>
      <c r="AO30" s="9"/>
      <c r="AP30" s="9"/>
      <c r="AQ30" s="9"/>
      <c r="AR30" s="9"/>
      <c r="AS30" s="9"/>
      <c r="AT30" s="9"/>
      <c r="AU30" s="9"/>
      <c r="AV30" s="9"/>
      <c r="AW30" s="9"/>
      <c r="AX30" s="9"/>
      <c r="AY30" s="9"/>
    </row>
    <row r="31" spans="1:51" ht="31.5" x14ac:dyDescent="0.3">
      <c r="A31" s="57">
        <f t="shared" si="10"/>
        <v>13</v>
      </c>
      <c r="B31" s="730">
        <v>7000028074</v>
      </c>
      <c r="C31" s="731" t="s">
        <v>418</v>
      </c>
      <c r="D31" s="731" t="s">
        <v>420</v>
      </c>
      <c r="E31" s="730">
        <v>1000019317</v>
      </c>
      <c r="F31" s="731">
        <v>85176290</v>
      </c>
      <c r="G31" s="58"/>
      <c r="H31" s="59">
        <v>0.18</v>
      </c>
      <c r="I31" s="60"/>
      <c r="J31" s="730" t="s">
        <v>371</v>
      </c>
      <c r="K31" s="731" t="s">
        <v>34</v>
      </c>
      <c r="L31" s="731">
        <v>1</v>
      </c>
      <c r="M31" s="61"/>
      <c r="N31" s="62" t="str">
        <f t="shared" si="4"/>
        <v>Included</v>
      </c>
      <c r="O31" s="63">
        <f t="shared" si="5"/>
        <v>0</v>
      </c>
      <c r="P31" s="8">
        <f t="shared" si="6"/>
        <v>0</v>
      </c>
      <c r="Q31" s="9">
        <f t="shared" si="7"/>
        <v>0</v>
      </c>
      <c r="R31" s="16">
        <f t="shared" si="8"/>
        <v>0</v>
      </c>
      <c r="S31" s="8"/>
      <c r="T31" s="64">
        <f t="shared" si="9"/>
        <v>0</v>
      </c>
      <c r="V31" s="65"/>
      <c r="AB31" s="9"/>
      <c r="AL31" s="9"/>
      <c r="AM31" s="9"/>
      <c r="AN31" s="9"/>
      <c r="AO31" s="9"/>
      <c r="AP31" s="9"/>
      <c r="AQ31" s="9"/>
      <c r="AR31" s="9"/>
      <c r="AS31" s="9"/>
      <c r="AT31" s="9"/>
      <c r="AU31" s="9"/>
      <c r="AV31" s="9"/>
      <c r="AW31" s="9"/>
      <c r="AX31" s="9"/>
      <c r="AY31" s="9"/>
    </row>
    <row r="32" spans="1:51" ht="31.5" x14ac:dyDescent="0.3">
      <c r="A32" s="57">
        <f t="shared" si="10"/>
        <v>14</v>
      </c>
      <c r="B32" s="730">
        <v>7000028066</v>
      </c>
      <c r="C32" s="731" t="s">
        <v>418</v>
      </c>
      <c r="D32" s="731" t="s">
        <v>420</v>
      </c>
      <c r="E32" s="730">
        <v>1000031374</v>
      </c>
      <c r="F32" s="731">
        <v>85176290</v>
      </c>
      <c r="G32" s="58"/>
      <c r="H32" s="59">
        <v>0.18</v>
      </c>
      <c r="I32" s="60"/>
      <c r="J32" s="730" t="s">
        <v>374</v>
      </c>
      <c r="K32" s="731" t="s">
        <v>338</v>
      </c>
      <c r="L32" s="731">
        <v>1</v>
      </c>
      <c r="M32" s="61"/>
      <c r="N32" s="62" t="str">
        <f t="shared" si="4"/>
        <v>Included</v>
      </c>
      <c r="O32" s="63">
        <f t="shared" si="5"/>
        <v>0</v>
      </c>
      <c r="P32" s="8">
        <f t="shared" si="6"/>
        <v>0</v>
      </c>
      <c r="Q32" s="9">
        <f t="shared" si="7"/>
        <v>0</v>
      </c>
      <c r="R32" s="16">
        <f t="shared" si="8"/>
        <v>0</v>
      </c>
      <c r="S32" s="8"/>
      <c r="T32" s="64">
        <f t="shared" si="9"/>
        <v>0</v>
      </c>
      <c r="V32" s="65"/>
      <c r="AB32" s="9"/>
      <c r="AL32" s="9"/>
      <c r="AM32" s="9"/>
      <c r="AN32" s="9"/>
      <c r="AO32" s="9"/>
      <c r="AP32" s="9"/>
      <c r="AQ32" s="9"/>
      <c r="AR32" s="9"/>
      <c r="AS32" s="9"/>
      <c r="AT32" s="9"/>
      <c r="AU32" s="9"/>
      <c r="AV32" s="9"/>
      <c r="AW32" s="9"/>
      <c r="AX32" s="9"/>
      <c r="AY32" s="9"/>
    </row>
    <row r="33" spans="1:51" ht="31.5" x14ac:dyDescent="0.3">
      <c r="A33" s="57">
        <f t="shared" si="10"/>
        <v>15</v>
      </c>
      <c r="B33" s="730">
        <v>7000028067</v>
      </c>
      <c r="C33" s="731" t="s">
        <v>418</v>
      </c>
      <c r="D33" s="731" t="s">
        <v>420</v>
      </c>
      <c r="E33" s="730">
        <v>1000034950</v>
      </c>
      <c r="F33" s="731">
        <v>85176990</v>
      </c>
      <c r="G33" s="58"/>
      <c r="H33" s="59">
        <v>0.18</v>
      </c>
      <c r="I33" s="60"/>
      <c r="J33" s="730" t="s">
        <v>375</v>
      </c>
      <c r="K33" s="731" t="s">
        <v>34</v>
      </c>
      <c r="L33" s="731">
        <v>1</v>
      </c>
      <c r="M33" s="61"/>
      <c r="N33" s="62" t="str">
        <f t="shared" si="4"/>
        <v>Included</v>
      </c>
      <c r="O33" s="63">
        <f t="shared" si="5"/>
        <v>0</v>
      </c>
      <c r="P33" s="8">
        <f t="shared" si="6"/>
        <v>0</v>
      </c>
      <c r="Q33" s="9">
        <f t="shared" si="7"/>
        <v>0</v>
      </c>
      <c r="R33" s="16">
        <f t="shared" si="8"/>
        <v>0</v>
      </c>
      <c r="S33" s="8"/>
      <c r="T33" s="64">
        <f t="shared" si="9"/>
        <v>0</v>
      </c>
      <c r="V33" s="65"/>
      <c r="AB33" s="9"/>
      <c r="AL33" s="9"/>
      <c r="AM33" s="9"/>
      <c r="AN33" s="9"/>
      <c r="AO33" s="9"/>
      <c r="AP33" s="9"/>
      <c r="AQ33" s="9"/>
      <c r="AR33" s="9"/>
      <c r="AS33" s="9"/>
      <c r="AT33" s="9"/>
      <c r="AU33" s="9"/>
      <c r="AV33" s="9"/>
      <c r="AW33" s="9"/>
      <c r="AX33" s="9"/>
      <c r="AY33" s="9"/>
    </row>
    <row r="34" spans="1:51" ht="31.5" x14ac:dyDescent="0.3">
      <c r="A34" s="57">
        <f t="shared" si="10"/>
        <v>16</v>
      </c>
      <c r="B34" s="730">
        <v>7000028068</v>
      </c>
      <c r="C34" s="731" t="s">
        <v>418</v>
      </c>
      <c r="D34" s="731" t="s">
        <v>420</v>
      </c>
      <c r="E34" s="730">
        <v>1000031381</v>
      </c>
      <c r="F34" s="731">
        <v>85176290</v>
      </c>
      <c r="G34" s="58"/>
      <c r="H34" s="59">
        <v>0.18</v>
      </c>
      <c r="I34" s="60"/>
      <c r="J34" s="730" t="s">
        <v>376</v>
      </c>
      <c r="K34" s="731" t="s">
        <v>338</v>
      </c>
      <c r="L34" s="731">
        <v>1</v>
      </c>
      <c r="M34" s="61"/>
      <c r="N34" s="62" t="str">
        <f t="shared" si="4"/>
        <v>Included</v>
      </c>
      <c r="O34" s="63">
        <f t="shared" si="5"/>
        <v>0</v>
      </c>
      <c r="P34" s="8">
        <f t="shared" si="6"/>
        <v>0</v>
      </c>
      <c r="Q34" s="9">
        <f t="shared" si="7"/>
        <v>0</v>
      </c>
      <c r="R34" s="16">
        <f t="shared" si="8"/>
        <v>0</v>
      </c>
      <c r="S34" s="8"/>
      <c r="T34" s="64">
        <f t="shared" si="9"/>
        <v>0</v>
      </c>
      <c r="V34" s="65"/>
      <c r="AB34" s="9"/>
      <c r="AL34" s="9"/>
      <c r="AM34" s="9"/>
      <c r="AN34" s="9"/>
      <c r="AO34" s="9"/>
      <c r="AP34" s="9"/>
      <c r="AQ34" s="9"/>
      <c r="AR34" s="9"/>
      <c r="AS34" s="9"/>
      <c r="AT34" s="9"/>
      <c r="AU34" s="9"/>
      <c r="AV34" s="9"/>
      <c r="AW34" s="9"/>
      <c r="AX34" s="9"/>
      <c r="AY34" s="9"/>
    </row>
    <row r="35" spans="1:51" ht="31.5" x14ac:dyDescent="0.3">
      <c r="A35" s="57">
        <f t="shared" si="10"/>
        <v>17</v>
      </c>
      <c r="B35" s="730">
        <v>7000028069</v>
      </c>
      <c r="C35" s="731" t="s">
        <v>418</v>
      </c>
      <c r="D35" s="731" t="s">
        <v>420</v>
      </c>
      <c r="E35" s="730">
        <v>1000034998</v>
      </c>
      <c r="F35" s="731">
        <v>85171890</v>
      </c>
      <c r="G35" s="58"/>
      <c r="H35" s="59">
        <v>0.18</v>
      </c>
      <c r="I35" s="60"/>
      <c r="J35" s="730" t="s">
        <v>378</v>
      </c>
      <c r="K35" s="731" t="s">
        <v>34</v>
      </c>
      <c r="L35" s="731">
        <v>1</v>
      </c>
      <c r="M35" s="61"/>
      <c r="N35" s="62" t="str">
        <f t="shared" si="4"/>
        <v>Included</v>
      </c>
      <c r="O35" s="63">
        <f t="shared" si="5"/>
        <v>0</v>
      </c>
      <c r="P35" s="8">
        <f t="shared" si="6"/>
        <v>0</v>
      </c>
      <c r="Q35" s="9">
        <f t="shared" si="7"/>
        <v>0</v>
      </c>
      <c r="R35" s="16">
        <f t="shared" si="8"/>
        <v>0</v>
      </c>
      <c r="S35" s="8"/>
      <c r="T35" s="64">
        <f t="shared" si="9"/>
        <v>0</v>
      </c>
      <c r="V35" s="65"/>
      <c r="AB35" s="9"/>
      <c r="AL35" s="9"/>
      <c r="AM35" s="9"/>
      <c r="AN35" s="9"/>
      <c r="AO35" s="9"/>
      <c r="AP35" s="9"/>
      <c r="AQ35" s="9"/>
      <c r="AR35" s="9"/>
      <c r="AS35" s="9"/>
      <c r="AT35" s="9"/>
      <c r="AU35" s="9"/>
      <c r="AV35" s="9"/>
      <c r="AW35" s="9"/>
      <c r="AX35" s="9"/>
      <c r="AY35" s="9"/>
    </row>
    <row r="36" spans="1:51" ht="31.5" x14ac:dyDescent="0.3">
      <c r="A36" s="57">
        <f t="shared" si="10"/>
        <v>18</v>
      </c>
      <c r="B36" s="730">
        <v>7000028070</v>
      </c>
      <c r="C36" s="731" t="s">
        <v>418</v>
      </c>
      <c r="D36" s="731" t="s">
        <v>420</v>
      </c>
      <c r="E36" s="730">
        <v>1000031383</v>
      </c>
      <c r="F36" s="731">
        <v>85362090</v>
      </c>
      <c r="G36" s="58"/>
      <c r="H36" s="59">
        <v>0.18</v>
      </c>
      <c r="I36" s="60"/>
      <c r="J36" s="730" t="s">
        <v>382</v>
      </c>
      <c r="K36" s="731" t="s">
        <v>338</v>
      </c>
      <c r="L36" s="731">
        <v>1</v>
      </c>
      <c r="M36" s="61"/>
      <c r="N36" s="62" t="str">
        <f t="shared" si="4"/>
        <v>Included</v>
      </c>
      <c r="O36" s="63">
        <f t="shared" si="5"/>
        <v>0</v>
      </c>
      <c r="P36" s="8">
        <f t="shared" si="6"/>
        <v>0</v>
      </c>
      <c r="Q36" s="9">
        <f t="shared" si="7"/>
        <v>0</v>
      </c>
      <c r="R36" s="16">
        <f t="shared" si="8"/>
        <v>0</v>
      </c>
      <c r="S36" s="8"/>
      <c r="T36" s="64">
        <f t="shared" si="9"/>
        <v>0</v>
      </c>
      <c r="V36" s="65"/>
      <c r="AB36" s="9"/>
      <c r="AL36" s="9"/>
      <c r="AM36" s="9"/>
      <c r="AN36" s="9"/>
      <c r="AO36" s="9"/>
      <c r="AP36" s="9"/>
      <c r="AQ36" s="9"/>
      <c r="AR36" s="9"/>
      <c r="AS36" s="9"/>
      <c r="AT36" s="9"/>
      <c r="AU36" s="9"/>
      <c r="AV36" s="9"/>
      <c r="AW36" s="9"/>
      <c r="AX36" s="9"/>
      <c r="AY36" s="9"/>
    </row>
    <row r="37" spans="1:51" ht="31.5" x14ac:dyDescent="0.3">
      <c r="A37" s="57">
        <f t="shared" si="10"/>
        <v>19</v>
      </c>
      <c r="B37" s="730">
        <v>7000028071</v>
      </c>
      <c r="C37" s="731" t="s">
        <v>418</v>
      </c>
      <c r="D37" s="731" t="s">
        <v>420</v>
      </c>
      <c r="E37" s="730">
        <v>1000019811</v>
      </c>
      <c r="F37" s="731">
        <v>85362090</v>
      </c>
      <c r="G37" s="58"/>
      <c r="H37" s="59">
        <v>0.18</v>
      </c>
      <c r="I37" s="60"/>
      <c r="J37" s="730" t="s">
        <v>383</v>
      </c>
      <c r="K37" s="731" t="s">
        <v>338</v>
      </c>
      <c r="L37" s="731">
        <v>3</v>
      </c>
      <c r="M37" s="61"/>
      <c r="N37" s="62" t="str">
        <f t="shared" si="4"/>
        <v>Included</v>
      </c>
      <c r="O37" s="63">
        <f t="shared" si="5"/>
        <v>0</v>
      </c>
      <c r="P37" s="8">
        <f t="shared" si="6"/>
        <v>0</v>
      </c>
      <c r="Q37" s="9">
        <f t="shared" si="7"/>
        <v>0</v>
      </c>
      <c r="R37" s="16">
        <f t="shared" si="8"/>
        <v>0</v>
      </c>
      <c r="S37" s="8"/>
      <c r="T37" s="64">
        <f t="shared" si="9"/>
        <v>0</v>
      </c>
      <c r="V37" s="65"/>
      <c r="AB37" s="9"/>
      <c r="AL37" s="9"/>
      <c r="AM37" s="9"/>
      <c r="AN37" s="9"/>
      <c r="AO37" s="9"/>
      <c r="AP37" s="9"/>
      <c r="AQ37" s="9"/>
      <c r="AR37" s="9"/>
      <c r="AS37" s="9"/>
      <c r="AT37" s="9"/>
      <c r="AU37" s="9"/>
      <c r="AV37" s="9"/>
      <c r="AW37" s="9"/>
      <c r="AX37" s="9"/>
      <c r="AY37" s="9"/>
    </row>
    <row r="38" spans="1:51" ht="31.5" x14ac:dyDescent="0.3">
      <c r="A38" s="57">
        <f t="shared" si="10"/>
        <v>20</v>
      </c>
      <c r="B38" s="730">
        <v>7000028072</v>
      </c>
      <c r="C38" s="731" t="s">
        <v>418</v>
      </c>
      <c r="D38" s="731" t="s">
        <v>420</v>
      </c>
      <c r="E38" s="730">
        <v>1000028252</v>
      </c>
      <c r="F38" s="731">
        <v>85177010</v>
      </c>
      <c r="G38" s="58"/>
      <c r="H38" s="59">
        <v>0.18</v>
      </c>
      <c r="I38" s="60"/>
      <c r="J38" s="730" t="s">
        <v>384</v>
      </c>
      <c r="K38" s="731" t="s">
        <v>338</v>
      </c>
      <c r="L38" s="731">
        <v>1</v>
      </c>
      <c r="M38" s="61"/>
      <c r="N38" s="62" t="str">
        <f t="shared" si="4"/>
        <v>Included</v>
      </c>
      <c r="O38" s="63">
        <f t="shared" si="5"/>
        <v>0</v>
      </c>
      <c r="P38" s="8">
        <f t="shared" si="6"/>
        <v>0</v>
      </c>
      <c r="Q38" s="9">
        <f t="shared" si="7"/>
        <v>0</v>
      </c>
      <c r="R38" s="16">
        <f t="shared" si="8"/>
        <v>0</v>
      </c>
      <c r="S38" s="8"/>
      <c r="T38" s="64">
        <f t="shared" si="9"/>
        <v>0</v>
      </c>
      <c r="V38" s="65"/>
      <c r="AB38" s="9"/>
      <c r="AL38" s="9"/>
      <c r="AM38" s="9"/>
      <c r="AN38" s="9"/>
      <c r="AO38" s="9"/>
      <c r="AP38" s="9"/>
      <c r="AQ38" s="9"/>
      <c r="AR38" s="9"/>
      <c r="AS38" s="9"/>
      <c r="AT38" s="9"/>
      <c r="AU38" s="9"/>
      <c r="AV38" s="9"/>
      <c r="AW38" s="9"/>
      <c r="AX38" s="9"/>
      <c r="AY38" s="9"/>
    </row>
    <row r="39" spans="1:51" ht="31.5" x14ac:dyDescent="0.3">
      <c r="A39" s="57">
        <f t="shared" si="10"/>
        <v>21</v>
      </c>
      <c r="B39" s="730">
        <v>7000028073</v>
      </c>
      <c r="C39" s="731" t="s">
        <v>418</v>
      </c>
      <c r="D39" s="731" t="s">
        <v>420</v>
      </c>
      <c r="E39" s="730">
        <v>1000031398</v>
      </c>
      <c r="F39" s="731">
        <v>85171890</v>
      </c>
      <c r="G39" s="58"/>
      <c r="H39" s="59">
        <v>0.18</v>
      </c>
      <c r="I39" s="60"/>
      <c r="J39" s="730" t="s">
        <v>381</v>
      </c>
      <c r="K39" s="731" t="s">
        <v>338</v>
      </c>
      <c r="L39" s="731">
        <v>1</v>
      </c>
      <c r="M39" s="61"/>
      <c r="N39" s="62" t="str">
        <f t="shared" si="4"/>
        <v>Included</v>
      </c>
      <c r="O39" s="63">
        <f t="shared" si="5"/>
        <v>0</v>
      </c>
      <c r="P39" s="8">
        <f t="shared" si="6"/>
        <v>0</v>
      </c>
      <c r="Q39" s="9">
        <f t="shared" si="7"/>
        <v>0</v>
      </c>
      <c r="R39" s="16">
        <f t="shared" si="8"/>
        <v>0</v>
      </c>
      <c r="S39" s="8"/>
      <c r="T39" s="64">
        <f t="shared" si="9"/>
        <v>0</v>
      </c>
      <c r="V39" s="65"/>
      <c r="AB39" s="9"/>
      <c r="AL39" s="9"/>
      <c r="AM39" s="9"/>
      <c r="AN39" s="9"/>
      <c r="AO39" s="9"/>
      <c r="AP39" s="9"/>
      <c r="AQ39" s="9"/>
      <c r="AR39" s="9"/>
      <c r="AS39" s="9"/>
      <c r="AT39" s="9"/>
      <c r="AU39" s="9"/>
      <c r="AV39" s="9"/>
      <c r="AW39" s="9"/>
      <c r="AX39" s="9"/>
      <c r="AY39" s="9"/>
    </row>
    <row r="40" spans="1:51" ht="18.75" customHeight="1" x14ac:dyDescent="0.3">
      <c r="A40" s="782" t="s">
        <v>35</v>
      </c>
      <c r="B40" s="836" t="s">
        <v>442</v>
      </c>
      <c r="C40" s="837"/>
      <c r="D40" s="837"/>
      <c r="E40" s="837"/>
      <c r="F40" s="837"/>
      <c r="G40" s="837"/>
      <c r="H40" s="837"/>
      <c r="I40" s="837"/>
      <c r="J40" s="837"/>
      <c r="K40" s="837"/>
      <c r="L40" s="837"/>
      <c r="M40" s="837"/>
      <c r="N40" s="837"/>
      <c r="O40" s="838"/>
      <c r="P40" s="43">
        <f t="shared" si="6"/>
        <v>0</v>
      </c>
      <c r="Q40" s="43">
        <f t="shared" si="7"/>
        <v>0</v>
      </c>
      <c r="R40" s="43">
        <f t="shared" si="8"/>
        <v>0</v>
      </c>
      <c r="S40" s="44"/>
      <c r="T40" s="45">
        <f t="shared" si="9"/>
        <v>0</v>
      </c>
      <c r="U40" s="45"/>
      <c r="V40" s="45"/>
      <c r="W40" s="45"/>
      <c r="AA40" s="10"/>
      <c r="AI40" s="33"/>
    </row>
    <row r="41" spans="1:51" ht="94.5" x14ac:dyDescent="0.3">
      <c r="A41" s="57">
        <v>1</v>
      </c>
      <c r="B41" s="730">
        <v>7000028029</v>
      </c>
      <c r="C41" s="731" t="s">
        <v>418</v>
      </c>
      <c r="D41" s="731" t="s">
        <v>421</v>
      </c>
      <c r="E41" s="730">
        <v>1000031367</v>
      </c>
      <c r="F41" s="731">
        <v>85176260</v>
      </c>
      <c r="G41" s="58"/>
      <c r="H41" s="59">
        <v>0.18</v>
      </c>
      <c r="I41" s="60"/>
      <c r="J41" s="730" t="s">
        <v>367</v>
      </c>
      <c r="K41" s="731" t="s">
        <v>34</v>
      </c>
      <c r="L41" s="731">
        <v>3</v>
      </c>
      <c r="M41" s="61"/>
      <c r="N41" s="62" t="str">
        <f t="shared" si="4"/>
        <v>Included</v>
      </c>
      <c r="O41" s="63">
        <f t="shared" si="5"/>
        <v>0</v>
      </c>
      <c r="P41" s="8">
        <f t="shared" si="6"/>
        <v>0</v>
      </c>
      <c r="Q41" s="9">
        <f t="shared" si="7"/>
        <v>0</v>
      </c>
      <c r="R41" s="16">
        <f t="shared" si="8"/>
        <v>0</v>
      </c>
      <c r="S41" s="8"/>
      <c r="T41" s="64">
        <f t="shared" si="9"/>
        <v>0</v>
      </c>
      <c r="V41" s="65"/>
      <c r="AB41" s="9"/>
      <c r="AL41" s="9"/>
      <c r="AM41" s="9"/>
      <c r="AN41" s="9"/>
      <c r="AO41" s="9"/>
      <c r="AP41" s="9"/>
      <c r="AQ41" s="9"/>
      <c r="AR41" s="9"/>
      <c r="AS41" s="9"/>
      <c r="AT41" s="9"/>
      <c r="AU41" s="9"/>
      <c r="AV41" s="9"/>
      <c r="AW41" s="9"/>
      <c r="AX41" s="9"/>
      <c r="AY41" s="9"/>
    </row>
    <row r="42" spans="1:51" ht="15.75" x14ac:dyDescent="0.3">
      <c r="A42" s="57">
        <v>2</v>
      </c>
      <c r="B42" s="730">
        <v>7000028027</v>
      </c>
      <c r="C42" s="731" t="s">
        <v>418</v>
      </c>
      <c r="D42" s="731" t="s">
        <v>421</v>
      </c>
      <c r="E42" s="730">
        <v>1000018706</v>
      </c>
      <c r="F42" s="731">
        <v>85176990</v>
      </c>
      <c r="G42" s="58"/>
      <c r="H42" s="59">
        <v>0.18</v>
      </c>
      <c r="I42" s="60"/>
      <c r="J42" s="730" t="s">
        <v>368</v>
      </c>
      <c r="K42" s="731" t="s">
        <v>34</v>
      </c>
      <c r="L42" s="731">
        <v>8</v>
      </c>
      <c r="M42" s="61"/>
      <c r="N42" s="62" t="str">
        <f t="shared" si="4"/>
        <v>Included</v>
      </c>
      <c r="O42" s="63">
        <f t="shared" si="5"/>
        <v>0</v>
      </c>
      <c r="P42" s="8">
        <f t="shared" si="6"/>
        <v>0</v>
      </c>
      <c r="Q42" s="9">
        <f t="shared" si="7"/>
        <v>0</v>
      </c>
      <c r="R42" s="16">
        <f t="shared" si="8"/>
        <v>0</v>
      </c>
      <c r="S42" s="8"/>
      <c r="T42" s="64">
        <f t="shared" si="9"/>
        <v>0</v>
      </c>
      <c r="V42" s="65"/>
      <c r="AB42" s="9"/>
      <c r="AL42" s="9"/>
      <c r="AM42" s="9"/>
      <c r="AN42" s="9"/>
      <c r="AO42" s="9"/>
      <c r="AP42" s="9"/>
      <c r="AQ42" s="9"/>
      <c r="AR42" s="9"/>
      <c r="AS42" s="9"/>
      <c r="AT42" s="9"/>
      <c r="AU42" s="9"/>
      <c r="AV42" s="9"/>
      <c r="AW42" s="9"/>
      <c r="AX42" s="9"/>
      <c r="AY42" s="9"/>
    </row>
    <row r="43" spans="1:51" ht="15.75" x14ac:dyDescent="0.3">
      <c r="A43" s="57">
        <v>3</v>
      </c>
      <c r="B43" s="730">
        <v>7000028030</v>
      </c>
      <c r="C43" s="731" t="s">
        <v>418</v>
      </c>
      <c r="D43" s="731" t="s">
        <v>421</v>
      </c>
      <c r="E43" s="730">
        <v>1000031413</v>
      </c>
      <c r="F43" s="731">
        <v>85176290</v>
      </c>
      <c r="G43" s="58"/>
      <c r="H43" s="59">
        <v>0.18</v>
      </c>
      <c r="I43" s="60"/>
      <c r="J43" s="730" t="s">
        <v>369</v>
      </c>
      <c r="K43" s="731" t="s">
        <v>34</v>
      </c>
      <c r="L43" s="731">
        <v>4</v>
      </c>
      <c r="M43" s="61"/>
      <c r="N43" s="62" t="str">
        <f t="shared" si="4"/>
        <v>Included</v>
      </c>
      <c r="O43" s="63">
        <f t="shared" si="5"/>
        <v>0</v>
      </c>
      <c r="P43" s="8">
        <f t="shared" si="6"/>
        <v>0</v>
      </c>
      <c r="Q43" s="9">
        <f t="shared" si="7"/>
        <v>0</v>
      </c>
      <c r="R43" s="16">
        <f t="shared" si="8"/>
        <v>0</v>
      </c>
      <c r="S43" s="8"/>
      <c r="T43" s="64">
        <f t="shared" si="9"/>
        <v>0</v>
      </c>
      <c r="V43" s="65"/>
      <c r="AB43" s="9"/>
      <c r="AL43" s="9"/>
      <c r="AM43" s="9"/>
      <c r="AN43" s="9"/>
      <c r="AO43" s="9"/>
      <c r="AP43" s="9"/>
      <c r="AQ43" s="9"/>
      <c r="AR43" s="9"/>
      <c r="AS43" s="9"/>
      <c r="AT43" s="9"/>
      <c r="AU43" s="9"/>
      <c r="AV43" s="9"/>
      <c r="AW43" s="9"/>
      <c r="AX43" s="9"/>
      <c r="AY43" s="9"/>
    </row>
    <row r="44" spans="1:51" ht="15.75" x14ac:dyDescent="0.3">
      <c r="A44" s="57">
        <v>4</v>
      </c>
      <c r="B44" s="730">
        <v>7000028031</v>
      </c>
      <c r="C44" s="731" t="s">
        <v>418</v>
      </c>
      <c r="D44" s="731" t="s">
        <v>421</v>
      </c>
      <c r="E44" s="730">
        <v>1000019315</v>
      </c>
      <c r="F44" s="731">
        <v>85176290</v>
      </c>
      <c r="G44" s="58"/>
      <c r="H44" s="59">
        <v>0.18</v>
      </c>
      <c r="I44" s="60"/>
      <c r="J44" s="730" t="s">
        <v>370</v>
      </c>
      <c r="K44" s="731" t="s">
        <v>34</v>
      </c>
      <c r="L44" s="731">
        <v>4</v>
      </c>
      <c r="M44" s="61"/>
      <c r="N44" s="62" t="str">
        <f t="shared" si="4"/>
        <v>Included</v>
      </c>
      <c r="O44" s="63">
        <f t="shared" si="5"/>
        <v>0</v>
      </c>
      <c r="P44" s="8">
        <f t="shared" si="6"/>
        <v>0</v>
      </c>
      <c r="Q44" s="9">
        <f t="shared" si="7"/>
        <v>0</v>
      </c>
      <c r="R44" s="16">
        <f t="shared" si="8"/>
        <v>0</v>
      </c>
      <c r="S44" s="8"/>
      <c r="T44" s="64">
        <f t="shared" si="9"/>
        <v>0</v>
      </c>
      <c r="V44" s="65"/>
      <c r="AB44" s="9"/>
      <c r="AL44" s="9"/>
      <c r="AM44" s="9"/>
      <c r="AN44" s="9"/>
      <c r="AO44" s="9"/>
      <c r="AP44" s="9"/>
      <c r="AQ44" s="9"/>
      <c r="AR44" s="9"/>
      <c r="AS44" s="9"/>
      <c r="AT44" s="9"/>
      <c r="AU44" s="9"/>
      <c r="AV44" s="9"/>
      <c r="AW44" s="9"/>
      <c r="AX44" s="9"/>
      <c r="AY44" s="9"/>
    </row>
    <row r="45" spans="1:51" ht="31.5" x14ac:dyDescent="0.3">
      <c r="A45" s="57">
        <v>5</v>
      </c>
      <c r="B45" s="730">
        <v>7000028032</v>
      </c>
      <c r="C45" s="731" t="s">
        <v>418</v>
      </c>
      <c r="D45" s="731" t="s">
        <v>421</v>
      </c>
      <c r="E45" s="730">
        <v>1000031405</v>
      </c>
      <c r="F45" s="731">
        <v>85176290</v>
      </c>
      <c r="G45" s="58"/>
      <c r="H45" s="59">
        <v>0.18</v>
      </c>
      <c r="I45" s="60"/>
      <c r="J45" s="730" t="s">
        <v>373</v>
      </c>
      <c r="K45" s="731" t="s">
        <v>34</v>
      </c>
      <c r="L45" s="731">
        <v>4</v>
      </c>
      <c r="M45" s="61"/>
      <c r="N45" s="62" t="str">
        <f t="shared" si="4"/>
        <v>Included</v>
      </c>
      <c r="O45" s="63">
        <f t="shared" si="5"/>
        <v>0</v>
      </c>
      <c r="P45" s="8">
        <f t="shared" si="6"/>
        <v>0</v>
      </c>
      <c r="Q45" s="9">
        <f t="shared" si="7"/>
        <v>0</v>
      </c>
      <c r="R45" s="16">
        <f t="shared" si="8"/>
        <v>0</v>
      </c>
      <c r="S45" s="8"/>
      <c r="T45" s="64">
        <f t="shared" si="9"/>
        <v>0</v>
      </c>
      <c r="V45" s="65"/>
      <c r="AB45" s="9"/>
      <c r="AL45" s="9"/>
      <c r="AM45" s="9"/>
      <c r="AN45" s="9"/>
      <c r="AO45" s="9"/>
      <c r="AP45" s="9"/>
      <c r="AQ45" s="9"/>
      <c r="AR45" s="9"/>
      <c r="AS45" s="9"/>
      <c r="AT45" s="9"/>
      <c r="AU45" s="9"/>
      <c r="AV45" s="9"/>
      <c r="AW45" s="9"/>
      <c r="AX45" s="9"/>
      <c r="AY45" s="9"/>
    </row>
    <row r="46" spans="1:51" ht="15.75" x14ac:dyDescent="0.3">
      <c r="A46" s="57">
        <v>6</v>
      </c>
      <c r="B46" s="730">
        <v>7000028033</v>
      </c>
      <c r="C46" s="731" t="s">
        <v>418</v>
      </c>
      <c r="D46" s="731" t="s">
        <v>421</v>
      </c>
      <c r="E46" s="730">
        <v>1000031374</v>
      </c>
      <c r="F46" s="731">
        <v>85176290</v>
      </c>
      <c r="G46" s="58"/>
      <c r="H46" s="59">
        <v>0.18</v>
      </c>
      <c r="I46" s="60"/>
      <c r="J46" s="730" t="s">
        <v>374</v>
      </c>
      <c r="K46" s="731" t="s">
        <v>338</v>
      </c>
      <c r="L46" s="731">
        <v>6</v>
      </c>
      <c r="M46" s="61"/>
      <c r="N46" s="62" t="str">
        <f t="shared" si="4"/>
        <v>Included</v>
      </c>
      <c r="O46" s="63">
        <f t="shared" si="5"/>
        <v>0</v>
      </c>
      <c r="P46" s="8">
        <f t="shared" si="6"/>
        <v>0</v>
      </c>
      <c r="Q46" s="9">
        <f t="shared" si="7"/>
        <v>0</v>
      </c>
      <c r="R46" s="16">
        <f t="shared" si="8"/>
        <v>0</v>
      </c>
      <c r="S46" s="8"/>
      <c r="T46" s="64">
        <f t="shared" si="9"/>
        <v>0</v>
      </c>
      <c r="V46" s="65"/>
      <c r="AB46" s="9"/>
      <c r="AL46" s="9"/>
      <c r="AM46" s="9"/>
      <c r="AN46" s="9"/>
      <c r="AO46" s="9"/>
      <c r="AP46" s="9"/>
      <c r="AQ46" s="9"/>
      <c r="AR46" s="9"/>
      <c r="AS46" s="9"/>
      <c r="AT46" s="9"/>
      <c r="AU46" s="9"/>
      <c r="AV46" s="9"/>
      <c r="AW46" s="9"/>
      <c r="AX46" s="9"/>
      <c r="AY46" s="9"/>
    </row>
    <row r="47" spans="1:51" ht="31.5" x14ac:dyDescent="0.3">
      <c r="A47" s="57">
        <v>7</v>
      </c>
      <c r="B47" s="730">
        <v>7000028034</v>
      </c>
      <c r="C47" s="731" t="s">
        <v>418</v>
      </c>
      <c r="D47" s="731" t="s">
        <v>421</v>
      </c>
      <c r="E47" s="730">
        <v>1000034950</v>
      </c>
      <c r="F47" s="731">
        <v>85176990</v>
      </c>
      <c r="G47" s="58"/>
      <c r="H47" s="59">
        <v>0.18</v>
      </c>
      <c r="I47" s="60"/>
      <c r="J47" s="730" t="s">
        <v>375</v>
      </c>
      <c r="K47" s="731" t="s">
        <v>34</v>
      </c>
      <c r="L47" s="731">
        <v>6</v>
      </c>
      <c r="M47" s="61"/>
      <c r="N47" s="62" t="str">
        <f t="shared" si="4"/>
        <v>Included</v>
      </c>
      <c r="O47" s="63">
        <f t="shared" si="5"/>
        <v>0</v>
      </c>
      <c r="P47" s="8">
        <f t="shared" si="6"/>
        <v>0</v>
      </c>
      <c r="Q47" s="9">
        <f t="shared" si="7"/>
        <v>0</v>
      </c>
      <c r="R47" s="16">
        <f t="shared" si="8"/>
        <v>0</v>
      </c>
      <c r="S47" s="8"/>
      <c r="T47" s="64">
        <f t="shared" si="9"/>
        <v>0</v>
      </c>
      <c r="V47" s="65"/>
      <c r="AB47" s="9"/>
      <c r="AL47" s="9"/>
      <c r="AM47" s="9"/>
      <c r="AN47" s="9"/>
      <c r="AO47" s="9"/>
      <c r="AP47" s="9"/>
      <c r="AQ47" s="9"/>
      <c r="AR47" s="9"/>
      <c r="AS47" s="9"/>
      <c r="AT47" s="9"/>
      <c r="AU47" s="9"/>
      <c r="AV47" s="9"/>
      <c r="AW47" s="9"/>
      <c r="AX47" s="9"/>
      <c r="AY47" s="9"/>
    </row>
    <row r="48" spans="1:51" ht="31.5" x14ac:dyDescent="0.3">
      <c r="A48" s="57">
        <v>8</v>
      </c>
      <c r="B48" s="730">
        <v>7000028035</v>
      </c>
      <c r="C48" s="731" t="s">
        <v>418</v>
      </c>
      <c r="D48" s="731" t="s">
        <v>421</v>
      </c>
      <c r="E48" s="730">
        <v>1000031381</v>
      </c>
      <c r="F48" s="731">
        <v>85176290</v>
      </c>
      <c r="G48" s="58"/>
      <c r="H48" s="59">
        <v>0.18</v>
      </c>
      <c r="I48" s="60"/>
      <c r="J48" s="730" t="s">
        <v>376</v>
      </c>
      <c r="K48" s="731" t="s">
        <v>338</v>
      </c>
      <c r="L48" s="731">
        <v>3</v>
      </c>
      <c r="M48" s="61"/>
      <c r="N48" s="62" t="str">
        <f t="shared" si="4"/>
        <v>Included</v>
      </c>
      <c r="O48" s="63">
        <f t="shared" si="5"/>
        <v>0</v>
      </c>
      <c r="P48" s="8">
        <f t="shared" si="6"/>
        <v>0</v>
      </c>
      <c r="Q48" s="9">
        <f t="shared" si="7"/>
        <v>0</v>
      </c>
      <c r="R48" s="16">
        <f t="shared" si="8"/>
        <v>0</v>
      </c>
      <c r="S48" s="8"/>
      <c r="T48" s="64">
        <f t="shared" si="9"/>
        <v>0</v>
      </c>
      <c r="V48" s="65"/>
      <c r="AB48" s="9"/>
      <c r="AL48" s="9"/>
      <c r="AM48" s="9"/>
      <c r="AN48" s="9"/>
      <c r="AO48" s="9"/>
      <c r="AP48" s="9"/>
      <c r="AQ48" s="9"/>
      <c r="AR48" s="9"/>
      <c r="AS48" s="9"/>
      <c r="AT48" s="9"/>
      <c r="AU48" s="9"/>
      <c r="AV48" s="9"/>
      <c r="AW48" s="9"/>
      <c r="AX48" s="9"/>
      <c r="AY48" s="9"/>
    </row>
    <row r="49" spans="1:51" ht="15.75" x14ac:dyDescent="0.3">
      <c r="A49" s="57">
        <v>9</v>
      </c>
      <c r="B49" s="730">
        <v>7000028036</v>
      </c>
      <c r="C49" s="731" t="s">
        <v>418</v>
      </c>
      <c r="D49" s="731" t="s">
        <v>421</v>
      </c>
      <c r="E49" s="730">
        <v>1000026228</v>
      </c>
      <c r="F49" s="731">
        <v>85176290</v>
      </c>
      <c r="G49" s="58"/>
      <c r="H49" s="59">
        <v>0.18</v>
      </c>
      <c r="I49" s="60"/>
      <c r="J49" s="730" t="s">
        <v>377</v>
      </c>
      <c r="K49" s="731" t="s">
        <v>34</v>
      </c>
      <c r="L49" s="731">
        <v>3</v>
      </c>
      <c r="M49" s="61"/>
      <c r="N49" s="62" t="str">
        <f t="shared" si="4"/>
        <v>Included</v>
      </c>
      <c r="O49" s="63">
        <f t="shared" si="5"/>
        <v>0</v>
      </c>
      <c r="P49" s="8">
        <f t="shared" si="6"/>
        <v>0</v>
      </c>
      <c r="Q49" s="9">
        <f t="shared" si="7"/>
        <v>0</v>
      </c>
      <c r="R49" s="16">
        <f t="shared" si="8"/>
        <v>0</v>
      </c>
      <c r="S49" s="8"/>
      <c r="T49" s="64">
        <f t="shared" si="9"/>
        <v>0</v>
      </c>
      <c r="V49" s="65"/>
      <c r="AB49" s="9"/>
      <c r="AL49" s="9"/>
      <c r="AM49" s="9"/>
      <c r="AN49" s="9"/>
      <c r="AO49" s="9"/>
      <c r="AP49" s="9"/>
      <c r="AQ49" s="9"/>
      <c r="AR49" s="9"/>
      <c r="AS49" s="9"/>
      <c r="AT49" s="9"/>
      <c r="AU49" s="9"/>
      <c r="AV49" s="9"/>
      <c r="AW49" s="9"/>
      <c r="AX49" s="9"/>
      <c r="AY49" s="9"/>
    </row>
    <row r="50" spans="1:51" ht="31.5" x14ac:dyDescent="0.3">
      <c r="A50" s="57">
        <v>10</v>
      </c>
      <c r="B50" s="730">
        <v>7000028037</v>
      </c>
      <c r="C50" s="731" t="s">
        <v>418</v>
      </c>
      <c r="D50" s="731" t="s">
        <v>421</v>
      </c>
      <c r="E50" s="730">
        <v>1000034998</v>
      </c>
      <c r="F50" s="731">
        <v>85171890</v>
      </c>
      <c r="G50" s="58"/>
      <c r="H50" s="59">
        <v>0.18</v>
      </c>
      <c r="I50" s="60"/>
      <c r="J50" s="730" t="s">
        <v>378</v>
      </c>
      <c r="K50" s="731" t="s">
        <v>34</v>
      </c>
      <c r="L50" s="731">
        <v>6</v>
      </c>
      <c r="M50" s="61"/>
      <c r="N50" s="62" t="str">
        <f t="shared" si="4"/>
        <v>Included</v>
      </c>
      <c r="O50" s="63">
        <f t="shared" si="5"/>
        <v>0</v>
      </c>
      <c r="P50" s="8">
        <f t="shared" si="6"/>
        <v>0</v>
      </c>
      <c r="Q50" s="9">
        <f t="shared" si="7"/>
        <v>0</v>
      </c>
      <c r="R50" s="16">
        <f t="shared" si="8"/>
        <v>0</v>
      </c>
      <c r="S50" s="8"/>
      <c r="T50" s="64">
        <f t="shared" si="9"/>
        <v>0</v>
      </c>
      <c r="V50" s="65"/>
      <c r="AB50" s="9"/>
      <c r="AL50" s="9"/>
      <c r="AM50" s="9"/>
      <c r="AN50" s="9"/>
      <c r="AO50" s="9"/>
      <c r="AP50" s="9"/>
      <c r="AQ50" s="9"/>
      <c r="AR50" s="9"/>
      <c r="AS50" s="9"/>
      <c r="AT50" s="9"/>
      <c r="AU50" s="9"/>
      <c r="AV50" s="9"/>
      <c r="AW50" s="9"/>
      <c r="AX50" s="9"/>
      <c r="AY50" s="9"/>
    </row>
    <row r="51" spans="1:51" ht="15.75" x14ac:dyDescent="0.3">
      <c r="A51" s="57">
        <v>11</v>
      </c>
      <c r="B51" s="730">
        <v>7000028038</v>
      </c>
      <c r="C51" s="731" t="s">
        <v>418</v>
      </c>
      <c r="D51" s="731" t="s">
        <v>421</v>
      </c>
      <c r="E51" s="730">
        <v>1000031363</v>
      </c>
      <c r="F51" s="731">
        <v>85044010</v>
      </c>
      <c r="G51" s="58"/>
      <c r="H51" s="59">
        <v>0.18</v>
      </c>
      <c r="I51" s="60"/>
      <c r="J51" s="730" t="s">
        <v>385</v>
      </c>
      <c r="K51" s="731" t="s">
        <v>34</v>
      </c>
      <c r="L51" s="731">
        <v>3</v>
      </c>
      <c r="M51" s="61"/>
      <c r="N51" s="62" t="str">
        <f t="shared" si="4"/>
        <v>Included</v>
      </c>
      <c r="O51" s="63">
        <f t="shared" si="5"/>
        <v>0</v>
      </c>
      <c r="P51" s="8">
        <f t="shared" si="6"/>
        <v>0</v>
      </c>
      <c r="Q51" s="9">
        <f t="shared" si="7"/>
        <v>0</v>
      </c>
      <c r="R51" s="16">
        <f t="shared" si="8"/>
        <v>0</v>
      </c>
      <c r="S51" s="8"/>
      <c r="T51" s="64">
        <f t="shared" si="9"/>
        <v>0</v>
      </c>
      <c r="V51" s="65"/>
      <c r="AB51" s="9"/>
      <c r="AL51" s="9"/>
      <c r="AM51" s="9"/>
      <c r="AN51" s="9"/>
      <c r="AO51" s="9"/>
      <c r="AP51" s="9"/>
      <c r="AQ51" s="9"/>
      <c r="AR51" s="9"/>
      <c r="AS51" s="9"/>
      <c r="AT51" s="9"/>
      <c r="AU51" s="9"/>
      <c r="AV51" s="9"/>
      <c r="AW51" s="9"/>
      <c r="AX51" s="9"/>
      <c r="AY51" s="9"/>
    </row>
    <row r="52" spans="1:51" ht="31.5" x14ac:dyDescent="0.3">
      <c r="A52" s="57">
        <v>12</v>
      </c>
      <c r="B52" s="730">
        <v>7000028039</v>
      </c>
      <c r="C52" s="731" t="s">
        <v>418</v>
      </c>
      <c r="D52" s="731" t="s">
        <v>421</v>
      </c>
      <c r="E52" s="730">
        <v>1000031415</v>
      </c>
      <c r="F52" s="731">
        <v>85072000</v>
      </c>
      <c r="G52" s="58"/>
      <c r="H52" s="59">
        <v>0.28000000000000003</v>
      </c>
      <c r="I52" s="60"/>
      <c r="J52" s="730" t="s">
        <v>386</v>
      </c>
      <c r="K52" s="731" t="s">
        <v>34</v>
      </c>
      <c r="L52" s="731">
        <v>3</v>
      </c>
      <c r="M52" s="61"/>
      <c r="N52" s="62" t="str">
        <f t="shared" si="4"/>
        <v>Included</v>
      </c>
      <c r="O52" s="63">
        <f t="shared" si="5"/>
        <v>0</v>
      </c>
      <c r="P52" s="8">
        <f t="shared" si="6"/>
        <v>0</v>
      </c>
      <c r="Q52" s="9">
        <f t="shared" si="7"/>
        <v>0</v>
      </c>
      <c r="R52" s="16">
        <f t="shared" si="8"/>
        <v>0</v>
      </c>
      <c r="S52" s="8"/>
      <c r="T52" s="64">
        <f t="shared" si="9"/>
        <v>0</v>
      </c>
      <c r="V52" s="65"/>
      <c r="AB52" s="9"/>
      <c r="AL52" s="9"/>
      <c r="AM52" s="9"/>
      <c r="AN52" s="9"/>
      <c r="AO52" s="9"/>
      <c r="AP52" s="9"/>
      <c r="AQ52" s="9"/>
      <c r="AR52" s="9"/>
      <c r="AS52" s="9"/>
      <c r="AT52" s="9"/>
      <c r="AU52" s="9"/>
      <c r="AV52" s="9"/>
      <c r="AW52" s="9"/>
      <c r="AX52" s="9"/>
      <c r="AY52" s="9"/>
    </row>
    <row r="53" spans="1:51" ht="63" x14ac:dyDescent="0.3">
      <c r="A53" s="57">
        <v>13</v>
      </c>
      <c r="B53" s="730">
        <v>7000028040</v>
      </c>
      <c r="C53" s="731" t="s">
        <v>418</v>
      </c>
      <c r="D53" s="731" t="s">
        <v>422</v>
      </c>
      <c r="E53" s="730">
        <v>1000031369</v>
      </c>
      <c r="F53" s="731">
        <v>85176260</v>
      </c>
      <c r="G53" s="58"/>
      <c r="H53" s="59">
        <v>0.18</v>
      </c>
      <c r="I53" s="60"/>
      <c r="J53" s="730" t="s">
        <v>380</v>
      </c>
      <c r="K53" s="731" t="s">
        <v>338</v>
      </c>
      <c r="L53" s="731">
        <v>1</v>
      </c>
      <c r="M53" s="61"/>
      <c r="N53" s="62" t="str">
        <f t="shared" si="4"/>
        <v>Included</v>
      </c>
      <c r="O53" s="63">
        <f t="shared" si="5"/>
        <v>0</v>
      </c>
      <c r="P53" s="8">
        <f t="shared" si="6"/>
        <v>0</v>
      </c>
      <c r="Q53" s="9">
        <f t="shared" si="7"/>
        <v>0</v>
      </c>
      <c r="R53" s="16">
        <f t="shared" si="8"/>
        <v>0</v>
      </c>
      <c r="S53" s="8"/>
      <c r="T53" s="64">
        <f t="shared" si="9"/>
        <v>0</v>
      </c>
      <c r="V53" s="65"/>
      <c r="AB53" s="9"/>
      <c r="AL53" s="9"/>
      <c r="AM53" s="9"/>
      <c r="AN53" s="9"/>
      <c r="AO53" s="9"/>
      <c r="AP53" s="9"/>
      <c r="AQ53" s="9"/>
      <c r="AR53" s="9"/>
      <c r="AS53" s="9"/>
      <c r="AT53" s="9"/>
      <c r="AU53" s="9"/>
      <c r="AV53" s="9"/>
      <c r="AW53" s="9"/>
      <c r="AX53" s="9"/>
      <c r="AY53" s="9"/>
    </row>
    <row r="54" spans="1:51" ht="15.75" x14ac:dyDescent="0.3">
      <c r="A54" s="57">
        <v>14</v>
      </c>
      <c r="B54" s="730">
        <v>7000028041</v>
      </c>
      <c r="C54" s="731" t="s">
        <v>418</v>
      </c>
      <c r="D54" s="731" t="s">
        <v>422</v>
      </c>
      <c r="E54" s="730">
        <v>1000018706</v>
      </c>
      <c r="F54" s="731">
        <v>85176990</v>
      </c>
      <c r="G54" s="58"/>
      <c r="H54" s="59">
        <v>0.18</v>
      </c>
      <c r="I54" s="60"/>
      <c r="J54" s="730" t="s">
        <v>368</v>
      </c>
      <c r="K54" s="731" t="s">
        <v>34</v>
      </c>
      <c r="L54" s="731">
        <v>1</v>
      </c>
      <c r="M54" s="61"/>
      <c r="N54" s="62" t="str">
        <f t="shared" si="4"/>
        <v>Included</v>
      </c>
      <c r="O54" s="63">
        <f t="shared" si="5"/>
        <v>0</v>
      </c>
      <c r="P54" s="8">
        <f t="shared" si="6"/>
        <v>0</v>
      </c>
      <c r="Q54" s="9">
        <f t="shared" si="7"/>
        <v>0</v>
      </c>
      <c r="R54" s="16">
        <f t="shared" si="8"/>
        <v>0</v>
      </c>
      <c r="S54" s="8"/>
      <c r="T54" s="64">
        <f t="shared" si="9"/>
        <v>0</v>
      </c>
      <c r="V54" s="65"/>
      <c r="AB54" s="9"/>
      <c r="AL54" s="9"/>
      <c r="AM54" s="9"/>
      <c r="AN54" s="9"/>
      <c r="AO54" s="9"/>
      <c r="AP54" s="9"/>
      <c r="AQ54" s="9"/>
      <c r="AR54" s="9"/>
      <c r="AS54" s="9"/>
      <c r="AT54" s="9"/>
      <c r="AU54" s="9"/>
      <c r="AV54" s="9"/>
      <c r="AW54" s="9"/>
      <c r="AX54" s="9"/>
      <c r="AY54" s="9"/>
    </row>
    <row r="55" spans="1:51" ht="15.75" x14ac:dyDescent="0.3">
      <c r="A55" s="57">
        <v>15</v>
      </c>
      <c r="B55" s="730">
        <v>7000028042</v>
      </c>
      <c r="C55" s="731" t="s">
        <v>418</v>
      </c>
      <c r="D55" s="731" t="s">
        <v>422</v>
      </c>
      <c r="E55" s="730">
        <v>1000031413</v>
      </c>
      <c r="F55" s="731">
        <v>85176290</v>
      </c>
      <c r="G55" s="58"/>
      <c r="H55" s="59">
        <v>0.18</v>
      </c>
      <c r="I55" s="60"/>
      <c r="J55" s="730" t="s">
        <v>369</v>
      </c>
      <c r="K55" s="731" t="s">
        <v>34</v>
      </c>
      <c r="L55" s="731">
        <v>1</v>
      </c>
      <c r="M55" s="61"/>
      <c r="N55" s="62" t="str">
        <f t="shared" si="4"/>
        <v>Included</v>
      </c>
      <c r="O55" s="63">
        <f t="shared" si="5"/>
        <v>0</v>
      </c>
      <c r="P55" s="8">
        <f t="shared" si="6"/>
        <v>0</v>
      </c>
      <c r="Q55" s="9">
        <f t="shared" si="7"/>
        <v>0</v>
      </c>
      <c r="R55" s="16">
        <f t="shared" si="8"/>
        <v>0</v>
      </c>
      <c r="S55" s="8"/>
      <c r="T55" s="64">
        <f t="shared" si="9"/>
        <v>0</v>
      </c>
      <c r="V55" s="65"/>
      <c r="AB55" s="9"/>
      <c r="AL55" s="9"/>
      <c r="AM55" s="9"/>
      <c r="AN55" s="9"/>
      <c r="AO55" s="9"/>
      <c r="AP55" s="9"/>
      <c r="AQ55" s="9"/>
      <c r="AR55" s="9"/>
      <c r="AS55" s="9"/>
      <c r="AT55" s="9"/>
      <c r="AU55" s="9"/>
      <c r="AV55" s="9"/>
      <c r="AW55" s="9"/>
      <c r="AX55" s="9"/>
      <c r="AY55" s="9"/>
    </row>
    <row r="56" spans="1:51" ht="15.75" x14ac:dyDescent="0.3">
      <c r="A56" s="57">
        <v>16</v>
      </c>
      <c r="B56" s="730">
        <v>7000028043</v>
      </c>
      <c r="C56" s="731" t="s">
        <v>418</v>
      </c>
      <c r="D56" s="731" t="s">
        <v>422</v>
      </c>
      <c r="E56" s="730">
        <v>1000019315</v>
      </c>
      <c r="F56" s="731">
        <v>85176290</v>
      </c>
      <c r="G56" s="58"/>
      <c r="H56" s="59">
        <v>0.18</v>
      </c>
      <c r="I56" s="60"/>
      <c r="J56" s="730" t="s">
        <v>370</v>
      </c>
      <c r="K56" s="731" t="s">
        <v>34</v>
      </c>
      <c r="L56" s="731">
        <v>1</v>
      </c>
      <c r="M56" s="61"/>
      <c r="N56" s="62" t="str">
        <f t="shared" si="4"/>
        <v>Included</v>
      </c>
      <c r="O56" s="63">
        <f t="shared" si="5"/>
        <v>0</v>
      </c>
      <c r="P56" s="8">
        <f t="shared" si="6"/>
        <v>0</v>
      </c>
      <c r="Q56" s="9">
        <f t="shared" si="7"/>
        <v>0</v>
      </c>
      <c r="R56" s="16">
        <f t="shared" si="8"/>
        <v>0</v>
      </c>
      <c r="S56" s="8"/>
      <c r="T56" s="64">
        <f t="shared" si="9"/>
        <v>0</v>
      </c>
      <c r="V56" s="65"/>
      <c r="AB56" s="9"/>
      <c r="AL56" s="9"/>
      <c r="AM56" s="9"/>
      <c r="AN56" s="9"/>
      <c r="AO56" s="9"/>
      <c r="AP56" s="9"/>
      <c r="AQ56" s="9"/>
      <c r="AR56" s="9"/>
      <c r="AS56" s="9"/>
      <c r="AT56" s="9"/>
      <c r="AU56" s="9"/>
      <c r="AV56" s="9"/>
      <c r="AW56" s="9"/>
      <c r="AX56" s="9"/>
      <c r="AY56" s="9"/>
    </row>
    <row r="57" spans="1:51" ht="31.5" x14ac:dyDescent="0.3">
      <c r="A57" s="57">
        <v>17</v>
      </c>
      <c r="B57" s="730">
        <v>7000028044</v>
      </c>
      <c r="C57" s="731" t="s">
        <v>418</v>
      </c>
      <c r="D57" s="731" t="s">
        <v>422</v>
      </c>
      <c r="E57" s="730">
        <v>1000031405</v>
      </c>
      <c r="F57" s="731">
        <v>85176290</v>
      </c>
      <c r="G57" s="58"/>
      <c r="H57" s="59">
        <v>0.18</v>
      </c>
      <c r="I57" s="60"/>
      <c r="J57" s="730" t="s">
        <v>373</v>
      </c>
      <c r="K57" s="731" t="s">
        <v>34</v>
      </c>
      <c r="L57" s="731">
        <v>1</v>
      </c>
      <c r="M57" s="61"/>
      <c r="N57" s="62" t="str">
        <f t="shared" si="4"/>
        <v>Included</v>
      </c>
      <c r="O57" s="63">
        <f t="shared" si="5"/>
        <v>0</v>
      </c>
      <c r="P57" s="8">
        <f t="shared" si="6"/>
        <v>0</v>
      </c>
      <c r="Q57" s="9">
        <f t="shared" si="7"/>
        <v>0</v>
      </c>
      <c r="R57" s="16">
        <f t="shared" si="8"/>
        <v>0</v>
      </c>
      <c r="S57" s="8"/>
      <c r="T57" s="64">
        <f t="shared" si="9"/>
        <v>0</v>
      </c>
      <c r="V57" s="65"/>
      <c r="AB57" s="9"/>
      <c r="AL57" s="9"/>
      <c r="AM57" s="9"/>
      <c r="AN57" s="9"/>
      <c r="AO57" s="9"/>
      <c r="AP57" s="9"/>
      <c r="AQ57" s="9"/>
      <c r="AR57" s="9"/>
      <c r="AS57" s="9"/>
      <c r="AT57" s="9"/>
      <c r="AU57" s="9"/>
      <c r="AV57" s="9"/>
      <c r="AW57" s="9"/>
      <c r="AX57" s="9"/>
      <c r="AY57" s="9"/>
    </row>
    <row r="58" spans="1:51" ht="15.75" x14ac:dyDescent="0.3">
      <c r="A58" s="57">
        <v>18</v>
      </c>
      <c r="B58" s="730">
        <v>7000028045</v>
      </c>
      <c r="C58" s="731" t="s">
        <v>418</v>
      </c>
      <c r="D58" s="731" t="s">
        <v>422</v>
      </c>
      <c r="E58" s="730">
        <v>1000031374</v>
      </c>
      <c r="F58" s="731">
        <v>85176290</v>
      </c>
      <c r="G58" s="58"/>
      <c r="H58" s="59">
        <v>0.18</v>
      </c>
      <c r="I58" s="60"/>
      <c r="J58" s="730" t="s">
        <v>374</v>
      </c>
      <c r="K58" s="731" t="s">
        <v>338</v>
      </c>
      <c r="L58" s="731">
        <v>1</v>
      </c>
      <c r="M58" s="61"/>
      <c r="N58" s="62" t="str">
        <f t="shared" si="4"/>
        <v>Included</v>
      </c>
      <c r="O58" s="63">
        <f t="shared" si="5"/>
        <v>0</v>
      </c>
      <c r="P58" s="8">
        <f t="shared" si="6"/>
        <v>0</v>
      </c>
      <c r="Q58" s="9">
        <f t="shared" si="7"/>
        <v>0</v>
      </c>
      <c r="R58" s="16">
        <f t="shared" si="8"/>
        <v>0</v>
      </c>
      <c r="S58" s="8"/>
      <c r="T58" s="64">
        <f t="shared" si="9"/>
        <v>0</v>
      </c>
      <c r="V58" s="65"/>
      <c r="AB58" s="9"/>
      <c r="AL58" s="9"/>
      <c r="AM58" s="9"/>
      <c r="AN58" s="9"/>
      <c r="AO58" s="9"/>
      <c r="AP58" s="9"/>
      <c r="AQ58" s="9"/>
      <c r="AR58" s="9"/>
      <c r="AS58" s="9"/>
      <c r="AT58" s="9"/>
      <c r="AU58" s="9"/>
      <c r="AV58" s="9"/>
      <c r="AW58" s="9"/>
      <c r="AX58" s="9"/>
      <c r="AY58" s="9"/>
    </row>
    <row r="59" spans="1:51" ht="31.5" x14ac:dyDescent="0.3">
      <c r="A59" s="57">
        <v>19</v>
      </c>
      <c r="B59" s="730">
        <v>7000028046</v>
      </c>
      <c r="C59" s="731" t="s">
        <v>418</v>
      </c>
      <c r="D59" s="731" t="s">
        <v>422</v>
      </c>
      <c r="E59" s="730">
        <v>1000034950</v>
      </c>
      <c r="F59" s="731">
        <v>85176990</v>
      </c>
      <c r="G59" s="58"/>
      <c r="H59" s="59">
        <v>0.18</v>
      </c>
      <c r="I59" s="60"/>
      <c r="J59" s="730" t="s">
        <v>375</v>
      </c>
      <c r="K59" s="731" t="s">
        <v>34</v>
      </c>
      <c r="L59" s="731">
        <v>1</v>
      </c>
      <c r="M59" s="61"/>
      <c r="N59" s="62" t="str">
        <f t="shared" si="4"/>
        <v>Included</v>
      </c>
      <c r="O59" s="63">
        <f t="shared" si="5"/>
        <v>0</v>
      </c>
      <c r="P59" s="8">
        <f t="shared" si="6"/>
        <v>0</v>
      </c>
      <c r="Q59" s="9">
        <f t="shared" si="7"/>
        <v>0</v>
      </c>
      <c r="R59" s="16">
        <f t="shared" si="8"/>
        <v>0</v>
      </c>
      <c r="S59" s="8"/>
      <c r="T59" s="64">
        <f t="shared" si="9"/>
        <v>0</v>
      </c>
      <c r="V59" s="65"/>
      <c r="AB59" s="9"/>
      <c r="AL59" s="9"/>
      <c r="AM59" s="9"/>
      <c r="AN59" s="9"/>
      <c r="AO59" s="9"/>
      <c r="AP59" s="9"/>
      <c r="AQ59" s="9"/>
      <c r="AR59" s="9"/>
      <c r="AS59" s="9"/>
      <c r="AT59" s="9"/>
      <c r="AU59" s="9"/>
      <c r="AV59" s="9"/>
      <c r="AW59" s="9"/>
      <c r="AX59" s="9"/>
      <c r="AY59" s="9"/>
    </row>
    <row r="60" spans="1:51" ht="31.5" x14ac:dyDescent="0.3">
      <c r="A60" s="57">
        <v>20</v>
      </c>
      <c r="B60" s="730">
        <v>7000028047</v>
      </c>
      <c r="C60" s="731" t="s">
        <v>418</v>
      </c>
      <c r="D60" s="731" t="s">
        <v>422</v>
      </c>
      <c r="E60" s="730">
        <v>1000031381</v>
      </c>
      <c r="F60" s="731">
        <v>85176290</v>
      </c>
      <c r="G60" s="58"/>
      <c r="H60" s="59">
        <v>0.18</v>
      </c>
      <c r="I60" s="60"/>
      <c r="J60" s="730" t="s">
        <v>376</v>
      </c>
      <c r="K60" s="731" t="s">
        <v>338</v>
      </c>
      <c r="L60" s="731">
        <v>1</v>
      </c>
      <c r="M60" s="61"/>
      <c r="N60" s="62" t="str">
        <f t="shared" si="4"/>
        <v>Included</v>
      </c>
      <c r="O60" s="63">
        <f t="shared" si="5"/>
        <v>0</v>
      </c>
      <c r="P60" s="8">
        <f t="shared" si="6"/>
        <v>0</v>
      </c>
      <c r="Q60" s="9">
        <f t="shared" si="7"/>
        <v>0</v>
      </c>
      <c r="R60" s="16">
        <f t="shared" si="8"/>
        <v>0</v>
      </c>
      <c r="S60" s="8"/>
      <c r="T60" s="64">
        <f t="shared" si="9"/>
        <v>0</v>
      </c>
      <c r="V60" s="65"/>
      <c r="AB60" s="9"/>
      <c r="AL60" s="9"/>
      <c r="AM60" s="9"/>
      <c r="AN60" s="9"/>
      <c r="AO60" s="9"/>
      <c r="AP60" s="9"/>
      <c r="AQ60" s="9"/>
      <c r="AR60" s="9"/>
      <c r="AS60" s="9"/>
      <c r="AT60" s="9"/>
      <c r="AU60" s="9"/>
      <c r="AV60" s="9"/>
      <c r="AW60" s="9"/>
      <c r="AX60" s="9"/>
      <c r="AY60" s="9"/>
    </row>
    <row r="61" spans="1:51" ht="31.5" x14ac:dyDescent="0.3">
      <c r="A61" s="57">
        <v>21</v>
      </c>
      <c r="B61" s="730">
        <v>7000028048</v>
      </c>
      <c r="C61" s="731" t="s">
        <v>418</v>
      </c>
      <c r="D61" s="731" t="s">
        <v>422</v>
      </c>
      <c r="E61" s="730">
        <v>1000034998</v>
      </c>
      <c r="F61" s="731">
        <v>85171890</v>
      </c>
      <c r="G61" s="58"/>
      <c r="H61" s="59">
        <v>0.18</v>
      </c>
      <c r="I61" s="60"/>
      <c r="J61" s="730" t="s">
        <v>378</v>
      </c>
      <c r="K61" s="731" t="s">
        <v>34</v>
      </c>
      <c r="L61" s="731">
        <v>1</v>
      </c>
      <c r="M61" s="61"/>
      <c r="N61" s="62" t="str">
        <f t="shared" si="4"/>
        <v>Included</v>
      </c>
      <c r="O61" s="63">
        <f t="shared" si="5"/>
        <v>0</v>
      </c>
      <c r="P61" s="8">
        <f t="shared" si="6"/>
        <v>0</v>
      </c>
      <c r="Q61" s="9">
        <f t="shared" si="7"/>
        <v>0</v>
      </c>
      <c r="R61" s="16">
        <f t="shared" si="8"/>
        <v>0</v>
      </c>
      <c r="S61" s="8"/>
      <c r="T61" s="64">
        <f t="shared" si="9"/>
        <v>0</v>
      </c>
      <c r="V61" s="65"/>
      <c r="AB61" s="9"/>
      <c r="AL61" s="9"/>
      <c r="AM61" s="9"/>
      <c r="AN61" s="9"/>
      <c r="AO61" s="9"/>
      <c r="AP61" s="9"/>
      <c r="AQ61" s="9"/>
      <c r="AR61" s="9"/>
      <c r="AS61" s="9"/>
      <c r="AT61" s="9"/>
      <c r="AU61" s="9"/>
      <c r="AV61" s="9"/>
      <c r="AW61" s="9"/>
      <c r="AX61" s="9"/>
      <c r="AY61" s="9"/>
    </row>
    <row r="62" spans="1:51" ht="31.5" x14ac:dyDescent="0.3">
      <c r="A62" s="57">
        <v>22</v>
      </c>
      <c r="B62" s="730">
        <v>7000028049</v>
      </c>
      <c r="C62" s="731" t="s">
        <v>418</v>
      </c>
      <c r="D62" s="731" t="s">
        <v>422</v>
      </c>
      <c r="E62" s="730">
        <v>1000031383</v>
      </c>
      <c r="F62" s="731">
        <v>85362090</v>
      </c>
      <c r="G62" s="58"/>
      <c r="H62" s="59">
        <v>0.18</v>
      </c>
      <c r="I62" s="60"/>
      <c r="J62" s="730" t="s">
        <v>382</v>
      </c>
      <c r="K62" s="731" t="s">
        <v>338</v>
      </c>
      <c r="L62" s="731">
        <v>1</v>
      </c>
      <c r="M62" s="61"/>
      <c r="N62" s="62" t="str">
        <f t="shared" si="4"/>
        <v>Included</v>
      </c>
      <c r="O62" s="63">
        <f t="shared" si="5"/>
        <v>0</v>
      </c>
      <c r="P62" s="8">
        <f t="shared" si="6"/>
        <v>0</v>
      </c>
      <c r="Q62" s="9">
        <f t="shared" si="7"/>
        <v>0</v>
      </c>
      <c r="R62" s="16">
        <f t="shared" si="8"/>
        <v>0</v>
      </c>
      <c r="S62" s="8"/>
      <c r="T62" s="64">
        <f t="shared" si="9"/>
        <v>0</v>
      </c>
      <c r="V62" s="65"/>
      <c r="AB62" s="9"/>
      <c r="AL62" s="9"/>
      <c r="AM62" s="9"/>
      <c r="AN62" s="9"/>
      <c r="AO62" s="9"/>
      <c r="AP62" s="9"/>
      <c r="AQ62" s="9"/>
      <c r="AR62" s="9"/>
      <c r="AS62" s="9"/>
      <c r="AT62" s="9"/>
      <c r="AU62" s="9"/>
      <c r="AV62" s="9"/>
      <c r="AW62" s="9"/>
      <c r="AX62" s="9"/>
      <c r="AY62" s="9"/>
    </row>
    <row r="63" spans="1:51" ht="15.75" x14ac:dyDescent="0.3">
      <c r="A63" s="57">
        <v>23</v>
      </c>
      <c r="B63" s="730">
        <v>7000028050</v>
      </c>
      <c r="C63" s="731" t="s">
        <v>418</v>
      </c>
      <c r="D63" s="731" t="s">
        <v>422</v>
      </c>
      <c r="E63" s="730">
        <v>1000019811</v>
      </c>
      <c r="F63" s="731">
        <v>85362090</v>
      </c>
      <c r="G63" s="58"/>
      <c r="H63" s="59">
        <v>0.18</v>
      </c>
      <c r="I63" s="60"/>
      <c r="J63" s="730" t="s">
        <v>383</v>
      </c>
      <c r="K63" s="731" t="s">
        <v>338</v>
      </c>
      <c r="L63" s="731">
        <v>3</v>
      </c>
      <c r="M63" s="61"/>
      <c r="N63" s="62" t="str">
        <f t="shared" si="4"/>
        <v>Included</v>
      </c>
      <c r="O63" s="63">
        <f t="shared" si="5"/>
        <v>0</v>
      </c>
      <c r="P63" s="8">
        <f t="shared" si="6"/>
        <v>0</v>
      </c>
      <c r="Q63" s="9">
        <f t="shared" si="7"/>
        <v>0</v>
      </c>
      <c r="R63" s="16">
        <f t="shared" si="8"/>
        <v>0</v>
      </c>
      <c r="S63" s="8"/>
      <c r="T63" s="64">
        <f t="shared" si="9"/>
        <v>0</v>
      </c>
      <c r="V63" s="65"/>
      <c r="AB63" s="9"/>
      <c r="AL63" s="9"/>
      <c r="AM63" s="9"/>
      <c r="AN63" s="9"/>
      <c r="AO63" s="9"/>
      <c r="AP63" s="9"/>
      <c r="AQ63" s="9"/>
      <c r="AR63" s="9"/>
      <c r="AS63" s="9"/>
      <c r="AT63" s="9"/>
      <c r="AU63" s="9"/>
      <c r="AV63" s="9"/>
      <c r="AW63" s="9"/>
      <c r="AX63" s="9"/>
      <c r="AY63" s="9"/>
    </row>
    <row r="64" spans="1:51" ht="15.75" x14ac:dyDescent="0.3">
      <c r="A64" s="57">
        <v>24</v>
      </c>
      <c r="B64" s="730">
        <v>7000028051</v>
      </c>
      <c r="C64" s="731" t="s">
        <v>418</v>
      </c>
      <c r="D64" s="731" t="s">
        <v>422</v>
      </c>
      <c r="E64" s="730">
        <v>1000028252</v>
      </c>
      <c r="F64" s="731">
        <v>85177010</v>
      </c>
      <c r="G64" s="58"/>
      <c r="H64" s="59">
        <v>0.18</v>
      </c>
      <c r="I64" s="60"/>
      <c r="J64" s="730" t="s">
        <v>384</v>
      </c>
      <c r="K64" s="731" t="s">
        <v>338</v>
      </c>
      <c r="L64" s="731">
        <v>1</v>
      </c>
      <c r="M64" s="61"/>
      <c r="N64" s="62" t="str">
        <f t="shared" si="4"/>
        <v>Included</v>
      </c>
      <c r="O64" s="63">
        <f t="shared" si="5"/>
        <v>0</v>
      </c>
      <c r="P64" s="8">
        <f t="shared" si="6"/>
        <v>0</v>
      </c>
      <c r="Q64" s="9">
        <f t="shared" si="7"/>
        <v>0</v>
      </c>
      <c r="R64" s="16">
        <f t="shared" si="8"/>
        <v>0</v>
      </c>
      <c r="S64" s="8"/>
      <c r="T64" s="64">
        <f t="shared" si="9"/>
        <v>0</v>
      </c>
      <c r="V64" s="65"/>
      <c r="AB64" s="9"/>
      <c r="AL64" s="9"/>
      <c r="AM64" s="9"/>
      <c r="AN64" s="9"/>
      <c r="AO64" s="9"/>
      <c r="AP64" s="9"/>
      <c r="AQ64" s="9"/>
      <c r="AR64" s="9"/>
      <c r="AS64" s="9"/>
      <c r="AT64" s="9"/>
      <c r="AU64" s="9"/>
      <c r="AV64" s="9"/>
      <c r="AW64" s="9"/>
      <c r="AX64" s="9"/>
      <c r="AY64" s="9"/>
    </row>
    <row r="65" spans="1:51" ht="31.5" x14ac:dyDescent="0.3">
      <c r="A65" s="57">
        <v>25</v>
      </c>
      <c r="B65" s="730">
        <v>7000028052</v>
      </c>
      <c r="C65" s="731" t="s">
        <v>418</v>
      </c>
      <c r="D65" s="731" t="s">
        <v>422</v>
      </c>
      <c r="E65" s="730">
        <v>1000031398</v>
      </c>
      <c r="F65" s="731">
        <v>85171890</v>
      </c>
      <c r="G65" s="58"/>
      <c r="H65" s="59">
        <v>0.18</v>
      </c>
      <c r="I65" s="60"/>
      <c r="J65" s="730" t="s">
        <v>381</v>
      </c>
      <c r="K65" s="731" t="s">
        <v>338</v>
      </c>
      <c r="L65" s="731">
        <v>1</v>
      </c>
      <c r="M65" s="61"/>
      <c r="N65" s="62" t="str">
        <f t="shared" si="4"/>
        <v>Included</v>
      </c>
      <c r="O65" s="63">
        <f t="shared" si="5"/>
        <v>0</v>
      </c>
      <c r="P65" s="8">
        <f t="shared" si="6"/>
        <v>0</v>
      </c>
      <c r="Q65" s="9">
        <f t="shared" si="7"/>
        <v>0</v>
      </c>
      <c r="R65" s="16">
        <f t="shared" si="8"/>
        <v>0</v>
      </c>
      <c r="S65" s="8"/>
      <c r="T65" s="64">
        <f t="shared" si="9"/>
        <v>0</v>
      </c>
      <c r="V65" s="65"/>
      <c r="AB65" s="9"/>
      <c r="AL65" s="9"/>
      <c r="AM65" s="9"/>
      <c r="AN65" s="9"/>
      <c r="AO65" s="9"/>
      <c r="AP65" s="9"/>
      <c r="AQ65" s="9"/>
      <c r="AR65" s="9"/>
      <c r="AS65" s="9"/>
      <c r="AT65" s="9"/>
      <c r="AU65" s="9"/>
      <c r="AV65" s="9"/>
      <c r="AW65" s="9"/>
      <c r="AX65" s="9"/>
      <c r="AY65" s="9"/>
    </row>
    <row r="66" spans="1:51" ht="18.75" customHeight="1" x14ac:dyDescent="0.3">
      <c r="A66" s="782" t="s">
        <v>401</v>
      </c>
      <c r="B66" s="836" t="s">
        <v>443</v>
      </c>
      <c r="C66" s="837"/>
      <c r="D66" s="837"/>
      <c r="E66" s="837"/>
      <c r="F66" s="837"/>
      <c r="G66" s="837"/>
      <c r="H66" s="837"/>
      <c r="I66" s="837"/>
      <c r="J66" s="837"/>
      <c r="K66" s="837"/>
      <c r="L66" s="837"/>
      <c r="M66" s="837"/>
      <c r="N66" s="837"/>
      <c r="O66" s="838"/>
      <c r="P66" s="43">
        <f t="shared" si="6"/>
        <v>0</v>
      </c>
      <c r="Q66" s="43">
        <f t="shared" si="7"/>
        <v>0</v>
      </c>
      <c r="R66" s="43">
        <f t="shared" si="8"/>
        <v>0</v>
      </c>
      <c r="S66" s="44"/>
      <c r="T66" s="45">
        <f t="shared" si="9"/>
        <v>0</v>
      </c>
      <c r="U66" s="45"/>
      <c r="V66" s="45"/>
      <c r="W66" s="45"/>
      <c r="AA66" s="10"/>
      <c r="AI66" s="33"/>
    </row>
    <row r="67" spans="1:51" ht="94.5" x14ac:dyDescent="0.3">
      <c r="A67" s="57">
        <v>1</v>
      </c>
      <c r="B67" s="730">
        <v>7000028077</v>
      </c>
      <c r="C67" s="731" t="s">
        <v>418</v>
      </c>
      <c r="D67" s="731" t="s">
        <v>423</v>
      </c>
      <c r="E67" s="730">
        <v>1000031367</v>
      </c>
      <c r="F67" s="731">
        <v>85176260</v>
      </c>
      <c r="G67" s="58"/>
      <c r="H67" s="59">
        <v>0.18</v>
      </c>
      <c r="I67" s="60"/>
      <c r="J67" s="730" t="s">
        <v>367</v>
      </c>
      <c r="K67" s="731" t="s">
        <v>34</v>
      </c>
      <c r="L67" s="731">
        <v>3</v>
      </c>
      <c r="M67" s="61"/>
      <c r="N67" s="62" t="str">
        <f t="shared" si="4"/>
        <v>Included</v>
      </c>
      <c r="O67" s="63">
        <f t="shared" si="5"/>
        <v>0</v>
      </c>
      <c r="P67" s="8">
        <f t="shared" si="6"/>
        <v>0</v>
      </c>
      <c r="Q67" s="9">
        <f t="shared" si="7"/>
        <v>0</v>
      </c>
      <c r="R67" s="16">
        <f t="shared" si="8"/>
        <v>0</v>
      </c>
      <c r="S67" s="8"/>
      <c r="T67" s="64">
        <f t="shared" si="9"/>
        <v>0</v>
      </c>
      <c r="V67" s="65"/>
      <c r="AB67" s="9"/>
      <c r="AL67" s="9"/>
      <c r="AM67" s="9"/>
      <c r="AN67" s="9"/>
      <c r="AO67" s="9"/>
      <c r="AP67" s="9"/>
      <c r="AQ67" s="9"/>
      <c r="AR67" s="9"/>
      <c r="AS67" s="9"/>
      <c r="AT67" s="9"/>
      <c r="AU67" s="9"/>
      <c r="AV67" s="9"/>
      <c r="AW67" s="9"/>
      <c r="AX67" s="9"/>
      <c r="AY67" s="9"/>
    </row>
    <row r="68" spans="1:51" ht="15.75" x14ac:dyDescent="0.3">
      <c r="A68" s="57">
        <v>2</v>
      </c>
      <c r="B68" s="730">
        <v>7000028078</v>
      </c>
      <c r="C68" s="731" t="s">
        <v>418</v>
      </c>
      <c r="D68" s="731" t="s">
        <v>423</v>
      </c>
      <c r="E68" s="730">
        <v>1000018706</v>
      </c>
      <c r="F68" s="731">
        <v>85176990</v>
      </c>
      <c r="G68" s="58"/>
      <c r="H68" s="59">
        <v>0.18</v>
      </c>
      <c r="I68" s="60"/>
      <c r="J68" s="730" t="s">
        <v>368</v>
      </c>
      <c r="K68" s="731" t="s">
        <v>34</v>
      </c>
      <c r="L68" s="731">
        <v>8</v>
      </c>
      <c r="M68" s="61"/>
      <c r="N68" s="62" t="str">
        <f t="shared" si="4"/>
        <v>Included</v>
      </c>
      <c r="O68" s="63">
        <f t="shared" si="5"/>
        <v>0</v>
      </c>
      <c r="P68" s="8">
        <f t="shared" si="6"/>
        <v>0</v>
      </c>
      <c r="Q68" s="9">
        <f t="shared" si="7"/>
        <v>0</v>
      </c>
      <c r="R68" s="16">
        <f t="shared" si="8"/>
        <v>0</v>
      </c>
      <c r="S68" s="8"/>
      <c r="T68" s="64">
        <f t="shared" si="9"/>
        <v>0</v>
      </c>
      <c r="V68" s="65"/>
      <c r="AB68" s="9"/>
      <c r="AL68" s="9"/>
      <c r="AM68" s="9"/>
      <c r="AN68" s="9"/>
      <c r="AO68" s="9"/>
      <c r="AP68" s="9"/>
      <c r="AQ68" s="9"/>
      <c r="AR68" s="9"/>
      <c r="AS68" s="9"/>
      <c r="AT68" s="9"/>
      <c r="AU68" s="9"/>
      <c r="AV68" s="9"/>
      <c r="AW68" s="9"/>
      <c r="AX68" s="9"/>
      <c r="AY68" s="9"/>
    </row>
    <row r="69" spans="1:51" ht="15.75" x14ac:dyDescent="0.3">
      <c r="A69" s="57">
        <v>3</v>
      </c>
      <c r="B69" s="730">
        <v>7000028079</v>
      </c>
      <c r="C69" s="731" t="s">
        <v>418</v>
      </c>
      <c r="D69" s="731" t="s">
        <v>423</v>
      </c>
      <c r="E69" s="730">
        <v>1000019317</v>
      </c>
      <c r="F69" s="731">
        <v>85176290</v>
      </c>
      <c r="G69" s="58"/>
      <c r="H69" s="59">
        <v>0.18</v>
      </c>
      <c r="I69" s="60"/>
      <c r="J69" s="730" t="s">
        <v>371</v>
      </c>
      <c r="K69" s="731" t="s">
        <v>34</v>
      </c>
      <c r="L69" s="731">
        <v>4</v>
      </c>
      <c r="M69" s="61"/>
      <c r="N69" s="62" t="str">
        <f t="shared" si="4"/>
        <v>Included</v>
      </c>
      <c r="O69" s="63">
        <f t="shared" si="5"/>
        <v>0</v>
      </c>
      <c r="P69" s="8">
        <f t="shared" si="6"/>
        <v>0</v>
      </c>
      <c r="Q69" s="9">
        <f t="shared" si="7"/>
        <v>0</v>
      </c>
      <c r="R69" s="16">
        <f t="shared" si="8"/>
        <v>0</v>
      </c>
      <c r="S69" s="8"/>
      <c r="T69" s="64">
        <f t="shared" si="9"/>
        <v>0</v>
      </c>
      <c r="V69" s="65"/>
      <c r="AB69" s="9"/>
      <c r="AL69" s="9"/>
      <c r="AM69" s="9"/>
      <c r="AN69" s="9"/>
      <c r="AO69" s="9"/>
      <c r="AP69" s="9"/>
      <c r="AQ69" s="9"/>
      <c r="AR69" s="9"/>
      <c r="AS69" s="9"/>
      <c r="AT69" s="9"/>
      <c r="AU69" s="9"/>
      <c r="AV69" s="9"/>
      <c r="AW69" s="9"/>
      <c r="AX69" s="9"/>
      <c r="AY69" s="9"/>
    </row>
    <row r="70" spans="1:51" ht="15.75" x14ac:dyDescent="0.3">
      <c r="A70" s="57">
        <v>4</v>
      </c>
      <c r="B70" s="730">
        <v>7000028080</v>
      </c>
      <c r="C70" s="731" t="s">
        <v>418</v>
      </c>
      <c r="D70" s="731" t="s">
        <v>423</v>
      </c>
      <c r="E70" s="730">
        <v>1000019316</v>
      </c>
      <c r="F70" s="731">
        <v>85176290</v>
      </c>
      <c r="G70" s="58"/>
      <c r="H70" s="59">
        <v>0.18</v>
      </c>
      <c r="I70" s="60"/>
      <c r="J70" s="730" t="s">
        <v>372</v>
      </c>
      <c r="K70" s="731" t="s">
        <v>34</v>
      </c>
      <c r="L70" s="731">
        <v>4</v>
      </c>
      <c r="M70" s="61"/>
      <c r="N70" s="62" t="str">
        <f t="shared" si="4"/>
        <v>Included</v>
      </c>
      <c r="O70" s="63">
        <f t="shared" si="5"/>
        <v>0</v>
      </c>
      <c r="P70" s="8">
        <f t="shared" si="6"/>
        <v>0</v>
      </c>
      <c r="Q70" s="9">
        <f t="shared" si="7"/>
        <v>0</v>
      </c>
      <c r="R70" s="16">
        <f t="shared" si="8"/>
        <v>0</v>
      </c>
      <c r="S70" s="8"/>
      <c r="T70" s="64">
        <f t="shared" si="9"/>
        <v>0</v>
      </c>
      <c r="V70" s="65"/>
      <c r="AB70" s="9"/>
      <c r="AL70" s="9"/>
      <c r="AM70" s="9"/>
      <c r="AN70" s="9"/>
      <c r="AO70" s="9"/>
      <c r="AP70" s="9"/>
      <c r="AQ70" s="9"/>
      <c r="AR70" s="9"/>
      <c r="AS70" s="9"/>
      <c r="AT70" s="9"/>
      <c r="AU70" s="9"/>
      <c r="AV70" s="9"/>
      <c r="AW70" s="9"/>
      <c r="AX70" s="9"/>
      <c r="AY70" s="9"/>
    </row>
    <row r="71" spans="1:51" ht="15.75" x14ac:dyDescent="0.3">
      <c r="A71" s="57">
        <v>5</v>
      </c>
      <c r="B71" s="730">
        <v>7000028081</v>
      </c>
      <c r="C71" s="731" t="s">
        <v>418</v>
      </c>
      <c r="D71" s="731" t="s">
        <v>423</v>
      </c>
      <c r="E71" s="730">
        <v>1000031374</v>
      </c>
      <c r="F71" s="731">
        <v>85176290</v>
      </c>
      <c r="G71" s="58"/>
      <c r="H71" s="59">
        <v>0.18</v>
      </c>
      <c r="I71" s="60"/>
      <c r="J71" s="730" t="s">
        <v>374</v>
      </c>
      <c r="K71" s="731" t="s">
        <v>338</v>
      </c>
      <c r="L71" s="731">
        <v>6</v>
      </c>
      <c r="M71" s="61"/>
      <c r="N71" s="62" t="str">
        <f t="shared" si="4"/>
        <v>Included</v>
      </c>
      <c r="O71" s="63">
        <f t="shared" si="5"/>
        <v>0</v>
      </c>
      <c r="P71" s="8">
        <f t="shared" si="6"/>
        <v>0</v>
      </c>
      <c r="Q71" s="9">
        <f t="shared" si="7"/>
        <v>0</v>
      </c>
      <c r="R71" s="16">
        <f t="shared" si="8"/>
        <v>0</v>
      </c>
      <c r="S71" s="8"/>
      <c r="T71" s="64">
        <f t="shared" si="9"/>
        <v>0</v>
      </c>
      <c r="V71" s="65"/>
      <c r="AB71" s="9"/>
      <c r="AL71" s="9"/>
      <c r="AM71" s="9"/>
      <c r="AN71" s="9"/>
      <c r="AO71" s="9"/>
      <c r="AP71" s="9"/>
      <c r="AQ71" s="9"/>
      <c r="AR71" s="9"/>
      <c r="AS71" s="9"/>
      <c r="AT71" s="9"/>
      <c r="AU71" s="9"/>
      <c r="AV71" s="9"/>
      <c r="AW71" s="9"/>
      <c r="AX71" s="9"/>
      <c r="AY71" s="9"/>
    </row>
    <row r="72" spans="1:51" ht="31.5" x14ac:dyDescent="0.3">
      <c r="A72" s="57">
        <v>6</v>
      </c>
      <c r="B72" s="730">
        <v>7000028082</v>
      </c>
      <c r="C72" s="731" t="s">
        <v>418</v>
      </c>
      <c r="D72" s="731" t="s">
        <v>423</v>
      </c>
      <c r="E72" s="730">
        <v>1000034950</v>
      </c>
      <c r="F72" s="731">
        <v>85176990</v>
      </c>
      <c r="G72" s="58"/>
      <c r="H72" s="59">
        <v>0.18</v>
      </c>
      <c r="I72" s="60"/>
      <c r="J72" s="730" t="s">
        <v>375</v>
      </c>
      <c r="K72" s="731" t="s">
        <v>34</v>
      </c>
      <c r="L72" s="731">
        <v>6</v>
      </c>
      <c r="M72" s="61"/>
      <c r="N72" s="62" t="str">
        <f t="shared" si="4"/>
        <v>Included</v>
      </c>
      <c r="O72" s="63">
        <f t="shared" si="5"/>
        <v>0</v>
      </c>
      <c r="P72" s="8">
        <f t="shared" si="6"/>
        <v>0</v>
      </c>
      <c r="Q72" s="9">
        <f t="shared" si="7"/>
        <v>0</v>
      </c>
      <c r="R72" s="16">
        <f t="shared" si="8"/>
        <v>0</v>
      </c>
      <c r="S72" s="8"/>
      <c r="T72" s="64">
        <f t="shared" si="9"/>
        <v>0</v>
      </c>
      <c r="V72" s="65"/>
      <c r="AB72" s="9"/>
      <c r="AL72" s="9"/>
      <c r="AM72" s="9"/>
      <c r="AN72" s="9"/>
      <c r="AO72" s="9"/>
      <c r="AP72" s="9"/>
      <c r="AQ72" s="9"/>
      <c r="AR72" s="9"/>
      <c r="AS72" s="9"/>
      <c r="AT72" s="9"/>
      <c r="AU72" s="9"/>
      <c r="AV72" s="9"/>
      <c r="AW72" s="9"/>
      <c r="AX72" s="9"/>
      <c r="AY72" s="9"/>
    </row>
    <row r="73" spans="1:51" ht="31.5" x14ac:dyDescent="0.3">
      <c r="A73" s="57">
        <v>7</v>
      </c>
      <c r="B73" s="730">
        <v>7000028083</v>
      </c>
      <c r="C73" s="731" t="s">
        <v>418</v>
      </c>
      <c r="D73" s="731" t="s">
        <v>423</v>
      </c>
      <c r="E73" s="730">
        <v>1000031381</v>
      </c>
      <c r="F73" s="731">
        <v>85176290</v>
      </c>
      <c r="G73" s="58"/>
      <c r="H73" s="59">
        <v>0.18</v>
      </c>
      <c r="I73" s="60"/>
      <c r="J73" s="730" t="s">
        <v>376</v>
      </c>
      <c r="K73" s="731" t="s">
        <v>338</v>
      </c>
      <c r="L73" s="731">
        <v>3</v>
      </c>
      <c r="M73" s="61"/>
      <c r="N73" s="62" t="str">
        <f t="shared" si="4"/>
        <v>Included</v>
      </c>
      <c r="O73" s="63">
        <f t="shared" si="5"/>
        <v>0</v>
      </c>
      <c r="P73" s="8">
        <f t="shared" si="6"/>
        <v>0</v>
      </c>
      <c r="Q73" s="9">
        <f t="shared" si="7"/>
        <v>0</v>
      </c>
      <c r="R73" s="16">
        <f t="shared" si="8"/>
        <v>0</v>
      </c>
      <c r="S73" s="8"/>
      <c r="T73" s="64">
        <f t="shared" si="9"/>
        <v>0</v>
      </c>
      <c r="V73" s="65"/>
      <c r="AB73" s="9"/>
      <c r="AL73" s="9"/>
      <c r="AM73" s="9"/>
      <c r="AN73" s="9"/>
      <c r="AO73" s="9"/>
      <c r="AP73" s="9"/>
      <c r="AQ73" s="9"/>
      <c r="AR73" s="9"/>
      <c r="AS73" s="9"/>
      <c r="AT73" s="9"/>
      <c r="AU73" s="9"/>
      <c r="AV73" s="9"/>
      <c r="AW73" s="9"/>
      <c r="AX73" s="9"/>
      <c r="AY73" s="9"/>
    </row>
    <row r="74" spans="1:51" ht="15.75" x14ac:dyDescent="0.3">
      <c r="A74" s="57">
        <v>8</v>
      </c>
      <c r="B74" s="730">
        <v>7000028084</v>
      </c>
      <c r="C74" s="731" t="s">
        <v>418</v>
      </c>
      <c r="D74" s="731" t="s">
        <v>423</v>
      </c>
      <c r="E74" s="730">
        <v>1000026228</v>
      </c>
      <c r="F74" s="731">
        <v>85176290</v>
      </c>
      <c r="G74" s="58"/>
      <c r="H74" s="59">
        <v>0.18</v>
      </c>
      <c r="I74" s="60"/>
      <c r="J74" s="730" t="s">
        <v>377</v>
      </c>
      <c r="K74" s="731" t="s">
        <v>34</v>
      </c>
      <c r="L74" s="731">
        <v>3</v>
      </c>
      <c r="M74" s="61"/>
      <c r="N74" s="62" t="str">
        <f t="shared" si="4"/>
        <v>Included</v>
      </c>
      <c r="O74" s="63">
        <f t="shared" si="5"/>
        <v>0</v>
      </c>
      <c r="P74" s="8">
        <f t="shared" si="6"/>
        <v>0</v>
      </c>
      <c r="Q74" s="9">
        <f t="shared" si="7"/>
        <v>0</v>
      </c>
      <c r="R74" s="16">
        <f t="shared" si="8"/>
        <v>0</v>
      </c>
      <c r="S74" s="8"/>
      <c r="T74" s="64">
        <f t="shared" si="9"/>
        <v>0</v>
      </c>
      <c r="V74" s="65"/>
      <c r="AB74" s="9"/>
      <c r="AL74" s="9"/>
      <c r="AM74" s="9"/>
      <c r="AN74" s="9"/>
      <c r="AO74" s="9"/>
      <c r="AP74" s="9"/>
      <c r="AQ74" s="9"/>
      <c r="AR74" s="9"/>
      <c r="AS74" s="9"/>
      <c r="AT74" s="9"/>
      <c r="AU74" s="9"/>
      <c r="AV74" s="9"/>
      <c r="AW74" s="9"/>
      <c r="AX74" s="9"/>
      <c r="AY74" s="9"/>
    </row>
    <row r="75" spans="1:51" ht="31.5" x14ac:dyDescent="0.3">
      <c r="A75" s="57">
        <v>9</v>
      </c>
      <c r="B75" s="730">
        <v>7000028085</v>
      </c>
      <c r="C75" s="731" t="s">
        <v>418</v>
      </c>
      <c r="D75" s="731" t="s">
        <v>423</v>
      </c>
      <c r="E75" s="730">
        <v>1000034998</v>
      </c>
      <c r="F75" s="731">
        <v>85171890</v>
      </c>
      <c r="G75" s="58"/>
      <c r="H75" s="59">
        <v>0.18</v>
      </c>
      <c r="I75" s="60"/>
      <c r="J75" s="730" t="s">
        <v>378</v>
      </c>
      <c r="K75" s="731" t="s">
        <v>34</v>
      </c>
      <c r="L75" s="731">
        <v>4</v>
      </c>
      <c r="M75" s="61"/>
      <c r="N75" s="62" t="str">
        <f t="shared" si="4"/>
        <v>Included</v>
      </c>
      <c r="O75" s="63">
        <f t="shared" si="5"/>
        <v>0</v>
      </c>
      <c r="P75" s="8">
        <f t="shared" si="6"/>
        <v>0</v>
      </c>
      <c r="Q75" s="9">
        <f t="shared" si="7"/>
        <v>0</v>
      </c>
      <c r="R75" s="16">
        <f t="shared" si="8"/>
        <v>0</v>
      </c>
      <c r="S75" s="8"/>
      <c r="T75" s="64">
        <f t="shared" si="9"/>
        <v>0</v>
      </c>
      <c r="V75" s="65"/>
      <c r="AB75" s="9"/>
      <c r="AL75" s="9"/>
      <c r="AM75" s="9"/>
      <c r="AN75" s="9"/>
      <c r="AO75" s="9"/>
      <c r="AP75" s="9"/>
      <c r="AQ75" s="9"/>
      <c r="AR75" s="9"/>
      <c r="AS75" s="9"/>
      <c r="AT75" s="9"/>
      <c r="AU75" s="9"/>
      <c r="AV75" s="9"/>
      <c r="AW75" s="9"/>
      <c r="AX75" s="9"/>
      <c r="AY75" s="9"/>
    </row>
    <row r="76" spans="1:51" ht="78.75" x14ac:dyDescent="0.3">
      <c r="A76" s="57">
        <v>10</v>
      </c>
      <c r="B76" s="730">
        <v>7000028086</v>
      </c>
      <c r="C76" s="731" t="s">
        <v>418</v>
      </c>
      <c r="D76" s="731" t="s">
        <v>423</v>
      </c>
      <c r="E76" s="730">
        <v>1000031403</v>
      </c>
      <c r="F76" s="731">
        <v>85437099</v>
      </c>
      <c r="G76" s="58"/>
      <c r="H76" s="59">
        <v>0.18</v>
      </c>
      <c r="I76" s="60"/>
      <c r="J76" s="730" t="s">
        <v>379</v>
      </c>
      <c r="K76" s="731" t="s">
        <v>338</v>
      </c>
      <c r="L76" s="731">
        <v>1</v>
      </c>
      <c r="M76" s="61"/>
      <c r="N76" s="62" t="str">
        <f t="shared" si="4"/>
        <v>Included</v>
      </c>
      <c r="O76" s="63">
        <f t="shared" si="5"/>
        <v>0</v>
      </c>
      <c r="P76" s="8">
        <f t="shared" si="6"/>
        <v>0</v>
      </c>
      <c r="Q76" s="9">
        <f t="shared" si="7"/>
        <v>0</v>
      </c>
      <c r="R76" s="16">
        <f t="shared" si="8"/>
        <v>0</v>
      </c>
      <c r="S76" s="8"/>
      <c r="T76" s="64">
        <f t="shared" si="9"/>
        <v>0</v>
      </c>
      <c r="V76" s="65"/>
      <c r="AB76" s="9"/>
      <c r="AL76" s="9"/>
      <c r="AM76" s="9"/>
      <c r="AN76" s="9"/>
      <c r="AO76" s="9"/>
      <c r="AP76" s="9"/>
      <c r="AQ76" s="9"/>
      <c r="AR76" s="9"/>
      <c r="AS76" s="9"/>
      <c r="AT76" s="9"/>
      <c r="AU76" s="9"/>
      <c r="AV76" s="9"/>
      <c r="AW76" s="9"/>
      <c r="AX76" s="9"/>
      <c r="AY76" s="9"/>
    </row>
    <row r="77" spans="1:51" ht="15.75" x14ac:dyDescent="0.3">
      <c r="A77" s="57">
        <v>11</v>
      </c>
      <c r="B77" s="730">
        <v>7000028087</v>
      </c>
      <c r="C77" s="731" t="s">
        <v>418</v>
      </c>
      <c r="D77" s="731" t="s">
        <v>423</v>
      </c>
      <c r="E77" s="730">
        <v>1000031363</v>
      </c>
      <c r="F77" s="731">
        <v>85044010</v>
      </c>
      <c r="G77" s="58"/>
      <c r="H77" s="59">
        <v>0.18</v>
      </c>
      <c r="I77" s="60"/>
      <c r="J77" s="730" t="s">
        <v>385</v>
      </c>
      <c r="K77" s="731" t="s">
        <v>34</v>
      </c>
      <c r="L77" s="731">
        <v>2</v>
      </c>
      <c r="M77" s="61"/>
      <c r="N77" s="62" t="str">
        <f t="shared" si="4"/>
        <v>Included</v>
      </c>
      <c r="O77" s="63">
        <f t="shared" si="5"/>
        <v>0</v>
      </c>
      <c r="P77" s="8">
        <f t="shared" si="6"/>
        <v>0</v>
      </c>
      <c r="Q77" s="9">
        <f t="shared" si="7"/>
        <v>0</v>
      </c>
      <c r="R77" s="16">
        <f t="shared" si="8"/>
        <v>0</v>
      </c>
      <c r="S77" s="8"/>
      <c r="T77" s="64">
        <f t="shared" si="9"/>
        <v>0</v>
      </c>
      <c r="V77" s="65"/>
      <c r="AB77" s="9"/>
      <c r="AL77" s="9"/>
      <c r="AM77" s="9"/>
      <c r="AN77" s="9"/>
      <c r="AO77" s="9"/>
      <c r="AP77" s="9"/>
      <c r="AQ77" s="9"/>
      <c r="AR77" s="9"/>
      <c r="AS77" s="9"/>
      <c r="AT77" s="9"/>
      <c r="AU77" s="9"/>
      <c r="AV77" s="9"/>
      <c r="AW77" s="9"/>
      <c r="AX77" s="9"/>
      <c r="AY77" s="9"/>
    </row>
    <row r="78" spans="1:51" ht="31.5" x14ac:dyDescent="0.3">
      <c r="A78" s="57">
        <v>12</v>
      </c>
      <c r="B78" s="730">
        <v>7000028088</v>
      </c>
      <c r="C78" s="731" t="s">
        <v>418</v>
      </c>
      <c r="D78" s="731" t="s">
        <v>423</v>
      </c>
      <c r="E78" s="730">
        <v>1000031415</v>
      </c>
      <c r="F78" s="731">
        <v>85072000</v>
      </c>
      <c r="G78" s="58"/>
      <c r="H78" s="59">
        <v>0.28000000000000003</v>
      </c>
      <c r="I78" s="60"/>
      <c r="J78" s="730" t="s">
        <v>386</v>
      </c>
      <c r="K78" s="731" t="s">
        <v>34</v>
      </c>
      <c r="L78" s="731">
        <v>2</v>
      </c>
      <c r="M78" s="61"/>
      <c r="N78" s="62" t="str">
        <f t="shared" si="4"/>
        <v>Included</v>
      </c>
      <c r="O78" s="63">
        <f t="shared" si="5"/>
        <v>0</v>
      </c>
      <c r="P78" s="8">
        <f t="shared" si="6"/>
        <v>0</v>
      </c>
      <c r="Q78" s="9">
        <f t="shared" si="7"/>
        <v>0</v>
      </c>
      <c r="R78" s="16">
        <f t="shared" si="8"/>
        <v>0</v>
      </c>
      <c r="S78" s="8"/>
      <c r="T78" s="64">
        <f t="shared" si="9"/>
        <v>0</v>
      </c>
      <c r="V78" s="65"/>
      <c r="AB78" s="9"/>
      <c r="AL78" s="9"/>
      <c r="AM78" s="9"/>
      <c r="AN78" s="9"/>
      <c r="AO78" s="9"/>
      <c r="AP78" s="9"/>
      <c r="AQ78" s="9"/>
      <c r="AR78" s="9"/>
      <c r="AS78" s="9"/>
      <c r="AT78" s="9"/>
      <c r="AU78" s="9"/>
      <c r="AV78" s="9"/>
      <c r="AW78" s="9"/>
      <c r="AX78" s="9"/>
      <c r="AY78" s="9"/>
    </row>
    <row r="79" spans="1:51" ht="63" x14ac:dyDescent="0.3">
      <c r="A79" s="57">
        <v>13</v>
      </c>
      <c r="B79" s="730">
        <v>7000028089</v>
      </c>
      <c r="C79" s="731" t="s">
        <v>418</v>
      </c>
      <c r="D79" s="731" t="s">
        <v>424</v>
      </c>
      <c r="E79" s="730">
        <v>1000031369</v>
      </c>
      <c r="F79" s="731">
        <v>85176260</v>
      </c>
      <c r="G79" s="58"/>
      <c r="H79" s="59">
        <v>0.18</v>
      </c>
      <c r="I79" s="60"/>
      <c r="J79" s="730" t="s">
        <v>380</v>
      </c>
      <c r="K79" s="731" t="s">
        <v>338</v>
      </c>
      <c r="L79" s="731">
        <v>1</v>
      </c>
      <c r="M79" s="61"/>
      <c r="N79" s="62" t="str">
        <f t="shared" si="4"/>
        <v>Included</v>
      </c>
      <c r="O79" s="63">
        <f t="shared" si="5"/>
        <v>0</v>
      </c>
      <c r="P79" s="8">
        <f t="shared" si="6"/>
        <v>0</v>
      </c>
      <c r="Q79" s="9">
        <f t="shared" si="7"/>
        <v>0</v>
      </c>
      <c r="R79" s="16">
        <f t="shared" si="8"/>
        <v>0</v>
      </c>
      <c r="S79" s="8"/>
      <c r="T79" s="64">
        <f t="shared" si="9"/>
        <v>0</v>
      </c>
      <c r="V79" s="65"/>
      <c r="AB79" s="9"/>
      <c r="AL79" s="9"/>
      <c r="AM79" s="9"/>
      <c r="AN79" s="9"/>
      <c r="AO79" s="9"/>
      <c r="AP79" s="9"/>
      <c r="AQ79" s="9"/>
      <c r="AR79" s="9"/>
      <c r="AS79" s="9"/>
      <c r="AT79" s="9"/>
      <c r="AU79" s="9"/>
      <c r="AV79" s="9"/>
      <c r="AW79" s="9"/>
      <c r="AX79" s="9"/>
      <c r="AY79" s="9"/>
    </row>
    <row r="80" spans="1:51" ht="15.75" x14ac:dyDescent="0.3">
      <c r="A80" s="57">
        <v>14</v>
      </c>
      <c r="B80" s="730">
        <v>7000028090</v>
      </c>
      <c r="C80" s="731" t="s">
        <v>418</v>
      </c>
      <c r="D80" s="731" t="s">
        <v>424</v>
      </c>
      <c r="E80" s="730">
        <v>1000018706</v>
      </c>
      <c r="F80" s="731">
        <v>85176990</v>
      </c>
      <c r="G80" s="58"/>
      <c r="H80" s="59">
        <v>0.18</v>
      </c>
      <c r="I80" s="60"/>
      <c r="J80" s="730" t="s">
        <v>368</v>
      </c>
      <c r="K80" s="731" t="s">
        <v>34</v>
      </c>
      <c r="L80" s="731">
        <v>1</v>
      </c>
      <c r="M80" s="61"/>
      <c r="N80" s="62" t="str">
        <f t="shared" si="4"/>
        <v>Included</v>
      </c>
      <c r="O80" s="63">
        <f t="shared" si="5"/>
        <v>0</v>
      </c>
      <c r="P80" s="8">
        <f t="shared" si="6"/>
        <v>0</v>
      </c>
      <c r="Q80" s="9">
        <f t="shared" si="7"/>
        <v>0</v>
      </c>
      <c r="R80" s="16">
        <f t="shared" si="8"/>
        <v>0</v>
      </c>
      <c r="S80" s="8"/>
      <c r="T80" s="64">
        <f t="shared" si="9"/>
        <v>0</v>
      </c>
      <c r="V80" s="65"/>
      <c r="AB80" s="9"/>
      <c r="AL80" s="9"/>
      <c r="AM80" s="9"/>
      <c r="AN80" s="9"/>
      <c r="AO80" s="9"/>
      <c r="AP80" s="9"/>
      <c r="AQ80" s="9"/>
      <c r="AR80" s="9"/>
      <c r="AS80" s="9"/>
      <c r="AT80" s="9"/>
      <c r="AU80" s="9"/>
      <c r="AV80" s="9"/>
      <c r="AW80" s="9"/>
      <c r="AX80" s="9"/>
      <c r="AY80" s="9"/>
    </row>
    <row r="81" spans="1:51" ht="15.75" x14ac:dyDescent="0.3">
      <c r="A81" s="57">
        <v>15</v>
      </c>
      <c r="B81" s="730">
        <v>7000028091</v>
      </c>
      <c r="C81" s="731" t="s">
        <v>418</v>
      </c>
      <c r="D81" s="731" t="s">
        <v>424</v>
      </c>
      <c r="E81" s="730">
        <v>1000019317</v>
      </c>
      <c r="F81" s="731">
        <v>85176290</v>
      </c>
      <c r="G81" s="58"/>
      <c r="H81" s="59">
        <v>0.18</v>
      </c>
      <c r="I81" s="60"/>
      <c r="J81" s="730" t="s">
        <v>371</v>
      </c>
      <c r="K81" s="731" t="s">
        <v>34</v>
      </c>
      <c r="L81" s="731">
        <v>1</v>
      </c>
      <c r="M81" s="61"/>
      <c r="N81" s="62" t="str">
        <f t="shared" si="4"/>
        <v>Included</v>
      </c>
      <c r="O81" s="63">
        <f t="shared" si="5"/>
        <v>0</v>
      </c>
      <c r="P81" s="8">
        <f t="shared" si="6"/>
        <v>0</v>
      </c>
      <c r="Q81" s="9">
        <f t="shared" si="7"/>
        <v>0</v>
      </c>
      <c r="R81" s="16">
        <f t="shared" si="8"/>
        <v>0</v>
      </c>
      <c r="S81" s="8"/>
      <c r="T81" s="64">
        <f t="shared" si="9"/>
        <v>0</v>
      </c>
      <c r="V81" s="65"/>
      <c r="AB81" s="9"/>
      <c r="AL81" s="9"/>
      <c r="AM81" s="9"/>
      <c r="AN81" s="9"/>
      <c r="AO81" s="9"/>
      <c r="AP81" s="9"/>
      <c r="AQ81" s="9"/>
      <c r="AR81" s="9"/>
      <c r="AS81" s="9"/>
      <c r="AT81" s="9"/>
      <c r="AU81" s="9"/>
      <c r="AV81" s="9"/>
      <c r="AW81" s="9"/>
      <c r="AX81" s="9"/>
      <c r="AY81" s="9"/>
    </row>
    <row r="82" spans="1:51" ht="15.75" x14ac:dyDescent="0.3">
      <c r="A82" s="57">
        <v>16</v>
      </c>
      <c r="B82" s="730">
        <v>7000028092</v>
      </c>
      <c r="C82" s="731" t="s">
        <v>418</v>
      </c>
      <c r="D82" s="731" t="s">
        <v>424</v>
      </c>
      <c r="E82" s="730">
        <v>1000019316</v>
      </c>
      <c r="F82" s="731">
        <v>85176290</v>
      </c>
      <c r="G82" s="58"/>
      <c r="H82" s="59">
        <v>0.18</v>
      </c>
      <c r="I82" s="60"/>
      <c r="J82" s="730" t="s">
        <v>372</v>
      </c>
      <c r="K82" s="731" t="s">
        <v>34</v>
      </c>
      <c r="L82" s="731">
        <v>1</v>
      </c>
      <c r="M82" s="61"/>
      <c r="N82" s="62" t="str">
        <f t="shared" si="4"/>
        <v>Included</v>
      </c>
      <c r="O82" s="63">
        <f t="shared" si="5"/>
        <v>0</v>
      </c>
      <c r="P82" s="8">
        <f t="shared" si="6"/>
        <v>0</v>
      </c>
      <c r="Q82" s="9">
        <f t="shared" si="7"/>
        <v>0</v>
      </c>
      <c r="R82" s="16">
        <f t="shared" si="8"/>
        <v>0</v>
      </c>
      <c r="S82" s="8"/>
      <c r="T82" s="64">
        <f t="shared" si="9"/>
        <v>0</v>
      </c>
      <c r="V82" s="65"/>
      <c r="AB82" s="9"/>
      <c r="AL82" s="9"/>
      <c r="AM82" s="9"/>
      <c r="AN82" s="9"/>
      <c r="AO82" s="9"/>
      <c r="AP82" s="9"/>
      <c r="AQ82" s="9"/>
      <c r="AR82" s="9"/>
      <c r="AS82" s="9"/>
      <c r="AT82" s="9"/>
      <c r="AU82" s="9"/>
      <c r="AV82" s="9"/>
      <c r="AW82" s="9"/>
      <c r="AX82" s="9"/>
      <c r="AY82" s="9"/>
    </row>
    <row r="83" spans="1:51" ht="15.75" x14ac:dyDescent="0.3">
      <c r="A83" s="57">
        <v>17</v>
      </c>
      <c r="B83" s="730">
        <v>7000028093</v>
      </c>
      <c r="C83" s="731" t="s">
        <v>418</v>
      </c>
      <c r="D83" s="731" t="s">
        <v>424</v>
      </c>
      <c r="E83" s="730">
        <v>1000031374</v>
      </c>
      <c r="F83" s="731">
        <v>85176290</v>
      </c>
      <c r="G83" s="58"/>
      <c r="H83" s="59">
        <v>0.18</v>
      </c>
      <c r="I83" s="60"/>
      <c r="J83" s="730" t="s">
        <v>374</v>
      </c>
      <c r="K83" s="731" t="s">
        <v>338</v>
      </c>
      <c r="L83" s="731">
        <v>1</v>
      </c>
      <c r="M83" s="61"/>
      <c r="N83" s="62" t="str">
        <f t="shared" si="4"/>
        <v>Included</v>
      </c>
      <c r="O83" s="63">
        <f t="shared" si="5"/>
        <v>0</v>
      </c>
      <c r="P83" s="8">
        <f t="shared" si="6"/>
        <v>0</v>
      </c>
      <c r="Q83" s="9">
        <f t="shared" si="7"/>
        <v>0</v>
      </c>
      <c r="R83" s="16">
        <f t="shared" si="8"/>
        <v>0</v>
      </c>
      <c r="S83" s="8"/>
      <c r="T83" s="64">
        <f t="shared" si="9"/>
        <v>0</v>
      </c>
      <c r="V83" s="65"/>
      <c r="AB83" s="9"/>
      <c r="AL83" s="9"/>
      <c r="AM83" s="9"/>
      <c r="AN83" s="9"/>
      <c r="AO83" s="9"/>
      <c r="AP83" s="9"/>
      <c r="AQ83" s="9"/>
      <c r="AR83" s="9"/>
      <c r="AS83" s="9"/>
      <c r="AT83" s="9"/>
      <c r="AU83" s="9"/>
      <c r="AV83" s="9"/>
      <c r="AW83" s="9"/>
      <c r="AX83" s="9"/>
      <c r="AY83" s="9"/>
    </row>
    <row r="84" spans="1:51" ht="31.5" x14ac:dyDescent="0.3">
      <c r="A84" s="57">
        <v>18</v>
      </c>
      <c r="B84" s="730">
        <v>7000028094</v>
      </c>
      <c r="C84" s="731" t="s">
        <v>418</v>
      </c>
      <c r="D84" s="731" t="s">
        <v>424</v>
      </c>
      <c r="E84" s="730">
        <v>1000034950</v>
      </c>
      <c r="F84" s="731">
        <v>85176990</v>
      </c>
      <c r="G84" s="58"/>
      <c r="H84" s="59">
        <v>0.18</v>
      </c>
      <c r="I84" s="60"/>
      <c r="J84" s="730" t="s">
        <v>375</v>
      </c>
      <c r="K84" s="731" t="s">
        <v>34</v>
      </c>
      <c r="L84" s="731">
        <v>1</v>
      </c>
      <c r="M84" s="61"/>
      <c r="N84" s="62" t="str">
        <f t="shared" ref="N84:N146" si="11">IF(M84=0, "Included",IF(ISERROR(L84*M84), M84, L84*M84))</f>
        <v>Included</v>
      </c>
      <c r="O84" s="63">
        <f t="shared" ref="O84:O146" si="12">R84</f>
        <v>0</v>
      </c>
      <c r="P84" s="8">
        <f t="shared" ref="P84:P147" si="13">+L84*M84</f>
        <v>0</v>
      </c>
      <c r="Q84" s="9">
        <f t="shared" ref="Q84:Q147" si="14">IF(N84="Included",0,N84)</f>
        <v>0</v>
      </c>
      <c r="R84" s="16">
        <f t="shared" ref="R84:R147" si="15">IF(I84="", H84*Q84,I84*Q84)</f>
        <v>0</v>
      </c>
      <c r="S84" s="8"/>
      <c r="T84" s="64">
        <f t="shared" ref="T84:T147" si="16">+P84*H84</f>
        <v>0</v>
      </c>
      <c r="V84" s="65"/>
      <c r="AB84" s="9"/>
      <c r="AL84" s="9"/>
      <c r="AM84" s="9"/>
      <c r="AN84" s="9"/>
      <c r="AO84" s="9"/>
      <c r="AP84" s="9"/>
      <c r="AQ84" s="9"/>
      <c r="AR84" s="9"/>
      <c r="AS84" s="9"/>
      <c r="AT84" s="9"/>
      <c r="AU84" s="9"/>
      <c r="AV84" s="9"/>
      <c r="AW84" s="9"/>
      <c r="AX84" s="9"/>
      <c r="AY84" s="9"/>
    </row>
    <row r="85" spans="1:51" ht="31.5" x14ac:dyDescent="0.3">
      <c r="A85" s="57">
        <v>19</v>
      </c>
      <c r="B85" s="730">
        <v>7000028095</v>
      </c>
      <c r="C85" s="731" t="s">
        <v>418</v>
      </c>
      <c r="D85" s="731" t="s">
        <v>424</v>
      </c>
      <c r="E85" s="730">
        <v>1000031381</v>
      </c>
      <c r="F85" s="731">
        <v>85176290</v>
      </c>
      <c r="G85" s="58"/>
      <c r="H85" s="59">
        <v>0.18</v>
      </c>
      <c r="I85" s="60"/>
      <c r="J85" s="730" t="s">
        <v>376</v>
      </c>
      <c r="K85" s="731" t="s">
        <v>338</v>
      </c>
      <c r="L85" s="731">
        <v>1</v>
      </c>
      <c r="M85" s="61"/>
      <c r="N85" s="62" t="str">
        <f t="shared" si="11"/>
        <v>Included</v>
      </c>
      <c r="O85" s="63">
        <f t="shared" si="12"/>
        <v>0</v>
      </c>
      <c r="P85" s="8">
        <f t="shared" si="13"/>
        <v>0</v>
      </c>
      <c r="Q85" s="9">
        <f t="shared" si="14"/>
        <v>0</v>
      </c>
      <c r="R85" s="16">
        <f t="shared" si="15"/>
        <v>0</v>
      </c>
      <c r="S85" s="8"/>
      <c r="T85" s="64">
        <f t="shared" si="16"/>
        <v>0</v>
      </c>
      <c r="V85" s="65"/>
      <c r="AB85" s="9"/>
      <c r="AL85" s="9"/>
      <c r="AM85" s="9"/>
      <c r="AN85" s="9"/>
      <c r="AO85" s="9"/>
      <c r="AP85" s="9"/>
      <c r="AQ85" s="9"/>
      <c r="AR85" s="9"/>
      <c r="AS85" s="9"/>
      <c r="AT85" s="9"/>
      <c r="AU85" s="9"/>
      <c r="AV85" s="9"/>
      <c r="AW85" s="9"/>
      <c r="AX85" s="9"/>
      <c r="AY85" s="9"/>
    </row>
    <row r="86" spans="1:51" ht="31.5" x14ac:dyDescent="0.3">
      <c r="A86" s="57">
        <v>20</v>
      </c>
      <c r="B86" s="730">
        <v>7000028096</v>
      </c>
      <c r="C86" s="731" t="s">
        <v>418</v>
      </c>
      <c r="D86" s="731" t="s">
        <v>424</v>
      </c>
      <c r="E86" s="730">
        <v>1000034998</v>
      </c>
      <c r="F86" s="731">
        <v>85171890</v>
      </c>
      <c r="G86" s="58"/>
      <c r="H86" s="59">
        <v>0.18</v>
      </c>
      <c r="I86" s="60"/>
      <c r="J86" s="730" t="s">
        <v>378</v>
      </c>
      <c r="K86" s="731" t="s">
        <v>34</v>
      </c>
      <c r="L86" s="731">
        <v>1</v>
      </c>
      <c r="M86" s="61"/>
      <c r="N86" s="62" t="str">
        <f t="shared" si="11"/>
        <v>Included</v>
      </c>
      <c r="O86" s="63">
        <f t="shared" si="12"/>
        <v>0</v>
      </c>
      <c r="P86" s="8">
        <f t="shared" si="13"/>
        <v>0</v>
      </c>
      <c r="Q86" s="9">
        <f t="shared" si="14"/>
        <v>0</v>
      </c>
      <c r="R86" s="16">
        <f t="shared" si="15"/>
        <v>0</v>
      </c>
      <c r="S86" s="8"/>
      <c r="T86" s="64">
        <f t="shared" si="16"/>
        <v>0</v>
      </c>
      <c r="V86" s="65"/>
      <c r="AB86" s="9"/>
      <c r="AL86" s="9"/>
      <c r="AM86" s="9"/>
      <c r="AN86" s="9"/>
      <c r="AO86" s="9"/>
      <c r="AP86" s="9"/>
      <c r="AQ86" s="9"/>
      <c r="AR86" s="9"/>
      <c r="AS86" s="9"/>
      <c r="AT86" s="9"/>
      <c r="AU86" s="9"/>
      <c r="AV86" s="9"/>
      <c r="AW86" s="9"/>
      <c r="AX86" s="9"/>
      <c r="AY86" s="9"/>
    </row>
    <row r="87" spans="1:51" ht="31.5" x14ac:dyDescent="0.3">
      <c r="A87" s="57">
        <v>21</v>
      </c>
      <c r="B87" s="730">
        <v>7000028097</v>
      </c>
      <c r="C87" s="731" t="s">
        <v>418</v>
      </c>
      <c r="D87" s="731" t="s">
        <v>424</v>
      </c>
      <c r="E87" s="730">
        <v>1000031383</v>
      </c>
      <c r="F87" s="731">
        <v>85362090</v>
      </c>
      <c r="G87" s="58"/>
      <c r="H87" s="59">
        <v>0.18</v>
      </c>
      <c r="I87" s="60"/>
      <c r="J87" s="730" t="s">
        <v>382</v>
      </c>
      <c r="K87" s="731" t="s">
        <v>338</v>
      </c>
      <c r="L87" s="731">
        <v>1</v>
      </c>
      <c r="M87" s="61"/>
      <c r="N87" s="62" t="str">
        <f t="shared" si="11"/>
        <v>Included</v>
      </c>
      <c r="O87" s="63">
        <f t="shared" si="12"/>
        <v>0</v>
      </c>
      <c r="P87" s="8">
        <f t="shared" si="13"/>
        <v>0</v>
      </c>
      <c r="Q87" s="9">
        <f t="shared" si="14"/>
        <v>0</v>
      </c>
      <c r="R87" s="16">
        <f t="shared" si="15"/>
        <v>0</v>
      </c>
      <c r="S87" s="8"/>
      <c r="T87" s="64">
        <f t="shared" si="16"/>
        <v>0</v>
      </c>
      <c r="V87" s="65"/>
      <c r="AB87" s="9"/>
      <c r="AL87" s="9"/>
      <c r="AM87" s="9"/>
      <c r="AN87" s="9"/>
      <c r="AO87" s="9"/>
      <c r="AP87" s="9"/>
      <c r="AQ87" s="9"/>
      <c r="AR87" s="9"/>
      <c r="AS87" s="9"/>
      <c r="AT87" s="9"/>
      <c r="AU87" s="9"/>
      <c r="AV87" s="9"/>
      <c r="AW87" s="9"/>
      <c r="AX87" s="9"/>
      <c r="AY87" s="9"/>
    </row>
    <row r="88" spans="1:51" ht="15.75" x14ac:dyDescent="0.3">
      <c r="A88" s="57">
        <v>22</v>
      </c>
      <c r="B88" s="730">
        <v>7000028098</v>
      </c>
      <c r="C88" s="731" t="s">
        <v>418</v>
      </c>
      <c r="D88" s="731" t="s">
        <v>424</v>
      </c>
      <c r="E88" s="730">
        <v>1000019811</v>
      </c>
      <c r="F88" s="731">
        <v>85362090</v>
      </c>
      <c r="G88" s="58"/>
      <c r="H88" s="59">
        <v>0.18</v>
      </c>
      <c r="I88" s="60"/>
      <c r="J88" s="730" t="s">
        <v>383</v>
      </c>
      <c r="K88" s="731" t="s">
        <v>338</v>
      </c>
      <c r="L88" s="731">
        <v>3</v>
      </c>
      <c r="M88" s="61"/>
      <c r="N88" s="62" t="str">
        <f t="shared" si="11"/>
        <v>Included</v>
      </c>
      <c r="O88" s="63">
        <f t="shared" si="12"/>
        <v>0</v>
      </c>
      <c r="P88" s="8">
        <f t="shared" si="13"/>
        <v>0</v>
      </c>
      <c r="Q88" s="9">
        <f t="shared" si="14"/>
        <v>0</v>
      </c>
      <c r="R88" s="16">
        <f t="shared" si="15"/>
        <v>0</v>
      </c>
      <c r="S88" s="8"/>
      <c r="T88" s="64">
        <f t="shared" si="16"/>
        <v>0</v>
      </c>
      <c r="V88" s="65"/>
      <c r="AB88" s="9"/>
      <c r="AL88" s="9"/>
      <c r="AM88" s="9"/>
      <c r="AN88" s="9"/>
      <c r="AO88" s="9"/>
      <c r="AP88" s="9"/>
      <c r="AQ88" s="9"/>
      <c r="AR88" s="9"/>
      <c r="AS88" s="9"/>
      <c r="AT88" s="9"/>
      <c r="AU88" s="9"/>
      <c r="AV88" s="9"/>
      <c r="AW88" s="9"/>
      <c r="AX88" s="9"/>
      <c r="AY88" s="9"/>
    </row>
    <row r="89" spans="1:51" ht="15.75" x14ac:dyDescent="0.3">
      <c r="A89" s="57">
        <v>23</v>
      </c>
      <c r="B89" s="730">
        <v>7000028099</v>
      </c>
      <c r="C89" s="731" t="s">
        <v>418</v>
      </c>
      <c r="D89" s="731" t="s">
        <v>424</v>
      </c>
      <c r="E89" s="730">
        <v>1000028252</v>
      </c>
      <c r="F89" s="731">
        <v>85177010</v>
      </c>
      <c r="G89" s="58"/>
      <c r="H89" s="59">
        <v>0.18</v>
      </c>
      <c r="I89" s="60"/>
      <c r="J89" s="730" t="s">
        <v>384</v>
      </c>
      <c r="K89" s="731" t="s">
        <v>338</v>
      </c>
      <c r="L89" s="731">
        <v>1</v>
      </c>
      <c r="M89" s="61"/>
      <c r="N89" s="62" t="str">
        <f t="shared" si="11"/>
        <v>Included</v>
      </c>
      <c r="O89" s="63">
        <f t="shared" si="12"/>
        <v>0</v>
      </c>
      <c r="P89" s="8">
        <f t="shared" si="13"/>
        <v>0</v>
      </c>
      <c r="Q89" s="9">
        <f t="shared" si="14"/>
        <v>0</v>
      </c>
      <c r="R89" s="16">
        <f t="shared" si="15"/>
        <v>0</v>
      </c>
      <c r="S89" s="8"/>
      <c r="T89" s="64">
        <f t="shared" si="16"/>
        <v>0</v>
      </c>
      <c r="V89" s="65"/>
      <c r="AB89" s="9"/>
      <c r="AL89" s="9"/>
      <c r="AM89" s="9"/>
      <c r="AN89" s="9"/>
      <c r="AO89" s="9"/>
      <c r="AP89" s="9"/>
      <c r="AQ89" s="9"/>
      <c r="AR89" s="9"/>
      <c r="AS89" s="9"/>
      <c r="AT89" s="9"/>
      <c r="AU89" s="9"/>
      <c r="AV89" s="9"/>
      <c r="AW89" s="9"/>
      <c r="AX89" s="9"/>
      <c r="AY89" s="9"/>
    </row>
    <row r="90" spans="1:51" ht="31.5" x14ac:dyDescent="0.3">
      <c r="A90" s="57">
        <v>24</v>
      </c>
      <c r="B90" s="730">
        <v>7000028100</v>
      </c>
      <c r="C90" s="731" t="s">
        <v>418</v>
      </c>
      <c r="D90" s="731" t="s">
        <v>424</v>
      </c>
      <c r="E90" s="730">
        <v>1000031398</v>
      </c>
      <c r="F90" s="731">
        <v>85171890</v>
      </c>
      <c r="G90" s="58"/>
      <c r="H90" s="59">
        <v>0.18</v>
      </c>
      <c r="I90" s="60"/>
      <c r="J90" s="730" t="s">
        <v>381</v>
      </c>
      <c r="K90" s="731" t="s">
        <v>338</v>
      </c>
      <c r="L90" s="731">
        <v>1</v>
      </c>
      <c r="M90" s="61"/>
      <c r="N90" s="62" t="str">
        <f t="shared" si="11"/>
        <v>Included</v>
      </c>
      <c r="O90" s="63">
        <f t="shared" si="12"/>
        <v>0</v>
      </c>
      <c r="P90" s="8">
        <f t="shared" si="13"/>
        <v>0</v>
      </c>
      <c r="Q90" s="9">
        <f t="shared" si="14"/>
        <v>0</v>
      </c>
      <c r="R90" s="16">
        <f t="shared" si="15"/>
        <v>0</v>
      </c>
      <c r="S90" s="8"/>
      <c r="T90" s="64">
        <f t="shared" si="16"/>
        <v>0</v>
      </c>
      <c r="V90" s="65"/>
      <c r="AB90" s="9"/>
      <c r="AL90" s="9"/>
      <c r="AM90" s="9"/>
      <c r="AN90" s="9"/>
      <c r="AO90" s="9"/>
      <c r="AP90" s="9"/>
      <c r="AQ90" s="9"/>
      <c r="AR90" s="9"/>
      <c r="AS90" s="9"/>
      <c r="AT90" s="9"/>
      <c r="AU90" s="9"/>
      <c r="AV90" s="9"/>
      <c r="AW90" s="9"/>
      <c r="AX90" s="9"/>
      <c r="AY90" s="9"/>
    </row>
    <row r="91" spans="1:51" ht="18.75" customHeight="1" x14ac:dyDescent="0.3">
      <c r="A91" s="782" t="s">
        <v>402</v>
      </c>
      <c r="B91" s="836" t="s">
        <v>444</v>
      </c>
      <c r="C91" s="837"/>
      <c r="D91" s="837"/>
      <c r="E91" s="837"/>
      <c r="F91" s="837"/>
      <c r="G91" s="837"/>
      <c r="H91" s="837"/>
      <c r="I91" s="837"/>
      <c r="J91" s="837"/>
      <c r="K91" s="837"/>
      <c r="L91" s="837"/>
      <c r="M91" s="837"/>
      <c r="N91" s="837"/>
      <c r="O91" s="838"/>
      <c r="P91" s="43">
        <f t="shared" si="13"/>
        <v>0</v>
      </c>
      <c r="Q91" s="43">
        <f t="shared" si="14"/>
        <v>0</v>
      </c>
      <c r="R91" s="43">
        <f t="shared" si="15"/>
        <v>0</v>
      </c>
      <c r="S91" s="44"/>
      <c r="T91" s="45">
        <f t="shared" si="16"/>
        <v>0</v>
      </c>
      <c r="U91" s="45"/>
      <c r="V91" s="45"/>
      <c r="W91" s="45"/>
      <c r="AA91" s="10"/>
      <c r="AI91" s="33"/>
    </row>
    <row r="92" spans="1:51" ht="94.5" x14ac:dyDescent="0.3">
      <c r="A92" s="57">
        <v>1</v>
      </c>
      <c r="B92" s="730">
        <v>7000028103</v>
      </c>
      <c r="C92" s="731" t="s">
        <v>418</v>
      </c>
      <c r="D92" s="731" t="s">
        <v>425</v>
      </c>
      <c r="E92" s="730">
        <v>1000031367</v>
      </c>
      <c r="F92" s="731">
        <v>85176260</v>
      </c>
      <c r="G92" s="58"/>
      <c r="H92" s="59">
        <v>0.18</v>
      </c>
      <c r="I92" s="60"/>
      <c r="J92" s="730" t="s">
        <v>367</v>
      </c>
      <c r="K92" s="731" t="s">
        <v>34</v>
      </c>
      <c r="L92" s="731">
        <v>7</v>
      </c>
      <c r="M92" s="61"/>
      <c r="N92" s="62" t="str">
        <f t="shared" si="11"/>
        <v>Included</v>
      </c>
      <c r="O92" s="63">
        <f t="shared" si="12"/>
        <v>0</v>
      </c>
      <c r="P92" s="8">
        <f t="shared" si="13"/>
        <v>0</v>
      </c>
      <c r="Q92" s="9">
        <f t="shared" si="14"/>
        <v>0</v>
      </c>
      <c r="R92" s="16">
        <f t="shared" si="15"/>
        <v>0</v>
      </c>
      <c r="S92" s="8"/>
      <c r="T92" s="64">
        <f t="shared" si="16"/>
        <v>0</v>
      </c>
      <c r="V92" s="65"/>
      <c r="AB92" s="9"/>
      <c r="AL92" s="9"/>
      <c r="AM92" s="9"/>
      <c r="AN92" s="9"/>
      <c r="AO92" s="9"/>
      <c r="AP92" s="9"/>
      <c r="AQ92" s="9"/>
      <c r="AR92" s="9"/>
      <c r="AS92" s="9"/>
      <c r="AT92" s="9"/>
      <c r="AU92" s="9"/>
      <c r="AV92" s="9"/>
      <c r="AW92" s="9"/>
      <c r="AX92" s="9"/>
      <c r="AY92" s="9"/>
    </row>
    <row r="93" spans="1:51" ht="31.5" x14ac:dyDescent="0.3">
      <c r="A93" s="57">
        <v>2</v>
      </c>
      <c r="B93" s="730">
        <v>7000028104</v>
      </c>
      <c r="C93" s="731" t="s">
        <v>418</v>
      </c>
      <c r="D93" s="731" t="s">
        <v>425</v>
      </c>
      <c r="E93" s="730">
        <v>1000018706</v>
      </c>
      <c r="F93" s="731">
        <v>85176990</v>
      </c>
      <c r="G93" s="58"/>
      <c r="H93" s="59">
        <v>0.18</v>
      </c>
      <c r="I93" s="60"/>
      <c r="J93" s="730" t="s">
        <v>368</v>
      </c>
      <c r="K93" s="731" t="s">
        <v>34</v>
      </c>
      <c r="L93" s="731">
        <v>28</v>
      </c>
      <c r="M93" s="61"/>
      <c r="N93" s="62" t="str">
        <f t="shared" si="11"/>
        <v>Included</v>
      </c>
      <c r="O93" s="63">
        <f t="shared" si="12"/>
        <v>0</v>
      </c>
      <c r="P93" s="8">
        <f t="shared" si="13"/>
        <v>0</v>
      </c>
      <c r="Q93" s="9">
        <f t="shared" si="14"/>
        <v>0</v>
      </c>
      <c r="R93" s="16">
        <f t="shared" si="15"/>
        <v>0</v>
      </c>
      <c r="S93" s="8"/>
      <c r="T93" s="64">
        <f t="shared" si="16"/>
        <v>0</v>
      </c>
      <c r="V93" s="65"/>
      <c r="AB93" s="9"/>
      <c r="AL93" s="9"/>
      <c r="AM93" s="9"/>
      <c r="AN93" s="9"/>
      <c r="AO93" s="9"/>
      <c r="AP93" s="9"/>
      <c r="AQ93" s="9"/>
      <c r="AR93" s="9"/>
      <c r="AS93" s="9"/>
      <c r="AT93" s="9"/>
      <c r="AU93" s="9"/>
      <c r="AV93" s="9"/>
      <c r="AW93" s="9"/>
      <c r="AX93" s="9"/>
      <c r="AY93" s="9"/>
    </row>
    <row r="94" spans="1:51" ht="31.5" x14ac:dyDescent="0.3">
      <c r="A94" s="57">
        <v>3</v>
      </c>
      <c r="B94" s="730">
        <v>7000028105</v>
      </c>
      <c r="C94" s="731" t="s">
        <v>418</v>
      </c>
      <c r="D94" s="731" t="s">
        <v>425</v>
      </c>
      <c r="E94" s="730">
        <v>1000031374</v>
      </c>
      <c r="F94" s="731">
        <v>85176290</v>
      </c>
      <c r="G94" s="58"/>
      <c r="H94" s="59">
        <v>0.18</v>
      </c>
      <c r="I94" s="60"/>
      <c r="J94" s="730" t="s">
        <v>374</v>
      </c>
      <c r="K94" s="731" t="s">
        <v>338</v>
      </c>
      <c r="L94" s="731">
        <v>14</v>
      </c>
      <c r="M94" s="61"/>
      <c r="N94" s="62" t="str">
        <f t="shared" si="11"/>
        <v>Included</v>
      </c>
      <c r="O94" s="63">
        <f t="shared" si="12"/>
        <v>0</v>
      </c>
      <c r="P94" s="8">
        <f t="shared" si="13"/>
        <v>0</v>
      </c>
      <c r="Q94" s="9">
        <f t="shared" si="14"/>
        <v>0</v>
      </c>
      <c r="R94" s="16">
        <f t="shared" si="15"/>
        <v>0</v>
      </c>
      <c r="S94" s="8"/>
      <c r="T94" s="64">
        <f t="shared" si="16"/>
        <v>0</v>
      </c>
      <c r="V94" s="65"/>
      <c r="AB94" s="9"/>
      <c r="AL94" s="9"/>
      <c r="AM94" s="9"/>
      <c r="AN94" s="9"/>
      <c r="AO94" s="9"/>
      <c r="AP94" s="9"/>
      <c r="AQ94" s="9"/>
      <c r="AR94" s="9"/>
      <c r="AS94" s="9"/>
      <c r="AT94" s="9"/>
      <c r="AU94" s="9"/>
      <c r="AV94" s="9"/>
      <c r="AW94" s="9"/>
      <c r="AX94" s="9"/>
      <c r="AY94" s="9"/>
    </row>
    <row r="95" spans="1:51" ht="31.5" x14ac:dyDescent="0.3">
      <c r="A95" s="57">
        <v>4</v>
      </c>
      <c r="B95" s="730">
        <v>7000028106</v>
      </c>
      <c r="C95" s="731" t="s">
        <v>418</v>
      </c>
      <c r="D95" s="731" t="s">
        <v>425</v>
      </c>
      <c r="E95" s="730">
        <v>1000034950</v>
      </c>
      <c r="F95" s="731">
        <v>85176990</v>
      </c>
      <c r="G95" s="58"/>
      <c r="H95" s="59">
        <v>0.18</v>
      </c>
      <c r="I95" s="60"/>
      <c r="J95" s="730" t="s">
        <v>375</v>
      </c>
      <c r="K95" s="731" t="s">
        <v>34</v>
      </c>
      <c r="L95" s="731">
        <v>14</v>
      </c>
      <c r="M95" s="61"/>
      <c r="N95" s="62" t="str">
        <f t="shared" si="11"/>
        <v>Included</v>
      </c>
      <c r="O95" s="63">
        <f t="shared" si="12"/>
        <v>0</v>
      </c>
      <c r="P95" s="8">
        <f t="shared" si="13"/>
        <v>0</v>
      </c>
      <c r="Q95" s="9">
        <f t="shared" si="14"/>
        <v>0</v>
      </c>
      <c r="R95" s="16">
        <f t="shared" si="15"/>
        <v>0</v>
      </c>
      <c r="S95" s="8"/>
      <c r="T95" s="64">
        <f t="shared" si="16"/>
        <v>0</v>
      </c>
      <c r="V95" s="65"/>
      <c r="AB95" s="9"/>
      <c r="AL95" s="9"/>
      <c r="AM95" s="9"/>
      <c r="AN95" s="9"/>
      <c r="AO95" s="9"/>
      <c r="AP95" s="9"/>
      <c r="AQ95" s="9"/>
      <c r="AR95" s="9"/>
      <c r="AS95" s="9"/>
      <c r="AT95" s="9"/>
      <c r="AU95" s="9"/>
      <c r="AV95" s="9"/>
      <c r="AW95" s="9"/>
      <c r="AX95" s="9"/>
      <c r="AY95" s="9"/>
    </row>
    <row r="96" spans="1:51" ht="31.5" x14ac:dyDescent="0.3">
      <c r="A96" s="57">
        <v>5</v>
      </c>
      <c r="B96" s="730">
        <v>7000028107</v>
      </c>
      <c r="C96" s="731" t="s">
        <v>418</v>
      </c>
      <c r="D96" s="731" t="s">
        <v>425</v>
      </c>
      <c r="E96" s="730">
        <v>1000074848</v>
      </c>
      <c r="F96" s="731">
        <v>85176220</v>
      </c>
      <c r="G96" s="58"/>
      <c r="H96" s="59">
        <v>0.18</v>
      </c>
      <c r="I96" s="60"/>
      <c r="J96" s="730" t="s">
        <v>434</v>
      </c>
      <c r="K96" s="731" t="s">
        <v>34</v>
      </c>
      <c r="L96" s="731">
        <v>125</v>
      </c>
      <c r="M96" s="61"/>
      <c r="N96" s="62" t="str">
        <f t="shared" si="11"/>
        <v>Included</v>
      </c>
      <c r="O96" s="63">
        <f t="shared" si="12"/>
        <v>0</v>
      </c>
      <c r="P96" s="8">
        <f t="shared" si="13"/>
        <v>0</v>
      </c>
      <c r="Q96" s="9">
        <f t="shared" si="14"/>
        <v>0</v>
      </c>
      <c r="R96" s="16">
        <f t="shared" si="15"/>
        <v>0</v>
      </c>
      <c r="S96" s="8"/>
      <c r="T96" s="64">
        <f t="shared" si="16"/>
        <v>0</v>
      </c>
      <c r="V96" s="65"/>
      <c r="AB96" s="9"/>
      <c r="AL96" s="9"/>
      <c r="AM96" s="9"/>
      <c r="AN96" s="9"/>
      <c r="AO96" s="9"/>
      <c r="AP96" s="9"/>
      <c r="AQ96" s="9"/>
      <c r="AR96" s="9"/>
      <c r="AS96" s="9"/>
      <c r="AT96" s="9"/>
      <c r="AU96" s="9"/>
      <c r="AV96" s="9"/>
      <c r="AW96" s="9"/>
      <c r="AX96" s="9"/>
      <c r="AY96" s="9"/>
    </row>
    <row r="97" spans="1:51" ht="31.5" x14ac:dyDescent="0.3">
      <c r="A97" s="57">
        <v>6</v>
      </c>
      <c r="B97" s="730">
        <v>7000028108</v>
      </c>
      <c r="C97" s="731" t="s">
        <v>418</v>
      </c>
      <c r="D97" s="731" t="s">
        <v>425</v>
      </c>
      <c r="E97" s="730">
        <v>1000031381</v>
      </c>
      <c r="F97" s="731">
        <v>85176290</v>
      </c>
      <c r="G97" s="58"/>
      <c r="H97" s="59">
        <v>0.18</v>
      </c>
      <c r="I97" s="60"/>
      <c r="J97" s="730" t="s">
        <v>376</v>
      </c>
      <c r="K97" s="731" t="s">
        <v>338</v>
      </c>
      <c r="L97" s="731">
        <v>7</v>
      </c>
      <c r="M97" s="61"/>
      <c r="N97" s="62" t="str">
        <f t="shared" si="11"/>
        <v>Included</v>
      </c>
      <c r="O97" s="63">
        <f t="shared" si="12"/>
        <v>0</v>
      </c>
      <c r="P97" s="8">
        <f t="shared" si="13"/>
        <v>0</v>
      </c>
      <c r="Q97" s="9">
        <f t="shared" si="14"/>
        <v>0</v>
      </c>
      <c r="R97" s="16">
        <f t="shared" si="15"/>
        <v>0</v>
      </c>
      <c r="S97" s="8"/>
      <c r="T97" s="64">
        <f t="shared" si="16"/>
        <v>0</v>
      </c>
      <c r="V97" s="65"/>
      <c r="AB97" s="9"/>
      <c r="AL97" s="9"/>
      <c r="AM97" s="9"/>
      <c r="AN97" s="9"/>
      <c r="AO97" s="9"/>
      <c r="AP97" s="9"/>
      <c r="AQ97" s="9"/>
      <c r="AR97" s="9"/>
      <c r="AS97" s="9"/>
      <c r="AT97" s="9"/>
      <c r="AU97" s="9"/>
      <c r="AV97" s="9"/>
      <c r="AW97" s="9"/>
      <c r="AX97" s="9"/>
      <c r="AY97" s="9"/>
    </row>
    <row r="98" spans="1:51" ht="31.5" x14ac:dyDescent="0.3">
      <c r="A98" s="57">
        <v>7</v>
      </c>
      <c r="B98" s="730">
        <v>7000028109</v>
      </c>
      <c r="C98" s="731" t="s">
        <v>418</v>
      </c>
      <c r="D98" s="731" t="s">
        <v>425</v>
      </c>
      <c r="E98" s="730">
        <v>1000026228</v>
      </c>
      <c r="F98" s="731">
        <v>85176290</v>
      </c>
      <c r="G98" s="58"/>
      <c r="H98" s="59">
        <v>0.18</v>
      </c>
      <c r="I98" s="60"/>
      <c r="J98" s="730" t="s">
        <v>377</v>
      </c>
      <c r="K98" s="731" t="s">
        <v>34</v>
      </c>
      <c r="L98" s="731">
        <v>7</v>
      </c>
      <c r="M98" s="61"/>
      <c r="N98" s="62" t="str">
        <f t="shared" si="11"/>
        <v>Included</v>
      </c>
      <c r="O98" s="63">
        <f t="shared" si="12"/>
        <v>0</v>
      </c>
      <c r="P98" s="8">
        <f t="shared" si="13"/>
        <v>0</v>
      </c>
      <c r="Q98" s="9">
        <f t="shared" si="14"/>
        <v>0</v>
      </c>
      <c r="R98" s="16">
        <f t="shared" si="15"/>
        <v>0</v>
      </c>
      <c r="S98" s="8"/>
      <c r="T98" s="64">
        <f t="shared" si="16"/>
        <v>0</v>
      </c>
      <c r="V98" s="65"/>
      <c r="AB98" s="9"/>
      <c r="AL98" s="9"/>
      <c r="AM98" s="9"/>
      <c r="AN98" s="9"/>
      <c r="AO98" s="9"/>
      <c r="AP98" s="9"/>
      <c r="AQ98" s="9"/>
      <c r="AR98" s="9"/>
      <c r="AS98" s="9"/>
      <c r="AT98" s="9"/>
      <c r="AU98" s="9"/>
      <c r="AV98" s="9"/>
      <c r="AW98" s="9"/>
      <c r="AX98" s="9"/>
      <c r="AY98" s="9"/>
    </row>
    <row r="99" spans="1:51" ht="31.5" x14ac:dyDescent="0.3">
      <c r="A99" s="57">
        <v>8</v>
      </c>
      <c r="B99" s="730">
        <v>7000028110</v>
      </c>
      <c r="C99" s="731" t="s">
        <v>418</v>
      </c>
      <c r="D99" s="731" t="s">
        <v>425</v>
      </c>
      <c r="E99" s="730">
        <v>1000028287</v>
      </c>
      <c r="F99" s="731">
        <v>85044030</v>
      </c>
      <c r="G99" s="58"/>
      <c r="H99" s="59">
        <v>0.18</v>
      </c>
      <c r="I99" s="60"/>
      <c r="J99" s="730" t="s">
        <v>435</v>
      </c>
      <c r="K99" s="731" t="s">
        <v>34</v>
      </c>
      <c r="L99" s="731">
        <v>2</v>
      </c>
      <c r="M99" s="61"/>
      <c r="N99" s="62" t="str">
        <f t="shared" si="11"/>
        <v>Included</v>
      </c>
      <c r="O99" s="63">
        <f t="shared" si="12"/>
        <v>0</v>
      </c>
      <c r="P99" s="8">
        <f t="shared" si="13"/>
        <v>0</v>
      </c>
      <c r="Q99" s="9">
        <f t="shared" si="14"/>
        <v>0</v>
      </c>
      <c r="R99" s="16">
        <f t="shared" si="15"/>
        <v>0</v>
      </c>
      <c r="S99" s="8"/>
      <c r="T99" s="64">
        <f t="shared" si="16"/>
        <v>0</v>
      </c>
      <c r="V99" s="65"/>
      <c r="AB99" s="9"/>
      <c r="AL99" s="9"/>
      <c r="AM99" s="9"/>
      <c r="AN99" s="9"/>
      <c r="AO99" s="9"/>
      <c r="AP99" s="9"/>
      <c r="AQ99" s="9"/>
      <c r="AR99" s="9"/>
      <c r="AS99" s="9"/>
      <c r="AT99" s="9"/>
      <c r="AU99" s="9"/>
      <c r="AV99" s="9"/>
      <c r="AW99" s="9"/>
      <c r="AX99" s="9"/>
      <c r="AY99" s="9"/>
    </row>
    <row r="100" spans="1:51" ht="31.5" x14ac:dyDescent="0.3">
      <c r="A100" s="57">
        <v>9</v>
      </c>
      <c r="B100" s="730">
        <v>7000028111</v>
      </c>
      <c r="C100" s="731" t="s">
        <v>418</v>
      </c>
      <c r="D100" s="731" t="s">
        <v>425</v>
      </c>
      <c r="E100" s="730">
        <v>1000068250</v>
      </c>
      <c r="F100" s="731">
        <v>85072000</v>
      </c>
      <c r="G100" s="58"/>
      <c r="H100" s="59">
        <v>0.28000000000000003</v>
      </c>
      <c r="I100" s="60"/>
      <c r="J100" s="730" t="s">
        <v>436</v>
      </c>
      <c r="K100" s="731" t="s">
        <v>34</v>
      </c>
      <c r="L100" s="731">
        <v>2</v>
      </c>
      <c r="M100" s="61"/>
      <c r="N100" s="62" t="str">
        <f t="shared" si="11"/>
        <v>Included</v>
      </c>
      <c r="O100" s="63">
        <f t="shared" si="12"/>
        <v>0</v>
      </c>
      <c r="P100" s="8">
        <f t="shared" si="13"/>
        <v>0</v>
      </c>
      <c r="Q100" s="9">
        <f t="shared" si="14"/>
        <v>0</v>
      </c>
      <c r="R100" s="16">
        <f t="shared" si="15"/>
        <v>0</v>
      </c>
      <c r="S100" s="8"/>
      <c r="T100" s="64">
        <f t="shared" si="16"/>
        <v>0</v>
      </c>
      <c r="V100" s="65"/>
      <c r="AB100" s="9"/>
      <c r="AL100" s="9"/>
      <c r="AM100" s="9"/>
      <c r="AN100" s="9"/>
      <c r="AO100" s="9"/>
      <c r="AP100" s="9"/>
      <c r="AQ100" s="9"/>
      <c r="AR100" s="9"/>
      <c r="AS100" s="9"/>
      <c r="AT100" s="9"/>
      <c r="AU100" s="9"/>
      <c r="AV100" s="9"/>
      <c r="AW100" s="9"/>
      <c r="AX100" s="9"/>
      <c r="AY100" s="9"/>
    </row>
    <row r="101" spans="1:51" ht="31.5" x14ac:dyDescent="0.3">
      <c r="A101" s="57">
        <v>10</v>
      </c>
      <c r="B101" s="730">
        <v>7000028121</v>
      </c>
      <c r="C101" s="731" t="s">
        <v>418</v>
      </c>
      <c r="D101" s="731" t="s">
        <v>425</v>
      </c>
      <c r="E101" s="730">
        <v>1000031386</v>
      </c>
      <c r="F101" s="731">
        <v>84713090</v>
      </c>
      <c r="G101" s="58"/>
      <c r="H101" s="59">
        <v>0.18</v>
      </c>
      <c r="I101" s="60"/>
      <c r="J101" s="730" t="s">
        <v>437</v>
      </c>
      <c r="K101" s="731" t="s">
        <v>338</v>
      </c>
      <c r="L101" s="731">
        <v>1</v>
      </c>
      <c r="M101" s="61"/>
      <c r="N101" s="62" t="str">
        <f t="shared" si="11"/>
        <v>Included</v>
      </c>
      <c r="O101" s="63">
        <f t="shared" si="12"/>
        <v>0</v>
      </c>
      <c r="P101" s="8">
        <f t="shared" si="13"/>
        <v>0</v>
      </c>
      <c r="Q101" s="9">
        <f t="shared" si="14"/>
        <v>0</v>
      </c>
      <c r="R101" s="16">
        <f t="shared" si="15"/>
        <v>0</v>
      </c>
      <c r="S101" s="8"/>
      <c r="T101" s="64">
        <f t="shared" si="16"/>
        <v>0</v>
      </c>
      <c r="V101" s="65"/>
      <c r="AB101" s="9"/>
      <c r="AL101" s="9"/>
      <c r="AM101" s="9"/>
      <c r="AN101" s="9"/>
      <c r="AO101" s="9"/>
      <c r="AP101" s="9"/>
      <c r="AQ101" s="9"/>
      <c r="AR101" s="9"/>
      <c r="AS101" s="9"/>
      <c r="AT101" s="9"/>
      <c r="AU101" s="9"/>
      <c r="AV101" s="9"/>
      <c r="AW101" s="9"/>
      <c r="AX101" s="9"/>
      <c r="AY101" s="9"/>
    </row>
    <row r="102" spans="1:51" ht="31.5" x14ac:dyDescent="0.3">
      <c r="A102" s="57">
        <v>11</v>
      </c>
      <c r="B102" s="730">
        <v>7000028122</v>
      </c>
      <c r="C102" s="731" t="s">
        <v>418</v>
      </c>
      <c r="D102" s="731" t="s">
        <v>425</v>
      </c>
      <c r="E102" s="730">
        <v>1000031387</v>
      </c>
      <c r="F102" s="731">
        <v>85238020</v>
      </c>
      <c r="G102" s="58"/>
      <c r="H102" s="59">
        <v>0.18</v>
      </c>
      <c r="I102" s="60"/>
      <c r="J102" s="730" t="s">
        <v>438</v>
      </c>
      <c r="K102" s="731" t="s">
        <v>338</v>
      </c>
      <c r="L102" s="731">
        <v>1</v>
      </c>
      <c r="M102" s="61"/>
      <c r="N102" s="62" t="str">
        <f t="shared" si="11"/>
        <v>Included</v>
      </c>
      <c r="O102" s="63">
        <f t="shared" si="12"/>
        <v>0</v>
      </c>
      <c r="P102" s="8">
        <f t="shared" si="13"/>
        <v>0</v>
      </c>
      <c r="Q102" s="9">
        <f t="shared" si="14"/>
        <v>0</v>
      </c>
      <c r="R102" s="16">
        <f t="shared" si="15"/>
        <v>0</v>
      </c>
      <c r="S102" s="8"/>
      <c r="T102" s="64">
        <f t="shared" si="16"/>
        <v>0</v>
      </c>
      <c r="V102" s="65"/>
      <c r="AB102" s="9"/>
      <c r="AL102" s="9"/>
      <c r="AM102" s="9"/>
      <c r="AN102" s="9"/>
      <c r="AO102" s="9"/>
      <c r="AP102" s="9"/>
      <c r="AQ102" s="9"/>
      <c r="AR102" s="9"/>
      <c r="AS102" s="9"/>
      <c r="AT102" s="9"/>
      <c r="AU102" s="9"/>
      <c r="AV102" s="9"/>
      <c r="AW102" s="9"/>
      <c r="AX102" s="9"/>
      <c r="AY102" s="9"/>
    </row>
    <row r="103" spans="1:51" ht="31.5" x14ac:dyDescent="0.3">
      <c r="A103" s="57">
        <v>12</v>
      </c>
      <c r="B103" s="730">
        <v>7000028123</v>
      </c>
      <c r="C103" s="731" t="s">
        <v>418</v>
      </c>
      <c r="D103" s="731" t="s">
        <v>425</v>
      </c>
      <c r="E103" s="730">
        <v>1000031388</v>
      </c>
      <c r="F103" s="731">
        <v>84433240</v>
      </c>
      <c r="G103" s="58"/>
      <c r="H103" s="59">
        <v>0.18</v>
      </c>
      <c r="I103" s="60"/>
      <c r="J103" s="730" t="s">
        <v>439</v>
      </c>
      <c r="K103" s="731" t="s">
        <v>34</v>
      </c>
      <c r="L103" s="731">
        <v>1</v>
      </c>
      <c r="M103" s="61"/>
      <c r="N103" s="62" t="str">
        <f t="shared" si="11"/>
        <v>Included</v>
      </c>
      <c r="O103" s="63">
        <f t="shared" si="12"/>
        <v>0</v>
      </c>
      <c r="P103" s="8">
        <f t="shared" si="13"/>
        <v>0</v>
      </c>
      <c r="Q103" s="9">
        <f t="shared" si="14"/>
        <v>0</v>
      </c>
      <c r="R103" s="16">
        <f t="shared" si="15"/>
        <v>0</v>
      </c>
      <c r="S103" s="8"/>
      <c r="T103" s="64">
        <f t="shared" si="16"/>
        <v>0</v>
      </c>
      <c r="V103" s="65"/>
      <c r="AB103" s="9"/>
      <c r="AL103" s="9"/>
      <c r="AM103" s="9"/>
      <c r="AN103" s="9"/>
      <c r="AO103" s="9"/>
      <c r="AP103" s="9"/>
      <c r="AQ103" s="9"/>
      <c r="AR103" s="9"/>
      <c r="AS103" s="9"/>
      <c r="AT103" s="9"/>
      <c r="AU103" s="9"/>
      <c r="AV103" s="9"/>
      <c r="AW103" s="9"/>
      <c r="AX103" s="9"/>
      <c r="AY103" s="9"/>
    </row>
    <row r="104" spans="1:51" ht="31.5" x14ac:dyDescent="0.3">
      <c r="A104" s="57">
        <v>13</v>
      </c>
      <c r="B104" s="730">
        <v>7000028124</v>
      </c>
      <c r="C104" s="731" t="s">
        <v>418</v>
      </c>
      <c r="D104" s="731" t="s">
        <v>425</v>
      </c>
      <c r="E104" s="730">
        <v>1000031380</v>
      </c>
      <c r="F104" s="731">
        <v>94033090</v>
      </c>
      <c r="G104" s="58"/>
      <c r="H104" s="59">
        <v>0.18</v>
      </c>
      <c r="I104" s="60"/>
      <c r="J104" s="730" t="s">
        <v>440</v>
      </c>
      <c r="K104" s="731" t="s">
        <v>338</v>
      </c>
      <c r="L104" s="731">
        <v>1</v>
      </c>
      <c r="M104" s="61"/>
      <c r="N104" s="62" t="str">
        <f t="shared" si="11"/>
        <v>Included</v>
      </c>
      <c r="O104" s="63">
        <f t="shared" si="12"/>
        <v>0</v>
      </c>
      <c r="P104" s="8">
        <f t="shared" si="13"/>
        <v>0</v>
      </c>
      <c r="Q104" s="9">
        <f t="shared" si="14"/>
        <v>0</v>
      </c>
      <c r="R104" s="16">
        <f t="shared" si="15"/>
        <v>0</v>
      </c>
      <c r="S104" s="8"/>
      <c r="T104" s="64">
        <f t="shared" si="16"/>
        <v>0</v>
      </c>
      <c r="V104" s="65"/>
      <c r="AB104" s="9"/>
      <c r="AL104" s="9"/>
      <c r="AM104" s="9"/>
      <c r="AN104" s="9"/>
      <c r="AO104" s="9"/>
      <c r="AP104" s="9"/>
      <c r="AQ104" s="9"/>
      <c r="AR104" s="9"/>
      <c r="AS104" s="9"/>
      <c r="AT104" s="9"/>
      <c r="AU104" s="9"/>
      <c r="AV104" s="9"/>
      <c r="AW104" s="9"/>
      <c r="AX104" s="9"/>
      <c r="AY104" s="9"/>
    </row>
    <row r="105" spans="1:51" ht="63" x14ac:dyDescent="0.3">
      <c r="A105" s="57">
        <v>14</v>
      </c>
      <c r="B105" s="730">
        <v>7000028112</v>
      </c>
      <c r="C105" s="731" t="s">
        <v>418</v>
      </c>
      <c r="D105" s="731" t="s">
        <v>426</v>
      </c>
      <c r="E105" s="730">
        <v>1000031369</v>
      </c>
      <c r="F105" s="731">
        <v>85176260</v>
      </c>
      <c r="G105" s="58"/>
      <c r="H105" s="59">
        <v>0.18</v>
      </c>
      <c r="I105" s="60"/>
      <c r="J105" s="730" t="s">
        <v>380</v>
      </c>
      <c r="K105" s="731" t="s">
        <v>338</v>
      </c>
      <c r="L105" s="731">
        <v>1</v>
      </c>
      <c r="M105" s="61"/>
      <c r="N105" s="62" t="str">
        <f t="shared" si="11"/>
        <v>Included</v>
      </c>
      <c r="O105" s="63">
        <f t="shared" si="12"/>
        <v>0</v>
      </c>
      <c r="P105" s="8">
        <f t="shared" si="13"/>
        <v>0</v>
      </c>
      <c r="Q105" s="9">
        <f t="shared" si="14"/>
        <v>0</v>
      </c>
      <c r="R105" s="16">
        <f t="shared" si="15"/>
        <v>0</v>
      </c>
      <c r="S105" s="8"/>
      <c r="T105" s="64">
        <f t="shared" si="16"/>
        <v>0</v>
      </c>
      <c r="V105" s="65"/>
      <c r="AB105" s="9"/>
      <c r="AL105" s="9"/>
      <c r="AM105" s="9"/>
      <c r="AN105" s="9"/>
      <c r="AO105" s="9"/>
      <c r="AP105" s="9"/>
      <c r="AQ105" s="9"/>
      <c r="AR105" s="9"/>
      <c r="AS105" s="9"/>
      <c r="AT105" s="9"/>
      <c r="AU105" s="9"/>
      <c r="AV105" s="9"/>
      <c r="AW105" s="9"/>
      <c r="AX105" s="9"/>
      <c r="AY105" s="9"/>
    </row>
    <row r="106" spans="1:51" ht="31.5" x14ac:dyDescent="0.3">
      <c r="A106" s="57">
        <v>15</v>
      </c>
      <c r="B106" s="730">
        <v>7000028113</v>
      </c>
      <c r="C106" s="731" t="s">
        <v>418</v>
      </c>
      <c r="D106" s="731" t="s">
        <v>426</v>
      </c>
      <c r="E106" s="730">
        <v>1000018706</v>
      </c>
      <c r="F106" s="731">
        <v>85176990</v>
      </c>
      <c r="G106" s="58"/>
      <c r="H106" s="59">
        <v>0.18</v>
      </c>
      <c r="I106" s="60"/>
      <c r="J106" s="730" t="s">
        <v>368</v>
      </c>
      <c r="K106" s="731" t="s">
        <v>34</v>
      </c>
      <c r="L106" s="731">
        <v>5</v>
      </c>
      <c r="M106" s="61"/>
      <c r="N106" s="62" t="str">
        <f t="shared" si="11"/>
        <v>Included</v>
      </c>
      <c r="O106" s="63">
        <f t="shared" si="12"/>
        <v>0</v>
      </c>
      <c r="P106" s="8">
        <f t="shared" si="13"/>
        <v>0</v>
      </c>
      <c r="Q106" s="9">
        <f t="shared" si="14"/>
        <v>0</v>
      </c>
      <c r="R106" s="16">
        <f t="shared" si="15"/>
        <v>0</v>
      </c>
      <c r="S106" s="8"/>
      <c r="T106" s="64">
        <f t="shared" si="16"/>
        <v>0</v>
      </c>
      <c r="V106" s="65"/>
      <c r="AB106" s="9"/>
      <c r="AL106" s="9"/>
      <c r="AM106" s="9"/>
      <c r="AN106" s="9"/>
      <c r="AO106" s="9"/>
      <c r="AP106" s="9"/>
      <c r="AQ106" s="9"/>
      <c r="AR106" s="9"/>
      <c r="AS106" s="9"/>
      <c r="AT106" s="9"/>
      <c r="AU106" s="9"/>
      <c r="AV106" s="9"/>
      <c r="AW106" s="9"/>
      <c r="AX106" s="9"/>
      <c r="AY106" s="9"/>
    </row>
    <row r="107" spans="1:51" ht="31.5" x14ac:dyDescent="0.3">
      <c r="A107" s="57">
        <v>16</v>
      </c>
      <c r="B107" s="730">
        <v>7000028114</v>
      </c>
      <c r="C107" s="731" t="s">
        <v>418</v>
      </c>
      <c r="D107" s="731" t="s">
        <v>426</v>
      </c>
      <c r="E107" s="730">
        <v>1000031374</v>
      </c>
      <c r="F107" s="731">
        <v>85176290</v>
      </c>
      <c r="G107" s="58"/>
      <c r="H107" s="59">
        <v>0.18</v>
      </c>
      <c r="I107" s="60"/>
      <c r="J107" s="730" t="s">
        <v>374</v>
      </c>
      <c r="K107" s="731" t="s">
        <v>338</v>
      </c>
      <c r="L107" s="731">
        <v>2</v>
      </c>
      <c r="M107" s="61"/>
      <c r="N107" s="62" t="str">
        <f t="shared" si="11"/>
        <v>Included</v>
      </c>
      <c r="O107" s="63">
        <f t="shared" si="12"/>
        <v>0</v>
      </c>
      <c r="P107" s="8">
        <f t="shared" si="13"/>
        <v>0</v>
      </c>
      <c r="Q107" s="9">
        <f t="shared" si="14"/>
        <v>0</v>
      </c>
      <c r="R107" s="16">
        <f t="shared" si="15"/>
        <v>0</v>
      </c>
      <c r="S107" s="8"/>
      <c r="T107" s="64">
        <f t="shared" si="16"/>
        <v>0</v>
      </c>
      <c r="V107" s="65"/>
      <c r="AB107" s="9"/>
      <c r="AL107" s="9"/>
      <c r="AM107" s="9"/>
      <c r="AN107" s="9"/>
      <c r="AO107" s="9"/>
      <c r="AP107" s="9"/>
      <c r="AQ107" s="9"/>
      <c r="AR107" s="9"/>
      <c r="AS107" s="9"/>
      <c r="AT107" s="9"/>
      <c r="AU107" s="9"/>
      <c r="AV107" s="9"/>
      <c r="AW107" s="9"/>
      <c r="AX107" s="9"/>
      <c r="AY107" s="9"/>
    </row>
    <row r="108" spans="1:51" ht="31.5" x14ac:dyDescent="0.3">
      <c r="A108" s="57">
        <v>17</v>
      </c>
      <c r="B108" s="730">
        <v>7000028115</v>
      </c>
      <c r="C108" s="731" t="s">
        <v>418</v>
      </c>
      <c r="D108" s="731" t="s">
        <v>426</v>
      </c>
      <c r="E108" s="730">
        <v>1000034950</v>
      </c>
      <c r="F108" s="731">
        <v>85176990</v>
      </c>
      <c r="G108" s="58"/>
      <c r="H108" s="59">
        <v>0.18</v>
      </c>
      <c r="I108" s="60"/>
      <c r="J108" s="730" t="s">
        <v>375</v>
      </c>
      <c r="K108" s="731" t="s">
        <v>34</v>
      </c>
      <c r="L108" s="731">
        <v>2</v>
      </c>
      <c r="M108" s="61"/>
      <c r="N108" s="62" t="str">
        <f t="shared" si="11"/>
        <v>Included</v>
      </c>
      <c r="O108" s="63">
        <f t="shared" si="12"/>
        <v>0</v>
      </c>
      <c r="P108" s="8">
        <f t="shared" si="13"/>
        <v>0</v>
      </c>
      <c r="Q108" s="9">
        <f t="shared" si="14"/>
        <v>0</v>
      </c>
      <c r="R108" s="16">
        <f t="shared" si="15"/>
        <v>0</v>
      </c>
      <c r="S108" s="8"/>
      <c r="T108" s="64">
        <f t="shared" si="16"/>
        <v>0</v>
      </c>
      <c r="V108" s="65"/>
      <c r="AB108" s="9"/>
      <c r="AL108" s="9"/>
      <c r="AM108" s="9"/>
      <c r="AN108" s="9"/>
      <c r="AO108" s="9"/>
      <c r="AP108" s="9"/>
      <c r="AQ108" s="9"/>
      <c r="AR108" s="9"/>
      <c r="AS108" s="9"/>
      <c r="AT108" s="9"/>
      <c r="AU108" s="9"/>
      <c r="AV108" s="9"/>
      <c r="AW108" s="9"/>
      <c r="AX108" s="9"/>
      <c r="AY108" s="9"/>
    </row>
    <row r="109" spans="1:51" ht="31.5" x14ac:dyDescent="0.3">
      <c r="A109" s="57">
        <v>18</v>
      </c>
      <c r="B109" s="730">
        <v>7000028125</v>
      </c>
      <c r="C109" s="731" t="s">
        <v>418</v>
      </c>
      <c r="D109" s="731" t="s">
        <v>426</v>
      </c>
      <c r="E109" s="730">
        <v>1000074848</v>
      </c>
      <c r="F109" s="731">
        <v>85176220</v>
      </c>
      <c r="G109" s="58"/>
      <c r="H109" s="59">
        <v>0.18</v>
      </c>
      <c r="I109" s="60"/>
      <c r="J109" s="730" t="s">
        <v>434</v>
      </c>
      <c r="K109" s="731" t="s">
        <v>34</v>
      </c>
      <c r="L109" s="731">
        <v>12</v>
      </c>
      <c r="M109" s="61"/>
      <c r="N109" s="62" t="str">
        <f t="shared" si="11"/>
        <v>Included</v>
      </c>
      <c r="O109" s="63">
        <f t="shared" si="12"/>
        <v>0</v>
      </c>
      <c r="P109" s="8">
        <f t="shared" si="13"/>
        <v>0</v>
      </c>
      <c r="Q109" s="9">
        <f t="shared" si="14"/>
        <v>0</v>
      </c>
      <c r="R109" s="16">
        <f t="shared" si="15"/>
        <v>0</v>
      </c>
      <c r="S109" s="8"/>
      <c r="T109" s="64">
        <f t="shared" si="16"/>
        <v>0</v>
      </c>
      <c r="V109" s="65"/>
      <c r="AB109" s="9"/>
      <c r="AL109" s="9"/>
      <c r="AM109" s="9"/>
      <c r="AN109" s="9"/>
      <c r="AO109" s="9"/>
      <c r="AP109" s="9"/>
      <c r="AQ109" s="9"/>
      <c r="AR109" s="9"/>
      <c r="AS109" s="9"/>
      <c r="AT109" s="9"/>
      <c r="AU109" s="9"/>
      <c r="AV109" s="9"/>
      <c r="AW109" s="9"/>
      <c r="AX109" s="9"/>
      <c r="AY109" s="9"/>
    </row>
    <row r="110" spans="1:51" ht="31.5" x14ac:dyDescent="0.3">
      <c r="A110" s="57">
        <v>19</v>
      </c>
      <c r="B110" s="730">
        <v>7000028116</v>
      </c>
      <c r="C110" s="731" t="s">
        <v>418</v>
      </c>
      <c r="D110" s="731" t="s">
        <v>426</v>
      </c>
      <c r="E110" s="730">
        <v>1000031381</v>
      </c>
      <c r="F110" s="731">
        <v>85176290</v>
      </c>
      <c r="G110" s="58"/>
      <c r="H110" s="59">
        <v>0.18</v>
      </c>
      <c r="I110" s="60"/>
      <c r="J110" s="730" t="s">
        <v>376</v>
      </c>
      <c r="K110" s="731" t="s">
        <v>338</v>
      </c>
      <c r="L110" s="731">
        <v>1</v>
      </c>
      <c r="M110" s="61"/>
      <c r="N110" s="62" t="str">
        <f t="shared" si="11"/>
        <v>Included</v>
      </c>
      <c r="O110" s="63">
        <f t="shared" si="12"/>
        <v>0</v>
      </c>
      <c r="P110" s="8">
        <f t="shared" si="13"/>
        <v>0</v>
      </c>
      <c r="Q110" s="9">
        <f t="shared" si="14"/>
        <v>0</v>
      </c>
      <c r="R110" s="16">
        <f t="shared" si="15"/>
        <v>0</v>
      </c>
      <c r="S110" s="8"/>
      <c r="T110" s="64">
        <f t="shared" si="16"/>
        <v>0</v>
      </c>
      <c r="V110" s="65"/>
      <c r="AB110" s="9"/>
      <c r="AL110" s="9"/>
      <c r="AM110" s="9"/>
      <c r="AN110" s="9"/>
      <c r="AO110" s="9"/>
      <c r="AP110" s="9"/>
      <c r="AQ110" s="9"/>
      <c r="AR110" s="9"/>
      <c r="AS110" s="9"/>
      <c r="AT110" s="9"/>
      <c r="AU110" s="9"/>
      <c r="AV110" s="9"/>
      <c r="AW110" s="9"/>
      <c r="AX110" s="9"/>
      <c r="AY110" s="9"/>
    </row>
    <row r="111" spans="1:51" ht="31.5" x14ac:dyDescent="0.3">
      <c r="A111" s="57">
        <v>20</v>
      </c>
      <c r="B111" s="730">
        <v>7000028117</v>
      </c>
      <c r="C111" s="731" t="s">
        <v>418</v>
      </c>
      <c r="D111" s="731" t="s">
        <v>426</v>
      </c>
      <c r="E111" s="730">
        <v>1000031383</v>
      </c>
      <c r="F111" s="731">
        <v>85362090</v>
      </c>
      <c r="G111" s="58"/>
      <c r="H111" s="59">
        <v>0.18</v>
      </c>
      <c r="I111" s="60"/>
      <c r="J111" s="730" t="s">
        <v>382</v>
      </c>
      <c r="K111" s="731" t="s">
        <v>338</v>
      </c>
      <c r="L111" s="731">
        <v>1</v>
      </c>
      <c r="M111" s="61"/>
      <c r="N111" s="62" t="str">
        <f t="shared" si="11"/>
        <v>Included</v>
      </c>
      <c r="O111" s="63">
        <f t="shared" si="12"/>
        <v>0</v>
      </c>
      <c r="P111" s="8">
        <f t="shared" si="13"/>
        <v>0</v>
      </c>
      <c r="Q111" s="9">
        <f t="shared" si="14"/>
        <v>0</v>
      </c>
      <c r="R111" s="16">
        <f t="shared" si="15"/>
        <v>0</v>
      </c>
      <c r="S111" s="8"/>
      <c r="T111" s="64">
        <f t="shared" si="16"/>
        <v>0</v>
      </c>
      <c r="V111" s="65"/>
      <c r="AB111" s="9"/>
      <c r="AL111" s="9"/>
      <c r="AM111" s="9"/>
      <c r="AN111" s="9"/>
      <c r="AO111" s="9"/>
      <c r="AP111" s="9"/>
      <c r="AQ111" s="9"/>
      <c r="AR111" s="9"/>
      <c r="AS111" s="9"/>
      <c r="AT111" s="9"/>
      <c r="AU111" s="9"/>
      <c r="AV111" s="9"/>
      <c r="AW111" s="9"/>
      <c r="AX111" s="9"/>
      <c r="AY111" s="9"/>
    </row>
    <row r="112" spans="1:51" ht="31.5" x14ac:dyDescent="0.3">
      <c r="A112" s="57">
        <v>21</v>
      </c>
      <c r="B112" s="730">
        <v>7000028118</v>
      </c>
      <c r="C112" s="731" t="s">
        <v>418</v>
      </c>
      <c r="D112" s="731" t="s">
        <v>426</v>
      </c>
      <c r="E112" s="730">
        <v>1000019811</v>
      </c>
      <c r="F112" s="731">
        <v>85362090</v>
      </c>
      <c r="G112" s="58"/>
      <c r="H112" s="59">
        <v>0.18</v>
      </c>
      <c r="I112" s="60"/>
      <c r="J112" s="730" t="s">
        <v>383</v>
      </c>
      <c r="K112" s="731" t="s">
        <v>338</v>
      </c>
      <c r="L112" s="731">
        <v>3</v>
      </c>
      <c r="M112" s="61"/>
      <c r="N112" s="62" t="str">
        <f t="shared" si="11"/>
        <v>Included</v>
      </c>
      <c r="O112" s="63">
        <f t="shared" si="12"/>
        <v>0</v>
      </c>
      <c r="P112" s="8">
        <f t="shared" si="13"/>
        <v>0</v>
      </c>
      <c r="Q112" s="9">
        <f t="shared" si="14"/>
        <v>0</v>
      </c>
      <c r="R112" s="16">
        <f t="shared" si="15"/>
        <v>0</v>
      </c>
      <c r="S112" s="8"/>
      <c r="T112" s="64">
        <f t="shared" si="16"/>
        <v>0</v>
      </c>
      <c r="V112" s="65"/>
      <c r="AB112" s="9"/>
      <c r="AL112" s="9"/>
      <c r="AM112" s="9"/>
      <c r="AN112" s="9"/>
      <c r="AO112" s="9"/>
      <c r="AP112" s="9"/>
      <c r="AQ112" s="9"/>
      <c r="AR112" s="9"/>
      <c r="AS112" s="9"/>
      <c r="AT112" s="9"/>
      <c r="AU112" s="9"/>
      <c r="AV112" s="9"/>
      <c r="AW112" s="9"/>
      <c r="AX112" s="9"/>
      <c r="AY112" s="9"/>
    </row>
    <row r="113" spans="1:51" ht="31.5" x14ac:dyDescent="0.3">
      <c r="A113" s="57">
        <v>22</v>
      </c>
      <c r="B113" s="730">
        <v>7000028119</v>
      </c>
      <c r="C113" s="731" t="s">
        <v>418</v>
      </c>
      <c r="D113" s="731" t="s">
        <v>426</v>
      </c>
      <c r="E113" s="730">
        <v>1000028252</v>
      </c>
      <c r="F113" s="731">
        <v>85177010</v>
      </c>
      <c r="G113" s="58"/>
      <c r="H113" s="59">
        <v>0.18</v>
      </c>
      <c r="I113" s="60"/>
      <c r="J113" s="730" t="s">
        <v>384</v>
      </c>
      <c r="K113" s="731" t="s">
        <v>338</v>
      </c>
      <c r="L113" s="731">
        <v>1</v>
      </c>
      <c r="M113" s="61"/>
      <c r="N113" s="62" t="str">
        <f t="shared" si="11"/>
        <v>Included</v>
      </c>
      <c r="O113" s="63">
        <f t="shared" si="12"/>
        <v>0</v>
      </c>
      <c r="P113" s="8">
        <f t="shared" si="13"/>
        <v>0</v>
      </c>
      <c r="Q113" s="9">
        <f t="shared" si="14"/>
        <v>0</v>
      </c>
      <c r="R113" s="16">
        <f t="shared" si="15"/>
        <v>0</v>
      </c>
      <c r="S113" s="8"/>
      <c r="T113" s="64">
        <f t="shared" si="16"/>
        <v>0</v>
      </c>
      <c r="V113" s="65"/>
      <c r="AB113" s="9"/>
      <c r="AL113" s="9"/>
      <c r="AM113" s="9"/>
      <c r="AN113" s="9"/>
      <c r="AO113" s="9"/>
      <c r="AP113" s="9"/>
      <c r="AQ113" s="9"/>
      <c r="AR113" s="9"/>
      <c r="AS113" s="9"/>
      <c r="AT113" s="9"/>
      <c r="AU113" s="9"/>
      <c r="AV113" s="9"/>
      <c r="AW113" s="9"/>
      <c r="AX113" s="9"/>
      <c r="AY113" s="9"/>
    </row>
    <row r="114" spans="1:51" ht="31.5" x14ac:dyDescent="0.3">
      <c r="A114" s="57">
        <v>23</v>
      </c>
      <c r="B114" s="730">
        <v>7000028120</v>
      </c>
      <c r="C114" s="731" t="s">
        <v>418</v>
      </c>
      <c r="D114" s="731" t="s">
        <v>426</v>
      </c>
      <c r="E114" s="730">
        <v>1000031398</v>
      </c>
      <c r="F114" s="731">
        <v>85171890</v>
      </c>
      <c r="G114" s="58"/>
      <c r="H114" s="59">
        <v>0.18</v>
      </c>
      <c r="I114" s="60"/>
      <c r="J114" s="730" t="s">
        <v>381</v>
      </c>
      <c r="K114" s="731" t="s">
        <v>338</v>
      </c>
      <c r="L114" s="731">
        <v>1</v>
      </c>
      <c r="M114" s="61"/>
      <c r="N114" s="62" t="str">
        <f t="shared" si="11"/>
        <v>Included</v>
      </c>
      <c r="O114" s="63">
        <f t="shared" si="12"/>
        <v>0</v>
      </c>
      <c r="P114" s="8">
        <f t="shared" si="13"/>
        <v>0</v>
      </c>
      <c r="Q114" s="9">
        <f t="shared" si="14"/>
        <v>0</v>
      </c>
      <c r="R114" s="16">
        <f t="shared" si="15"/>
        <v>0</v>
      </c>
      <c r="S114" s="8"/>
      <c r="T114" s="64">
        <f t="shared" si="16"/>
        <v>0</v>
      </c>
      <c r="V114" s="65"/>
      <c r="AB114" s="9"/>
      <c r="AL114" s="9"/>
      <c r="AM114" s="9"/>
      <c r="AN114" s="9"/>
      <c r="AO114" s="9"/>
      <c r="AP114" s="9"/>
      <c r="AQ114" s="9"/>
      <c r="AR114" s="9"/>
      <c r="AS114" s="9"/>
      <c r="AT114" s="9"/>
      <c r="AU114" s="9"/>
      <c r="AV114" s="9"/>
      <c r="AW114" s="9"/>
      <c r="AX114" s="9"/>
      <c r="AY114" s="9"/>
    </row>
    <row r="115" spans="1:51" ht="18.75" customHeight="1" x14ac:dyDescent="0.3">
      <c r="A115" s="782" t="s">
        <v>403</v>
      </c>
      <c r="B115" s="836" t="s">
        <v>445</v>
      </c>
      <c r="C115" s="837"/>
      <c r="D115" s="837"/>
      <c r="E115" s="837"/>
      <c r="F115" s="837"/>
      <c r="G115" s="837"/>
      <c r="H115" s="837"/>
      <c r="I115" s="837"/>
      <c r="J115" s="837"/>
      <c r="K115" s="837"/>
      <c r="L115" s="837"/>
      <c r="M115" s="837"/>
      <c r="N115" s="837"/>
      <c r="O115" s="838"/>
      <c r="P115" s="43">
        <f t="shared" si="13"/>
        <v>0</v>
      </c>
      <c r="Q115" s="43">
        <f t="shared" si="14"/>
        <v>0</v>
      </c>
      <c r="R115" s="43">
        <f t="shared" si="15"/>
        <v>0</v>
      </c>
      <c r="S115" s="44"/>
      <c r="T115" s="45">
        <f t="shared" si="16"/>
        <v>0</v>
      </c>
      <c r="U115" s="45"/>
      <c r="V115" s="45"/>
      <c r="W115" s="45"/>
      <c r="AA115" s="10"/>
      <c r="AI115" s="33"/>
    </row>
    <row r="116" spans="1:51" ht="94.5" x14ac:dyDescent="0.3">
      <c r="A116" s="57">
        <v>1</v>
      </c>
      <c r="B116" s="730">
        <v>7000028127</v>
      </c>
      <c r="C116" s="731" t="s">
        <v>418</v>
      </c>
      <c r="D116" s="731" t="s">
        <v>427</v>
      </c>
      <c r="E116" s="730">
        <v>1000031367</v>
      </c>
      <c r="F116" s="731">
        <v>85176260</v>
      </c>
      <c r="G116" s="58"/>
      <c r="H116" s="59">
        <v>0.18</v>
      </c>
      <c r="I116" s="60"/>
      <c r="J116" s="730" t="s">
        <v>367</v>
      </c>
      <c r="K116" s="731" t="s">
        <v>34</v>
      </c>
      <c r="L116" s="731">
        <v>4</v>
      </c>
      <c r="M116" s="61"/>
      <c r="N116" s="62" t="str">
        <f t="shared" si="11"/>
        <v>Included</v>
      </c>
      <c r="O116" s="63">
        <f t="shared" si="12"/>
        <v>0</v>
      </c>
      <c r="P116" s="8">
        <f t="shared" si="13"/>
        <v>0</v>
      </c>
      <c r="Q116" s="9">
        <f t="shared" si="14"/>
        <v>0</v>
      </c>
      <c r="R116" s="16">
        <f t="shared" si="15"/>
        <v>0</v>
      </c>
      <c r="S116" s="8"/>
      <c r="T116" s="64">
        <f t="shared" si="16"/>
        <v>0</v>
      </c>
      <c r="V116" s="65"/>
      <c r="AB116" s="9"/>
      <c r="AL116" s="9"/>
      <c r="AM116" s="9"/>
      <c r="AN116" s="9"/>
      <c r="AO116" s="9"/>
      <c r="AP116" s="9"/>
      <c r="AQ116" s="9"/>
      <c r="AR116" s="9"/>
      <c r="AS116" s="9"/>
      <c r="AT116" s="9"/>
      <c r="AU116" s="9"/>
      <c r="AV116" s="9"/>
      <c r="AW116" s="9"/>
      <c r="AX116" s="9"/>
      <c r="AY116" s="9"/>
    </row>
    <row r="117" spans="1:51" ht="31.5" x14ac:dyDescent="0.3">
      <c r="A117" s="57">
        <v>2</v>
      </c>
      <c r="B117" s="730">
        <v>7000028128</v>
      </c>
      <c r="C117" s="731" t="s">
        <v>418</v>
      </c>
      <c r="D117" s="731" t="s">
        <v>427</v>
      </c>
      <c r="E117" s="730">
        <v>1000018706</v>
      </c>
      <c r="F117" s="731">
        <v>85176990</v>
      </c>
      <c r="G117" s="58"/>
      <c r="H117" s="59">
        <v>0.18</v>
      </c>
      <c r="I117" s="60"/>
      <c r="J117" s="730" t="s">
        <v>368</v>
      </c>
      <c r="K117" s="731" t="s">
        <v>34</v>
      </c>
      <c r="L117" s="731">
        <v>16</v>
      </c>
      <c r="M117" s="61"/>
      <c r="N117" s="62" t="str">
        <f t="shared" si="11"/>
        <v>Included</v>
      </c>
      <c r="O117" s="63">
        <f t="shared" si="12"/>
        <v>0</v>
      </c>
      <c r="P117" s="8">
        <f t="shared" si="13"/>
        <v>0</v>
      </c>
      <c r="Q117" s="9">
        <f t="shared" si="14"/>
        <v>0</v>
      </c>
      <c r="R117" s="16">
        <f t="shared" si="15"/>
        <v>0</v>
      </c>
      <c r="S117" s="8"/>
      <c r="T117" s="64">
        <f t="shared" si="16"/>
        <v>0</v>
      </c>
      <c r="V117" s="65"/>
      <c r="AB117" s="9"/>
      <c r="AL117" s="9"/>
      <c r="AM117" s="9"/>
      <c r="AN117" s="9"/>
      <c r="AO117" s="9"/>
      <c r="AP117" s="9"/>
      <c r="AQ117" s="9"/>
      <c r="AR117" s="9"/>
      <c r="AS117" s="9"/>
      <c r="AT117" s="9"/>
      <c r="AU117" s="9"/>
      <c r="AV117" s="9"/>
      <c r="AW117" s="9"/>
      <c r="AX117" s="9"/>
      <c r="AY117" s="9"/>
    </row>
    <row r="118" spans="1:51" ht="31.5" x14ac:dyDescent="0.3">
      <c r="A118" s="57">
        <v>3</v>
      </c>
      <c r="B118" s="730">
        <v>7000028129</v>
      </c>
      <c r="C118" s="731" t="s">
        <v>418</v>
      </c>
      <c r="D118" s="731" t="s">
        <v>427</v>
      </c>
      <c r="E118" s="730">
        <v>1000031374</v>
      </c>
      <c r="F118" s="731">
        <v>85176290</v>
      </c>
      <c r="G118" s="58"/>
      <c r="H118" s="59">
        <v>0.18</v>
      </c>
      <c r="I118" s="60"/>
      <c r="J118" s="730" t="s">
        <v>374</v>
      </c>
      <c r="K118" s="731" t="s">
        <v>338</v>
      </c>
      <c r="L118" s="731">
        <v>8</v>
      </c>
      <c r="M118" s="61"/>
      <c r="N118" s="62" t="str">
        <f t="shared" si="11"/>
        <v>Included</v>
      </c>
      <c r="O118" s="63">
        <f t="shared" si="12"/>
        <v>0</v>
      </c>
      <c r="P118" s="8">
        <f t="shared" si="13"/>
        <v>0</v>
      </c>
      <c r="Q118" s="9">
        <f t="shared" si="14"/>
        <v>0</v>
      </c>
      <c r="R118" s="16">
        <f t="shared" si="15"/>
        <v>0</v>
      </c>
      <c r="S118" s="8"/>
      <c r="T118" s="64">
        <f t="shared" si="16"/>
        <v>0</v>
      </c>
      <c r="V118" s="65"/>
      <c r="AB118" s="9"/>
      <c r="AL118" s="9"/>
      <c r="AM118" s="9"/>
      <c r="AN118" s="9"/>
      <c r="AO118" s="9"/>
      <c r="AP118" s="9"/>
      <c r="AQ118" s="9"/>
      <c r="AR118" s="9"/>
      <c r="AS118" s="9"/>
      <c r="AT118" s="9"/>
      <c r="AU118" s="9"/>
      <c r="AV118" s="9"/>
      <c r="AW118" s="9"/>
      <c r="AX118" s="9"/>
      <c r="AY118" s="9"/>
    </row>
    <row r="119" spans="1:51" ht="31.5" x14ac:dyDescent="0.3">
      <c r="A119" s="57">
        <v>4</v>
      </c>
      <c r="B119" s="730">
        <v>7000028130</v>
      </c>
      <c r="C119" s="731" t="s">
        <v>418</v>
      </c>
      <c r="D119" s="731" t="s">
        <v>427</v>
      </c>
      <c r="E119" s="730">
        <v>1000034950</v>
      </c>
      <c r="F119" s="731">
        <v>85176990</v>
      </c>
      <c r="G119" s="58"/>
      <c r="H119" s="59">
        <v>0.18</v>
      </c>
      <c r="I119" s="60"/>
      <c r="J119" s="730" t="s">
        <v>375</v>
      </c>
      <c r="K119" s="731" t="s">
        <v>34</v>
      </c>
      <c r="L119" s="731">
        <v>8</v>
      </c>
      <c r="M119" s="61"/>
      <c r="N119" s="62" t="str">
        <f t="shared" si="11"/>
        <v>Included</v>
      </c>
      <c r="O119" s="63">
        <f t="shared" si="12"/>
        <v>0</v>
      </c>
      <c r="P119" s="8">
        <f t="shared" si="13"/>
        <v>0</v>
      </c>
      <c r="Q119" s="9">
        <f t="shared" si="14"/>
        <v>0</v>
      </c>
      <c r="R119" s="16">
        <f t="shared" si="15"/>
        <v>0</v>
      </c>
      <c r="S119" s="8"/>
      <c r="T119" s="64">
        <f t="shared" si="16"/>
        <v>0</v>
      </c>
      <c r="V119" s="65"/>
      <c r="AB119" s="9"/>
      <c r="AL119" s="9"/>
      <c r="AM119" s="9"/>
      <c r="AN119" s="9"/>
      <c r="AO119" s="9"/>
      <c r="AP119" s="9"/>
      <c r="AQ119" s="9"/>
      <c r="AR119" s="9"/>
      <c r="AS119" s="9"/>
      <c r="AT119" s="9"/>
      <c r="AU119" s="9"/>
      <c r="AV119" s="9"/>
      <c r="AW119" s="9"/>
      <c r="AX119" s="9"/>
      <c r="AY119" s="9"/>
    </row>
    <row r="120" spans="1:51" ht="31.5" x14ac:dyDescent="0.3">
      <c r="A120" s="57">
        <v>5</v>
      </c>
      <c r="B120" s="730">
        <v>7000028131</v>
      </c>
      <c r="C120" s="731" t="s">
        <v>418</v>
      </c>
      <c r="D120" s="731" t="s">
        <v>427</v>
      </c>
      <c r="E120" s="730">
        <v>1000031381</v>
      </c>
      <c r="F120" s="731">
        <v>85176290</v>
      </c>
      <c r="G120" s="58"/>
      <c r="H120" s="59">
        <v>0.18</v>
      </c>
      <c r="I120" s="60"/>
      <c r="J120" s="730" t="s">
        <v>376</v>
      </c>
      <c r="K120" s="731" t="s">
        <v>338</v>
      </c>
      <c r="L120" s="731">
        <v>4</v>
      </c>
      <c r="M120" s="61"/>
      <c r="N120" s="62" t="str">
        <f t="shared" si="11"/>
        <v>Included</v>
      </c>
      <c r="O120" s="63">
        <f t="shared" si="12"/>
        <v>0</v>
      </c>
      <c r="P120" s="8">
        <f t="shared" si="13"/>
        <v>0</v>
      </c>
      <c r="Q120" s="9">
        <f t="shared" si="14"/>
        <v>0</v>
      </c>
      <c r="R120" s="16">
        <f t="shared" si="15"/>
        <v>0</v>
      </c>
      <c r="S120" s="8"/>
      <c r="T120" s="64">
        <f t="shared" si="16"/>
        <v>0</v>
      </c>
      <c r="V120" s="65"/>
      <c r="AB120" s="9"/>
      <c r="AL120" s="9"/>
      <c r="AM120" s="9"/>
      <c r="AN120" s="9"/>
      <c r="AO120" s="9"/>
      <c r="AP120" s="9"/>
      <c r="AQ120" s="9"/>
      <c r="AR120" s="9"/>
      <c r="AS120" s="9"/>
      <c r="AT120" s="9"/>
      <c r="AU120" s="9"/>
      <c r="AV120" s="9"/>
      <c r="AW120" s="9"/>
      <c r="AX120" s="9"/>
      <c r="AY120" s="9"/>
    </row>
    <row r="121" spans="1:51" ht="31.5" x14ac:dyDescent="0.3">
      <c r="A121" s="57">
        <v>6</v>
      </c>
      <c r="B121" s="730">
        <v>7000028132</v>
      </c>
      <c r="C121" s="731" t="s">
        <v>418</v>
      </c>
      <c r="D121" s="731" t="s">
        <v>427</v>
      </c>
      <c r="E121" s="730">
        <v>1000026228</v>
      </c>
      <c r="F121" s="731">
        <v>85176290</v>
      </c>
      <c r="G121" s="58"/>
      <c r="H121" s="59">
        <v>0.18</v>
      </c>
      <c r="I121" s="60"/>
      <c r="J121" s="730" t="s">
        <v>377</v>
      </c>
      <c r="K121" s="731" t="s">
        <v>34</v>
      </c>
      <c r="L121" s="731">
        <v>4</v>
      </c>
      <c r="M121" s="61"/>
      <c r="N121" s="62" t="str">
        <f t="shared" si="11"/>
        <v>Included</v>
      </c>
      <c r="O121" s="63">
        <f t="shared" si="12"/>
        <v>0</v>
      </c>
      <c r="P121" s="8">
        <f t="shared" si="13"/>
        <v>0</v>
      </c>
      <c r="Q121" s="9">
        <f t="shared" si="14"/>
        <v>0</v>
      </c>
      <c r="R121" s="16">
        <f t="shared" si="15"/>
        <v>0</v>
      </c>
      <c r="S121" s="8"/>
      <c r="T121" s="64">
        <f t="shared" si="16"/>
        <v>0</v>
      </c>
      <c r="V121" s="65"/>
      <c r="AB121" s="9"/>
      <c r="AL121" s="9"/>
      <c r="AM121" s="9"/>
      <c r="AN121" s="9"/>
      <c r="AO121" s="9"/>
      <c r="AP121" s="9"/>
      <c r="AQ121" s="9"/>
      <c r="AR121" s="9"/>
      <c r="AS121" s="9"/>
      <c r="AT121" s="9"/>
      <c r="AU121" s="9"/>
      <c r="AV121" s="9"/>
      <c r="AW121" s="9"/>
      <c r="AX121" s="9"/>
      <c r="AY121" s="9"/>
    </row>
    <row r="122" spans="1:51" ht="18.75" customHeight="1" x14ac:dyDescent="0.3">
      <c r="A122" s="782" t="s">
        <v>404</v>
      </c>
      <c r="B122" s="836" t="s">
        <v>446</v>
      </c>
      <c r="C122" s="837"/>
      <c r="D122" s="837"/>
      <c r="E122" s="837"/>
      <c r="F122" s="837"/>
      <c r="G122" s="837"/>
      <c r="H122" s="837"/>
      <c r="I122" s="837"/>
      <c r="J122" s="837"/>
      <c r="K122" s="837"/>
      <c r="L122" s="837"/>
      <c r="M122" s="837"/>
      <c r="N122" s="837"/>
      <c r="O122" s="838"/>
      <c r="P122" s="43">
        <f t="shared" si="13"/>
        <v>0</v>
      </c>
      <c r="Q122" s="43">
        <f t="shared" si="14"/>
        <v>0</v>
      </c>
      <c r="R122" s="43">
        <f t="shared" si="15"/>
        <v>0</v>
      </c>
      <c r="S122" s="44"/>
      <c r="T122" s="45">
        <f t="shared" si="16"/>
        <v>0</v>
      </c>
      <c r="U122" s="45"/>
      <c r="V122" s="45"/>
      <c r="W122" s="45"/>
      <c r="AA122" s="10"/>
      <c r="AI122" s="33"/>
    </row>
    <row r="123" spans="1:51" ht="94.5" x14ac:dyDescent="0.3">
      <c r="A123" s="57">
        <v>1</v>
      </c>
      <c r="B123" s="730">
        <v>7000028134</v>
      </c>
      <c r="C123" s="731" t="s">
        <v>418</v>
      </c>
      <c r="D123" s="731" t="s">
        <v>428</v>
      </c>
      <c r="E123" s="730">
        <v>1000031367</v>
      </c>
      <c r="F123" s="731">
        <v>85176260</v>
      </c>
      <c r="G123" s="58"/>
      <c r="H123" s="59">
        <v>0.18</v>
      </c>
      <c r="I123" s="60"/>
      <c r="J123" s="730" t="s">
        <v>367</v>
      </c>
      <c r="K123" s="731" t="s">
        <v>34</v>
      </c>
      <c r="L123" s="731">
        <v>1</v>
      </c>
      <c r="M123" s="61"/>
      <c r="N123" s="62" t="str">
        <f t="shared" si="11"/>
        <v>Included</v>
      </c>
      <c r="O123" s="63">
        <f t="shared" si="12"/>
        <v>0</v>
      </c>
      <c r="P123" s="8">
        <f t="shared" si="13"/>
        <v>0</v>
      </c>
      <c r="Q123" s="9">
        <f t="shared" si="14"/>
        <v>0</v>
      </c>
      <c r="R123" s="16">
        <f t="shared" si="15"/>
        <v>0</v>
      </c>
      <c r="S123" s="8"/>
      <c r="T123" s="64">
        <f t="shared" si="16"/>
        <v>0</v>
      </c>
      <c r="V123" s="65"/>
      <c r="AB123" s="9"/>
      <c r="AL123" s="9"/>
      <c r="AM123" s="9"/>
      <c r="AN123" s="9"/>
      <c r="AO123" s="9"/>
      <c r="AP123" s="9"/>
      <c r="AQ123" s="9"/>
      <c r="AR123" s="9"/>
      <c r="AS123" s="9"/>
      <c r="AT123" s="9"/>
      <c r="AU123" s="9"/>
      <c r="AV123" s="9"/>
      <c r="AW123" s="9"/>
      <c r="AX123" s="9"/>
      <c r="AY123" s="9"/>
    </row>
    <row r="124" spans="1:51" ht="31.5" x14ac:dyDescent="0.3">
      <c r="A124" s="57">
        <v>2</v>
      </c>
      <c r="B124" s="730">
        <v>7000028135</v>
      </c>
      <c r="C124" s="731" t="s">
        <v>418</v>
      </c>
      <c r="D124" s="731" t="s">
        <v>428</v>
      </c>
      <c r="E124" s="730">
        <v>1000018706</v>
      </c>
      <c r="F124" s="731">
        <v>85176990</v>
      </c>
      <c r="G124" s="58"/>
      <c r="H124" s="59">
        <v>0.18</v>
      </c>
      <c r="I124" s="60"/>
      <c r="J124" s="730" t="s">
        <v>368</v>
      </c>
      <c r="K124" s="731" t="s">
        <v>34</v>
      </c>
      <c r="L124" s="731">
        <v>4</v>
      </c>
      <c r="M124" s="61"/>
      <c r="N124" s="62" t="str">
        <f t="shared" si="11"/>
        <v>Included</v>
      </c>
      <c r="O124" s="63">
        <f t="shared" si="12"/>
        <v>0</v>
      </c>
      <c r="P124" s="8">
        <f t="shared" si="13"/>
        <v>0</v>
      </c>
      <c r="Q124" s="9">
        <f t="shared" si="14"/>
        <v>0</v>
      </c>
      <c r="R124" s="16">
        <f t="shared" si="15"/>
        <v>0</v>
      </c>
      <c r="S124" s="8"/>
      <c r="T124" s="64">
        <f t="shared" si="16"/>
        <v>0</v>
      </c>
      <c r="V124" s="65"/>
      <c r="AB124" s="9"/>
      <c r="AL124" s="9"/>
      <c r="AM124" s="9"/>
      <c r="AN124" s="9"/>
      <c r="AO124" s="9"/>
      <c r="AP124" s="9"/>
      <c r="AQ124" s="9"/>
      <c r="AR124" s="9"/>
      <c r="AS124" s="9"/>
      <c r="AT124" s="9"/>
      <c r="AU124" s="9"/>
      <c r="AV124" s="9"/>
      <c r="AW124" s="9"/>
      <c r="AX124" s="9"/>
      <c r="AY124" s="9"/>
    </row>
    <row r="125" spans="1:51" ht="31.5" x14ac:dyDescent="0.3">
      <c r="A125" s="57">
        <v>3</v>
      </c>
      <c r="B125" s="730">
        <v>7000028136</v>
      </c>
      <c r="C125" s="731" t="s">
        <v>418</v>
      </c>
      <c r="D125" s="731" t="s">
        <v>428</v>
      </c>
      <c r="E125" s="730">
        <v>1000031374</v>
      </c>
      <c r="F125" s="731">
        <v>85176290</v>
      </c>
      <c r="G125" s="58"/>
      <c r="H125" s="59">
        <v>0.18</v>
      </c>
      <c r="I125" s="60"/>
      <c r="J125" s="730" t="s">
        <v>374</v>
      </c>
      <c r="K125" s="731" t="s">
        <v>338</v>
      </c>
      <c r="L125" s="731">
        <v>2</v>
      </c>
      <c r="M125" s="61"/>
      <c r="N125" s="62" t="str">
        <f t="shared" si="11"/>
        <v>Included</v>
      </c>
      <c r="O125" s="63">
        <f t="shared" si="12"/>
        <v>0</v>
      </c>
      <c r="P125" s="8">
        <f t="shared" si="13"/>
        <v>0</v>
      </c>
      <c r="Q125" s="9">
        <f t="shared" si="14"/>
        <v>0</v>
      </c>
      <c r="R125" s="16">
        <f t="shared" si="15"/>
        <v>0</v>
      </c>
      <c r="S125" s="8"/>
      <c r="T125" s="64">
        <f t="shared" si="16"/>
        <v>0</v>
      </c>
      <c r="V125" s="65"/>
      <c r="AB125" s="9"/>
      <c r="AL125" s="9"/>
      <c r="AM125" s="9"/>
      <c r="AN125" s="9"/>
      <c r="AO125" s="9"/>
      <c r="AP125" s="9"/>
      <c r="AQ125" s="9"/>
      <c r="AR125" s="9"/>
      <c r="AS125" s="9"/>
      <c r="AT125" s="9"/>
      <c r="AU125" s="9"/>
      <c r="AV125" s="9"/>
      <c r="AW125" s="9"/>
      <c r="AX125" s="9"/>
      <c r="AY125" s="9"/>
    </row>
    <row r="126" spans="1:51" ht="31.5" x14ac:dyDescent="0.3">
      <c r="A126" s="57">
        <v>4</v>
      </c>
      <c r="B126" s="730">
        <v>7000028137</v>
      </c>
      <c r="C126" s="731" t="s">
        <v>418</v>
      </c>
      <c r="D126" s="731" t="s">
        <v>428</v>
      </c>
      <c r="E126" s="730">
        <v>1000034950</v>
      </c>
      <c r="F126" s="731">
        <v>85176990</v>
      </c>
      <c r="G126" s="58"/>
      <c r="H126" s="59">
        <v>0.18</v>
      </c>
      <c r="I126" s="60"/>
      <c r="J126" s="730" t="s">
        <v>375</v>
      </c>
      <c r="K126" s="731" t="s">
        <v>34</v>
      </c>
      <c r="L126" s="731">
        <v>2</v>
      </c>
      <c r="M126" s="61"/>
      <c r="N126" s="62" t="str">
        <f t="shared" si="11"/>
        <v>Included</v>
      </c>
      <c r="O126" s="63">
        <f t="shared" si="12"/>
        <v>0</v>
      </c>
      <c r="P126" s="8">
        <f t="shared" si="13"/>
        <v>0</v>
      </c>
      <c r="Q126" s="9">
        <f t="shared" si="14"/>
        <v>0</v>
      </c>
      <c r="R126" s="16">
        <f t="shared" si="15"/>
        <v>0</v>
      </c>
      <c r="S126" s="8"/>
      <c r="T126" s="64">
        <f t="shared" si="16"/>
        <v>0</v>
      </c>
      <c r="V126" s="65"/>
      <c r="AB126" s="9"/>
      <c r="AL126" s="9"/>
      <c r="AM126" s="9"/>
      <c r="AN126" s="9"/>
      <c r="AO126" s="9"/>
      <c r="AP126" s="9"/>
      <c r="AQ126" s="9"/>
      <c r="AR126" s="9"/>
      <c r="AS126" s="9"/>
      <c r="AT126" s="9"/>
      <c r="AU126" s="9"/>
      <c r="AV126" s="9"/>
      <c r="AW126" s="9"/>
      <c r="AX126" s="9"/>
      <c r="AY126" s="9"/>
    </row>
    <row r="127" spans="1:51" ht="31.5" x14ac:dyDescent="0.3">
      <c r="A127" s="57">
        <v>5</v>
      </c>
      <c r="B127" s="730">
        <v>7000028138</v>
      </c>
      <c r="C127" s="731" t="s">
        <v>418</v>
      </c>
      <c r="D127" s="731" t="s">
        <v>428</v>
      </c>
      <c r="E127" s="730">
        <v>1000031381</v>
      </c>
      <c r="F127" s="731">
        <v>85176290</v>
      </c>
      <c r="G127" s="58"/>
      <c r="H127" s="59">
        <v>0.18</v>
      </c>
      <c r="I127" s="60"/>
      <c r="J127" s="730" t="s">
        <v>376</v>
      </c>
      <c r="K127" s="731" t="s">
        <v>338</v>
      </c>
      <c r="L127" s="731">
        <v>1</v>
      </c>
      <c r="M127" s="61"/>
      <c r="N127" s="62" t="str">
        <f t="shared" si="11"/>
        <v>Included</v>
      </c>
      <c r="O127" s="63">
        <f t="shared" si="12"/>
        <v>0</v>
      </c>
      <c r="P127" s="8">
        <f t="shared" si="13"/>
        <v>0</v>
      </c>
      <c r="Q127" s="9">
        <f t="shared" si="14"/>
        <v>0</v>
      </c>
      <c r="R127" s="16">
        <f t="shared" si="15"/>
        <v>0</v>
      </c>
      <c r="S127" s="8"/>
      <c r="T127" s="64">
        <f t="shared" si="16"/>
        <v>0</v>
      </c>
      <c r="V127" s="65"/>
      <c r="AB127" s="9"/>
      <c r="AL127" s="9"/>
      <c r="AM127" s="9"/>
      <c r="AN127" s="9"/>
      <c r="AO127" s="9"/>
      <c r="AP127" s="9"/>
      <c r="AQ127" s="9"/>
      <c r="AR127" s="9"/>
      <c r="AS127" s="9"/>
      <c r="AT127" s="9"/>
      <c r="AU127" s="9"/>
      <c r="AV127" s="9"/>
      <c r="AW127" s="9"/>
      <c r="AX127" s="9"/>
      <c r="AY127" s="9"/>
    </row>
    <row r="128" spans="1:51" ht="31.5" x14ac:dyDescent="0.3">
      <c r="A128" s="57">
        <v>6</v>
      </c>
      <c r="B128" s="730">
        <v>7000028139</v>
      </c>
      <c r="C128" s="731" t="s">
        <v>418</v>
      </c>
      <c r="D128" s="731" t="s">
        <v>428</v>
      </c>
      <c r="E128" s="730">
        <v>1000026228</v>
      </c>
      <c r="F128" s="731">
        <v>85176290</v>
      </c>
      <c r="G128" s="58"/>
      <c r="H128" s="59">
        <v>0.18</v>
      </c>
      <c r="I128" s="60"/>
      <c r="J128" s="730" t="s">
        <v>377</v>
      </c>
      <c r="K128" s="731" t="s">
        <v>34</v>
      </c>
      <c r="L128" s="731">
        <v>1</v>
      </c>
      <c r="M128" s="61"/>
      <c r="N128" s="62" t="str">
        <f t="shared" si="11"/>
        <v>Included</v>
      </c>
      <c r="O128" s="63">
        <f t="shared" si="12"/>
        <v>0</v>
      </c>
      <c r="P128" s="8">
        <f t="shared" si="13"/>
        <v>0</v>
      </c>
      <c r="Q128" s="9">
        <f t="shared" si="14"/>
        <v>0</v>
      </c>
      <c r="R128" s="16">
        <f t="shared" si="15"/>
        <v>0</v>
      </c>
      <c r="S128" s="8"/>
      <c r="T128" s="64">
        <f t="shared" si="16"/>
        <v>0</v>
      </c>
      <c r="V128" s="65"/>
      <c r="AB128" s="9"/>
      <c r="AL128" s="9"/>
      <c r="AM128" s="9"/>
      <c r="AN128" s="9"/>
      <c r="AO128" s="9"/>
      <c r="AP128" s="9"/>
      <c r="AQ128" s="9"/>
      <c r="AR128" s="9"/>
      <c r="AS128" s="9"/>
      <c r="AT128" s="9"/>
      <c r="AU128" s="9"/>
      <c r="AV128" s="9"/>
      <c r="AW128" s="9"/>
      <c r="AX128" s="9"/>
      <c r="AY128" s="9"/>
    </row>
    <row r="129" spans="1:51" ht="18.75" customHeight="1" x14ac:dyDescent="0.3">
      <c r="A129" s="782" t="s">
        <v>405</v>
      </c>
      <c r="B129" s="836" t="s">
        <v>447</v>
      </c>
      <c r="C129" s="837"/>
      <c r="D129" s="837"/>
      <c r="E129" s="837"/>
      <c r="F129" s="837"/>
      <c r="G129" s="837"/>
      <c r="H129" s="837"/>
      <c r="I129" s="837"/>
      <c r="J129" s="837"/>
      <c r="K129" s="837"/>
      <c r="L129" s="837"/>
      <c r="M129" s="837"/>
      <c r="N129" s="837"/>
      <c r="O129" s="838"/>
      <c r="P129" s="43">
        <f t="shared" si="13"/>
        <v>0</v>
      </c>
      <c r="Q129" s="43">
        <f t="shared" si="14"/>
        <v>0</v>
      </c>
      <c r="R129" s="43">
        <f t="shared" si="15"/>
        <v>0</v>
      </c>
      <c r="S129" s="44"/>
      <c r="T129" s="45">
        <f t="shared" si="16"/>
        <v>0</v>
      </c>
      <c r="U129" s="45"/>
      <c r="V129" s="45"/>
      <c r="W129" s="45"/>
      <c r="AA129" s="10"/>
      <c r="AI129" s="33"/>
    </row>
    <row r="130" spans="1:51" ht="94.5" x14ac:dyDescent="0.3">
      <c r="A130" s="57">
        <v>1</v>
      </c>
      <c r="B130" s="730">
        <v>7000028142</v>
      </c>
      <c r="C130" s="731" t="s">
        <v>418</v>
      </c>
      <c r="D130" s="731" t="s">
        <v>429</v>
      </c>
      <c r="E130" s="730">
        <v>1000031367</v>
      </c>
      <c r="F130" s="731">
        <v>85176260</v>
      </c>
      <c r="G130" s="58"/>
      <c r="H130" s="59">
        <v>0.18</v>
      </c>
      <c r="I130" s="60"/>
      <c r="J130" s="730" t="s">
        <v>367</v>
      </c>
      <c r="K130" s="731" t="s">
        <v>34</v>
      </c>
      <c r="L130" s="731">
        <v>5</v>
      </c>
      <c r="M130" s="61"/>
      <c r="N130" s="62" t="str">
        <f t="shared" si="11"/>
        <v>Included</v>
      </c>
      <c r="O130" s="63">
        <f t="shared" si="12"/>
        <v>0</v>
      </c>
      <c r="P130" s="8">
        <f t="shared" si="13"/>
        <v>0</v>
      </c>
      <c r="Q130" s="9">
        <f t="shared" si="14"/>
        <v>0</v>
      </c>
      <c r="R130" s="16">
        <f t="shared" si="15"/>
        <v>0</v>
      </c>
      <c r="S130" s="8"/>
      <c r="T130" s="64">
        <f t="shared" si="16"/>
        <v>0</v>
      </c>
      <c r="V130" s="65"/>
      <c r="AB130" s="9"/>
      <c r="AL130" s="9"/>
      <c r="AM130" s="9"/>
      <c r="AN130" s="9"/>
      <c r="AO130" s="9"/>
      <c r="AP130" s="9"/>
      <c r="AQ130" s="9"/>
      <c r="AR130" s="9"/>
      <c r="AS130" s="9"/>
      <c r="AT130" s="9"/>
      <c r="AU130" s="9"/>
      <c r="AV130" s="9"/>
      <c r="AW130" s="9"/>
      <c r="AX130" s="9"/>
      <c r="AY130" s="9"/>
    </row>
    <row r="131" spans="1:51" ht="31.5" x14ac:dyDescent="0.3">
      <c r="A131" s="57">
        <v>2</v>
      </c>
      <c r="B131" s="730">
        <v>7000028143</v>
      </c>
      <c r="C131" s="731" t="s">
        <v>418</v>
      </c>
      <c r="D131" s="731" t="s">
        <v>429</v>
      </c>
      <c r="E131" s="730">
        <v>1000018706</v>
      </c>
      <c r="F131" s="731">
        <v>85176990</v>
      </c>
      <c r="G131" s="58"/>
      <c r="H131" s="59">
        <v>0.18</v>
      </c>
      <c r="I131" s="60"/>
      <c r="J131" s="730" t="s">
        <v>368</v>
      </c>
      <c r="K131" s="731" t="s">
        <v>34</v>
      </c>
      <c r="L131" s="731">
        <v>20</v>
      </c>
      <c r="M131" s="61"/>
      <c r="N131" s="62" t="str">
        <f t="shared" si="11"/>
        <v>Included</v>
      </c>
      <c r="O131" s="63">
        <f t="shared" si="12"/>
        <v>0</v>
      </c>
      <c r="P131" s="8">
        <f t="shared" si="13"/>
        <v>0</v>
      </c>
      <c r="Q131" s="9">
        <f t="shared" si="14"/>
        <v>0</v>
      </c>
      <c r="R131" s="16">
        <f t="shared" si="15"/>
        <v>0</v>
      </c>
      <c r="S131" s="8"/>
      <c r="T131" s="64">
        <f t="shared" si="16"/>
        <v>0</v>
      </c>
      <c r="V131" s="65"/>
      <c r="AB131" s="9"/>
      <c r="AL131" s="9"/>
      <c r="AM131" s="9"/>
      <c r="AN131" s="9"/>
      <c r="AO131" s="9"/>
      <c r="AP131" s="9"/>
      <c r="AQ131" s="9"/>
      <c r="AR131" s="9"/>
      <c r="AS131" s="9"/>
      <c r="AT131" s="9"/>
      <c r="AU131" s="9"/>
      <c r="AV131" s="9"/>
      <c r="AW131" s="9"/>
      <c r="AX131" s="9"/>
      <c r="AY131" s="9"/>
    </row>
    <row r="132" spans="1:51" ht="31.5" x14ac:dyDescent="0.3">
      <c r="A132" s="57">
        <v>3</v>
      </c>
      <c r="B132" s="730">
        <v>7000028144</v>
      </c>
      <c r="C132" s="731" t="s">
        <v>418</v>
      </c>
      <c r="D132" s="731" t="s">
        <v>429</v>
      </c>
      <c r="E132" s="730">
        <v>1000031374</v>
      </c>
      <c r="F132" s="731">
        <v>85176290</v>
      </c>
      <c r="G132" s="58"/>
      <c r="H132" s="59">
        <v>0.18</v>
      </c>
      <c r="I132" s="60"/>
      <c r="J132" s="730" t="s">
        <v>374</v>
      </c>
      <c r="K132" s="731" t="s">
        <v>338</v>
      </c>
      <c r="L132" s="731">
        <v>10</v>
      </c>
      <c r="M132" s="61"/>
      <c r="N132" s="62" t="str">
        <f t="shared" si="11"/>
        <v>Included</v>
      </c>
      <c r="O132" s="63">
        <f t="shared" si="12"/>
        <v>0</v>
      </c>
      <c r="P132" s="8">
        <f t="shared" si="13"/>
        <v>0</v>
      </c>
      <c r="Q132" s="9">
        <f t="shared" si="14"/>
        <v>0</v>
      </c>
      <c r="R132" s="16">
        <f t="shared" si="15"/>
        <v>0</v>
      </c>
      <c r="S132" s="8"/>
      <c r="T132" s="64">
        <f t="shared" si="16"/>
        <v>0</v>
      </c>
      <c r="V132" s="65"/>
      <c r="AB132" s="9"/>
      <c r="AL132" s="9"/>
      <c r="AM132" s="9"/>
      <c r="AN132" s="9"/>
      <c r="AO132" s="9"/>
      <c r="AP132" s="9"/>
      <c r="AQ132" s="9"/>
      <c r="AR132" s="9"/>
      <c r="AS132" s="9"/>
      <c r="AT132" s="9"/>
      <c r="AU132" s="9"/>
      <c r="AV132" s="9"/>
      <c r="AW132" s="9"/>
      <c r="AX132" s="9"/>
      <c r="AY132" s="9"/>
    </row>
    <row r="133" spans="1:51" ht="31.5" x14ac:dyDescent="0.3">
      <c r="A133" s="57">
        <v>4</v>
      </c>
      <c r="B133" s="730">
        <v>7000028145</v>
      </c>
      <c r="C133" s="731" t="s">
        <v>418</v>
      </c>
      <c r="D133" s="731" t="s">
        <v>429</v>
      </c>
      <c r="E133" s="730">
        <v>1000034950</v>
      </c>
      <c r="F133" s="731">
        <v>85176990</v>
      </c>
      <c r="G133" s="58"/>
      <c r="H133" s="59">
        <v>0.18</v>
      </c>
      <c r="I133" s="60"/>
      <c r="J133" s="730" t="s">
        <v>375</v>
      </c>
      <c r="K133" s="731" t="s">
        <v>34</v>
      </c>
      <c r="L133" s="731">
        <v>10</v>
      </c>
      <c r="M133" s="61"/>
      <c r="N133" s="62" t="str">
        <f t="shared" si="11"/>
        <v>Included</v>
      </c>
      <c r="O133" s="63">
        <f t="shared" si="12"/>
        <v>0</v>
      </c>
      <c r="P133" s="8">
        <f t="shared" si="13"/>
        <v>0</v>
      </c>
      <c r="Q133" s="9">
        <f t="shared" si="14"/>
        <v>0</v>
      </c>
      <c r="R133" s="16">
        <f t="shared" si="15"/>
        <v>0</v>
      </c>
      <c r="S133" s="8"/>
      <c r="T133" s="64">
        <f t="shared" si="16"/>
        <v>0</v>
      </c>
      <c r="V133" s="65"/>
      <c r="AB133" s="9"/>
      <c r="AL133" s="9"/>
      <c r="AM133" s="9"/>
      <c r="AN133" s="9"/>
      <c r="AO133" s="9"/>
      <c r="AP133" s="9"/>
      <c r="AQ133" s="9"/>
      <c r="AR133" s="9"/>
      <c r="AS133" s="9"/>
      <c r="AT133" s="9"/>
      <c r="AU133" s="9"/>
      <c r="AV133" s="9"/>
      <c r="AW133" s="9"/>
      <c r="AX133" s="9"/>
      <c r="AY133" s="9"/>
    </row>
    <row r="134" spans="1:51" ht="31.5" x14ac:dyDescent="0.3">
      <c r="A134" s="57">
        <v>5</v>
      </c>
      <c r="B134" s="730">
        <v>7000028146</v>
      </c>
      <c r="C134" s="731" t="s">
        <v>418</v>
      </c>
      <c r="D134" s="731" t="s">
        <v>429</v>
      </c>
      <c r="E134" s="730">
        <v>1000031381</v>
      </c>
      <c r="F134" s="731">
        <v>85176290</v>
      </c>
      <c r="G134" s="58"/>
      <c r="H134" s="59">
        <v>0.18</v>
      </c>
      <c r="I134" s="60"/>
      <c r="J134" s="730" t="s">
        <v>376</v>
      </c>
      <c r="K134" s="731" t="s">
        <v>338</v>
      </c>
      <c r="L134" s="731">
        <v>5</v>
      </c>
      <c r="M134" s="61"/>
      <c r="N134" s="62" t="str">
        <f t="shared" si="11"/>
        <v>Included</v>
      </c>
      <c r="O134" s="63">
        <f t="shared" si="12"/>
        <v>0</v>
      </c>
      <c r="P134" s="8">
        <f t="shared" si="13"/>
        <v>0</v>
      </c>
      <c r="Q134" s="9">
        <f t="shared" si="14"/>
        <v>0</v>
      </c>
      <c r="R134" s="16">
        <f t="shared" si="15"/>
        <v>0</v>
      </c>
      <c r="S134" s="8"/>
      <c r="T134" s="64">
        <f t="shared" si="16"/>
        <v>0</v>
      </c>
      <c r="V134" s="65"/>
      <c r="AB134" s="9"/>
      <c r="AL134" s="9"/>
      <c r="AM134" s="9"/>
      <c r="AN134" s="9"/>
      <c r="AO134" s="9"/>
      <c r="AP134" s="9"/>
      <c r="AQ134" s="9"/>
      <c r="AR134" s="9"/>
      <c r="AS134" s="9"/>
      <c r="AT134" s="9"/>
      <c r="AU134" s="9"/>
      <c r="AV134" s="9"/>
      <c r="AW134" s="9"/>
      <c r="AX134" s="9"/>
      <c r="AY134" s="9"/>
    </row>
    <row r="135" spans="1:51" ht="31.5" x14ac:dyDescent="0.3">
      <c r="A135" s="57">
        <v>6</v>
      </c>
      <c r="B135" s="730">
        <v>7000028147</v>
      </c>
      <c r="C135" s="731" t="s">
        <v>418</v>
      </c>
      <c r="D135" s="731" t="s">
        <v>429</v>
      </c>
      <c r="E135" s="730">
        <v>1000026228</v>
      </c>
      <c r="F135" s="731">
        <v>85176290</v>
      </c>
      <c r="G135" s="58"/>
      <c r="H135" s="59">
        <v>0.18</v>
      </c>
      <c r="I135" s="60"/>
      <c r="J135" s="730" t="s">
        <v>377</v>
      </c>
      <c r="K135" s="731" t="s">
        <v>34</v>
      </c>
      <c r="L135" s="731">
        <v>5</v>
      </c>
      <c r="M135" s="61"/>
      <c r="N135" s="62" t="str">
        <f t="shared" si="11"/>
        <v>Included</v>
      </c>
      <c r="O135" s="63">
        <f t="shared" si="12"/>
        <v>0</v>
      </c>
      <c r="P135" s="8">
        <f t="shared" si="13"/>
        <v>0</v>
      </c>
      <c r="Q135" s="9">
        <f t="shared" si="14"/>
        <v>0</v>
      </c>
      <c r="R135" s="16">
        <f t="shared" si="15"/>
        <v>0</v>
      </c>
      <c r="S135" s="8"/>
      <c r="T135" s="64">
        <f t="shared" si="16"/>
        <v>0</v>
      </c>
      <c r="V135" s="65"/>
      <c r="AB135" s="9"/>
      <c r="AL135" s="9"/>
      <c r="AM135" s="9"/>
      <c r="AN135" s="9"/>
      <c r="AO135" s="9"/>
      <c r="AP135" s="9"/>
      <c r="AQ135" s="9"/>
      <c r="AR135" s="9"/>
      <c r="AS135" s="9"/>
      <c r="AT135" s="9"/>
      <c r="AU135" s="9"/>
      <c r="AV135" s="9"/>
      <c r="AW135" s="9"/>
      <c r="AX135" s="9"/>
      <c r="AY135" s="9"/>
    </row>
    <row r="136" spans="1:51" ht="31.5" x14ac:dyDescent="0.3">
      <c r="A136" s="57">
        <v>7</v>
      </c>
      <c r="B136" s="730">
        <v>7000028148</v>
      </c>
      <c r="C136" s="731" t="s">
        <v>418</v>
      </c>
      <c r="D136" s="731" t="s">
        <v>429</v>
      </c>
      <c r="E136" s="730">
        <v>1000028287</v>
      </c>
      <c r="F136" s="731">
        <v>85044030</v>
      </c>
      <c r="G136" s="58"/>
      <c r="H136" s="59">
        <v>0.18</v>
      </c>
      <c r="I136" s="60"/>
      <c r="J136" s="730" t="s">
        <v>435</v>
      </c>
      <c r="K136" s="731" t="s">
        <v>34</v>
      </c>
      <c r="L136" s="731">
        <v>2</v>
      </c>
      <c r="M136" s="61"/>
      <c r="N136" s="62" t="str">
        <f t="shared" si="11"/>
        <v>Included</v>
      </c>
      <c r="O136" s="63">
        <f t="shared" si="12"/>
        <v>0</v>
      </c>
      <c r="P136" s="8">
        <f t="shared" si="13"/>
        <v>0</v>
      </c>
      <c r="Q136" s="9">
        <f t="shared" si="14"/>
        <v>0</v>
      </c>
      <c r="R136" s="16">
        <f t="shared" si="15"/>
        <v>0</v>
      </c>
      <c r="S136" s="8"/>
      <c r="T136" s="64">
        <f t="shared" si="16"/>
        <v>0</v>
      </c>
      <c r="V136" s="65"/>
      <c r="AB136" s="9"/>
      <c r="AL136" s="9"/>
      <c r="AM136" s="9"/>
      <c r="AN136" s="9"/>
      <c r="AO136" s="9"/>
      <c r="AP136" s="9"/>
      <c r="AQ136" s="9"/>
      <c r="AR136" s="9"/>
      <c r="AS136" s="9"/>
      <c r="AT136" s="9"/>
      <c r="AU136" s="9"/>
      <c r="AV136" s="9"/>
      <c r="AW136" s="9"/>
      <c r="AX136" s="9"/>
      <c r="AY136" s="9"/>
    </row>
    <row r="137" spans="1:51" ht="31.5" x14ac:dyDescent="0.3">
      <c r="A137" s="57">
        <v>8</v>
      </c>
      <c r="B137" s="730">
        <v>7000028149</v>
      </c>
      <c r="C137" s="731" t="s">
        <v>418</v>
      </c>
      <c r="D137" s="731" t="s">
        <v>429</v>
      </c>
      <c r="E137" s="730">
        <v>1000068250</v>
      </c>
      <c r="F137" s="731">
        <v>85072000</v>
      </c>
      <c r="G137" s="58"/>
      <c r="H137" s="59">
        <v>0.28000000000000003</v>
      </c>
      <c r="I137" s="60"/>
      <c r="J137" s="730" t="s">
        <v>436</v>
      </c>
      <c r="K137" s="731" t="s">
        <v>34</v>
      </c>
      <c r="L137" s="731">
        <v>2</v>
      </c>
      <c r="M137" s="61"/>
      <c r="N137" s="62" t="str">
        <f t="shared" si="11"/>
        <v>Included</v>
      </c>
      <c r="O137" s="63">
        <f t="shared" si="12"/>
        <v>0</v>
      </c>
      <c r="P137" s="8">
        <f t="shared" si="13"/>
        <v>0</v>
      </c>
      <c r="Q137" s="9">
        <f t="shared" si="14"/>
        <v>0</v>
      </c>
      <c r="R137" s="16">
        <f t="shared" si="15"/>
        <v>0</v>
      </c>
      <c r="S137" s="8"/>
      <c r="T137" s="64">
        <f t="shared" si="16"/>
        <v>0</v>
      </c>
      <c r="V137" s="65"/>
      <c r="AB137" s="9"/>
      <c r="AL137" s="9"/>
      <c r="AM137" s="9"/>
      <c r="AN137" s="9"/>
      <c r="AO137" s="9"/>
      <c r="AP137" s="9"/>
      <c r="AQ137" s="9"/>
      <c r="AR137" s="9"/>
      <c r="AS137" s="9"/>
      <c r="AT137" s="9"/>
      <c r="AU137" s="9"/>
      <c r="AV137" s="9"/>
      <c r="AW137" s="9"/>
      <c r="AX137" s="9"/>
      <c r="AY137" s="9"/>
    </row>
    <row r="138" spans="1:51" ht="63" x14ac:dyDescent="0.3">
      <c r="A138" s="57">
        <v>9</v>
      </c>
      <c r="B138" s="730">
        <v>7000028150</v>
      </c>
      <c r="C138" s="731" t="s">
        <v>418</v>
      </c>
      <c r="D138" s="731" t="s">
        <v>430</v>
      </c>
      <c r="E138" s="730">
        <v>1000031369</v>
      </c>
      <c r="F138" s="731">
        <v>85176260</v>
      </c>
      <c r="G138" s="58"/>
      <c r="H138" s="59">
        <v>0.18</v>
      </c>
      <c r="I138" s="60"/>
      <c r="J138" s="730" t="s">
        <v>380</v>
      </c>
      <c r="K138" s="731" t="s">
        <v>338</v>
      </c>
      <c r="L138" s="731">
        <v>1</v>
      </c>
      <c r="M138" s="61"/>
      <c r="N138" s="62" t="str">
        <f t="shared" si="11"/>
        <v>Included</v>
      </c>
      <c r="O138" s="63">
        <f t="shared" si="12"/>
        <v>0</v>
      </c>
      <c r="P138" s="8">
        <f t="shared" si="13"/>
        <v>0</v>
      </c>
      <c r="Q138" s="9">
        <f t="shared" si="14"/>
        <v>0</v>
      </c>
      <c r="R138" s="16">
        <f t="shared" si="15"/>
        <v>0</v>
      </c>
      <c r="S138" s="8"/>
      <c r="T138" s="64">
        <f t="shared" si="16"/>
        <v>0</v>
      </c>
      <c r="V138" s="65"/>
      <c r="AB138" s="9"/>
      <c r="AL138" s="9"/>
      <c r="AM138" s="9"/>
      <c r="AN138" s="9"/>
      <c r="AO138" s="9"/>
      <c r="AP138" s="9"/>
      <c r="AQ138" s="9"/>
      <c r="AR138" s="9"/>
      <c r="AS138" s="9"/>
      <c r="AT138" s="9"/>
      <c r="AU138" s="9"/>
      <c r="AV138" s="9"/>
      <c r="AW138" s="9"/>
      <c r="AX138" s="9"/>
      <c r="AY138" s="9"/>
    </row>
    <row r="139" spans="1:51" ht="31.5" x14ac:dyDescent="0.3">
      <c r="A139" s="57">
        <v>10</v>
      </c>
      <c r="B139" s="730">
        <v>7000028151</v>
      </c>
      <c r="C139" s="731" t="s">
        <v>418</v>
      </c>
      <c r="D139" s="731" t="s">
        <v>430</v>
      </c>
      <c r="E139" s="730">
        <v>1000018706</v>
      </c>
      <c r="F139" s="731">
        <v>85176990</v>
      </c>
      <c r="G139" s="58"/>
      <c r="H139" s="59">
        <v>0.18</v>
      </c>
      <c r="I139" s="60"/>
      <c r="J139" s="730" t="s">
        <v>368</v>
      </c>
      <c r="K139" s="731" t="s">
        <v>34</v>
      </c>
      <c r="L139" s="731">
        <v>4</v>
      </c>
      <c r="M139" s="61"/>
      <c r="N139" s="62" t="str">
        <f t="shared" si="11"/>
        <v>Included</v>
      </c>
      <c r="O139" s="63">
        <f t="shared" si="12"/>
        <v>0</v>
      </c>
      <c r="P139" s="8">
        <f t="shared" si="13"/>
        <v>0</v>
      </c>
      <c r="Q139" s="9">
        <f t="shared" si="14"/>
        <v>0</v>
      </c>
      <c r="R139" s="16">
        <f t="shared" si="15"/>
        <v>0</v>
      </c>
      <c r="S139" s="8"/>
      <c r="T139" s="64">
        <f t="shared" si="16"/>
        <v>0</v>
      </c>
      <c r="V139" s="65"/>
      <c r="AB139" s="9"/>
      <c r="AL139" s="9"/>
      <c r="AM139" s="9"/>
      <c r="AN139" s="9"/>
      <c r="AO139" s="9"/>
      <c r="AP139" s="9"/>
      <c r="AQ139" s="9"/>
      <c r="AR139" s="9"/>
      <c r="AS139" s="9"/>
      <c r="AT139" s="9"/>
      <c r="AU139" s="9"/>
      <c r="AV139" s="9"/>
      <c r="AW139" s="9"/>
      <c r="AX139" s="9"/>
      <c r="AY139" s="9"/>
    </row>
    <row r="140" spans="1:51" ht="31.5" x14ac:dyDescent="0.3">
      <c r="A140" s="57">
        <v>11</v>
      </c>
      <c r="B140" s="730">
        <v>7000028152</v>
      </c>
      <c r="C140" s="731" t="s">
        <v>418</v>
      </c>
      <c r="D140" s="731" t="s">
        <v>430</v>
      </c>
      <c r="E140" s="730">
        <v>1000031374</v>
      </c>
      <c r="F140" s="731">
        <v>85176290</v>
      </c>
      <c r="G140" s="58"/>
      <c r="H140" s="59">
        <v>0.18</v>
      </c>
      <c r="I140" s="60"/>
      <c r="J140" s="730" t="s">
        <v>374</v>
      </c>
      <c r="K140" s="731" t="s">
        <v>338</v>
      </c>
      <c r="L140" s="731">
        <v>2</v>
      </c>
      <c r="M140" s="61"/>
      <c r="N140" s="62" t="str">
        <f t="shared" si="11"/>
        <v>Included</v>
      </c>
      <c r="O140" s="63">
        <f t="shared" si="12"/>
        <v>0</v>
      </c>
      <c r="P140" s="8">
        <f t="shared" si="13"/>
        <v>0</v>
      </c>
      <c r="Q140" s="9">
        <f t="shared" si="14"/>
        <v>0</v>
      </c>
      <c r="R140" s="16">
        <f t="shared" si="15"/>
        <v>0</v>
      </c>
      <c r="S140" s="8"/>
      <c r="T140" s="64">
        <f t="shared" si="16"/>
        <v>0</v>
      </c>
      <c r="V140" s="65"/>
      <c r="AB140" s="9"/>
      <c r="AL140" s="9"/>
      <c r="AM140" s="9"/>
      <c r="AN140" s="9"/>
      <c r="AO140" s="9"/>
      <c r="AP140" s="9"/>
      <c r="AQ140" s="9"/>
      <c r="AR140" s="9"/>
      <c r="AS140" s="9"/>
      <c r="AT140" s="9"/>
      <c r="AU140" s="9"/>
      <c r="AV140" s="9"/>
      <c r="AW140" s="9"/>
      <c r="AX140" s="9"/>
      <c r="AY140" s="9"/>
    </row>
    <row r="141" spans="1:51" ht="31.5" x14ac:dyDescent="0.3">
      <c r="A141" s="57">
        <v>12</v>
      </c>
      <c r="B141" s="730">
        <v>7000028153</v>
      </c>
      <c r="C141" s="731" t="s">
        <v>418</v>
      </c>
      <c r="D141" s="731" t="s">
        <v>430</v>
      </c>
      <c r="E141" s="730">
        <v>1000034950</v>
      </c>
      <c r="F141" s="731">
        <v>85176990</v>
      </c>
      <c r="G141" s="58"/>
      <c r="H141" s="59">
        <v>0.18</v>
      </c>
      <c r="I141" s="60"/>
      <c r="J141" s="730" t="s">
        <v>375</v>
      </c>
      <c r="K141" s="731" t="s">
        <v>34</v>
      </c>
      <c r="L141" s="731">
        <v>2</v>
      </c>
      <c r="M141" s="61"/>
      <c r="N141" s="62" t="str">
        <f t="shared" si="11"/>
        <v>Included</v>
      </c>
      <c r="O141" s="63">
        <f t="shared" si="12"/>
        <v>0</v>
      </c>
      <c r="P141" s="8">
        <f t="shared" si="13"/>
        <v>0</v>
      </c>
      <c r="Q141" s="9">
        <f t="shared" si="14"/>
        <v>0</v>
      </c>
      <c r="R141" s="16">
        <f t="shared" si="15"/>
        <v>0</v>
      </c>
      <c r="S141" s="8"/>
      <c r="T141" s="64">
        <f t="shared" si="16"/>
        <v>0</v>
      </c>
      <c r="V141" s="65"/>
      <c r="AB141" s="9"/>
      <c r="AL141" s="9"/>
      <c r="AM141" s="9"/>
      <c r="AN141" s="9"/>
      <c r="AO141" s="9"/>
      <c r="AP141" s="9"/>
      <c r="AQ141" s="9"/>
      <c r="AR141" s="9"/>
      <c r="AS141" s="9"/>
      <c r="AT141" s="9"/>
      <c r="AU141" s="9"/>
      <c r="AV141" s="9"/>
      <c r="AW141" s="9"/>
      <c r="AX141" s="9"/>
      <c r="AY141" s="9"/>
    </row>
    <row r="142" spans="1:51" ht="31.5" x14ac:dyDescent="0.3">
      <c r="A142" s="57">
        <v>13</v>
      </c>
      <c r="B142" s="730">
        <v>7000028154</v>
      </c>
      <c r="C142" s="731" t="s">
        <v>418</v>
      </c>
      <c r="D142" s="731" t="s">
        <v>430</v>
      </c>
      <c r="E142" s="730">
        <v>1000031381</v>
      </c>
      <c r="F142" s="731">
        <v>85176290</v>
      </c>
      <c r="G142" s="58"/>
      <c r="H142" s="59">
        <v>0.18</v>
      </c>
      <c r="I142" s="60"/>
      <c r="J142" s="730" t="s">
        <v>376</v>
      </c>
      <c r="K142" s="731" t="s">
        <v>338</v>
      </c>
      <c r="L142" s="731">
        <v>1</v>
      </c>
      <c r="M142" s="61"/>
      <c r="N142" s="62" t="str">
        <f t="shared" si="11"/>
        <v>Included</v>
      </c>
      <c r="O142" s="63">
        <f t="shared" si="12"/>
        <v>0</v>
      </c>
      <c r="P142" s="8">
        <f t="shared" si="13"/>
        <v>0</v>
      </c>
      <c r="Q142" s="9">
        <f t="shared" si="14"/>
        <v>0</v>
      </c>
      <c r="R142" s="16">
        <f t="shared" si="15"/>
        <v>0</v>
      </c>
      <c r="S142" s="8"/>
      <c r="T142" s="64">
        <f t="shared" si="16"/>
        <v>0</v>
      </c>
      <c r="V142" s="65"/>
      <c r="AB142" s="9"/>
      <c r="AL142" s="9"/>
      <c r="AM142" s="9"/>
      <c r="AN142" s="9"/>
      <c r="AO142" s="9"/>
      <c r="AP142" s="9"/>
      <c r="AQ142" s="9"/>
      <c r="AR142" s="9"/>
      <c r="AS142" s="9"/>
      <c r="AT142" s="9"/>
      <c r="AU142" s="9"/>
      <c r="AV142" s="9"/>
      <c r="AW142" s="9"/>
      <c r="AX142" s="9"/>
      <c r="AY142" s="9"/>
    </row>
    <row r="143" spans="1:51" ht="31.5" x14ac:dyDescent="0.3">
      <c r="A143" s="57">
        <v>14</v>
      </c>
      <c r="B143" s="730">
        <v>7000028155</v>
      </c>
      <c r="C143" s="731" t="s">
        <v>418</v>
      </c>
      <c r="D143" s="731" t="s">
        <v>430</v>
      </c>
      <c r="E143" s="730">
        <v>1000031383</v>
      </c>
      <c r="F143" s="731">
        <v>85362090</v>
      </c>
      <c r="G143" s="58"/>
      <c r="H143" s="59">
        <v>0.18</v>
      </c>
      <c r="I143" s="60"/>
      <c r="J143" s="730" t="s">
        <v>382</v>
      </c>
      <c r="K143" s="731" t="s">
        <v>338</v>
      </c>
      <c r="L143" s="731">
        <v>1</v>
      </c>
      <c r="M143" s="61"/>
      <c r="N143" s="62" t="str">
        <f t="shared" si="11"/>
        <v>Included</v>
      </c>
      <c r="O143" s="63">
        <f t="shared" si="12"/>
        <v>0</v>
      </c>
      <c r="P143" s="8">
        <f t="shared" si="13"/>
        <v>0</v>
      </c>
      <c r="Q143" s="9">
        <f t="shared" si="14"/>
        <v>0</v>
      </c>
      <c r="R143" s="16">
        <f t="shared" si="15"/>
        <v>0</v>
      </c>
      <c r="S143" s="8"/>
      <c r="T143" s="64">
        <f t="shared" si="16"/>
        <v>0</v>
      </c>
      <c r="V143" s="65"/>
      <c r="AB143" s="9"/>
      <c r="AL143" s="9"/>
      <c r="AM143" s="9"/>
      <c r="AN143" s="9"/>
      <c r="AO143" s="9"/>
      <c r="AP143" s="9"/>
      <c r="AQ143" s="9"/>
      <c r="AR143" s="9"/>
      <c r="AS143" s="9"/>
      <c r="AT143" s="9"/>
      <c r="AU143" s="9"/>
      <c r="AV143" s="9"/>
      <c r="AW143" s="9"/>
      <c r="AX143" s="9"/>
      <c r="AY143" s="9"/>
    </row>
    <row r="144" spans="1:51" ht="31.5" x14ac:dyDescent="0.3">
      <c r="A144" s="57">
        <v>15</v>
      </c>
      <c r="B144" s="730">
        <v>7000028156</v>
      </c>
      <c r="C144" s="731" t="s">
        <v>418</v>
      </c>
      <c r="D144" s="731" t="s">
        <v>430</v>
      </c>
      <c r="E144" s="730">
        <v>1000019811</v>
      </c>
      <c r="F144" s="731">
        <v>85362090</v>
      </c>
      <c r="G144" s="58"/>
      <c r="H144" s="59">
        <v>0.18</v>
      </c>
      <c r="I144" s="60"/>
      <c r="J144" s="730" t="s">
        <v>383</v>
      </c>
      <c r="K144" s="731" t="s">
        <v>338</v>
      </c>
      <c r="L144" s="731">
        <v>3</v>
      </c>
      <c r="M144" s="61"/>
      <c r="N144" s="62" t="str">
        <f t="shared" si="11"/>
        <v>Included</v>
      </c>
      <c r="O144" s="63">
        <f t="shared" si="12"/>
        <v>0</v>
      </c>
      <c r="P144" s="8">
        <f t="shared" si="13"/>
        <v>0</v>
      </c>
      <c r="Q144" s="9">
        <f t="shared" si="14"/>
        <v>0</v>
      </c>
      <c r="R144" s="16">
        <f t="shared" si="15"/>
        <v>0</v>
      </c>
      <c r="S144" s="8"/>
      <c r="T144" s="64">
        <f t="shared" si="16"/>
        <v>0</v>
      </c>
      <c r="V144" s="65"/>
      <c r="AB144" s="9"/>
      <c r="AL144" s="9"/>
      <c r="AM144" s="9"/>
      <c r="AN144" s="9"/>
      <c r="AO144" s="9"/>
      <c r="AP144" s="9"/>
      <c r="AQ144" s="9"/>
      <c r="AR144" s="9"/>
      <c r="AS144" s="9"/>
      <c r="AT144" s="9"/>
      <c r="AU144" s="9"/>
      <c r="AV144" s="9"/>
      <c r="AW144" s="9"/>
      <c r="AX144" s="9"/>
      <c r="AY144" s="9"/>
    </row>
    <row r="145" spans="1:51" ht="31.5" x14ac:dyDescent="0.3">
      <c r="A145" s="57">
        <v>16</v>
      </c>
      <c r="B145" s="730">
        <v>7000028157</v>
      </c>
      <c r="C145" s="731" t="s">
        <v>418</v>
      </c>
      <c r="D145" s="731" t="s">
        <v>430</v>
      </c>
      <c r="E145" s="730">
        <v>1000028252</v>
      </c>
      <c r="F145" s="731">
        <v>85177010</v>
      </c>
      <c r="G145" s="58"/>
      <c r="H145" s="59">
        <v>0.18</v>
      </c>
      <c r="I145" s="60"/>
      <c r="J145" s="730" t="s">
        <v>384</v>
      </c>
      <c r="K145" s="731" t="s">
        <v>338</v>
      </c>
      <c r="L145" s="731">
        <v>1</v>
      </c>
      <c r="M145" s="61"/>
      <c r="N145" s="62" t="str">
        <f t="shared" si="11"/>
        <v>Included</v>
      </c>
      <c r="O145" s="63">
        <f t="shared" si="12"/>
        <v>0</v>
      </c>
      <c r="P145" s="8">
        <f t="shared" si="13"/>
        <v>0</v>
      </c>
      <c r="Q145" s="9">
        <f t="shared" si="14"/>
        <v>0</v>
      </c>
      <c r="R145" s="16">
        <f t="shared" si="15"/>
        <v>0</v>
      </c>
      <c r="S145" s="8"/>
      <c r="T145" s="64">
        <f t="shared" si="16"/>
        <v>0</v>
      </c>
      <c r="V145" s="65"/>
      <c r="AB145" s="9"/>
      <c r="AL145" s="9"/>
      <c r="AM145" s="9"/>
      <c r="AN145" s="9"/>
      <c r="AO145" s="9"/>
      <c r="AP145" s="9"/>
      <c r="AQ145" s="9"/>
      <c r="AR145" s="9"/>
      <c r="AS145" s="9"/>
      <c r="AT145" s="9"/>
      <c r="AU145" s="9"/>
      <c r="AV145" s="9"/>
      <c r="AW145" s="9"/>
      <c r="AX145" s="9"/>
      <c r="AY145" s="9"/>
    </row>
    <row r="146" spans="1:51" ht="31.5" x14ac:dyDescent="0.3">
      <c r="A146" s="57">
        <v>17</v>
      </c>
      <c r="B146" s="730">
        <v>7000028158</v>
      </c>
      <c r="C146" s="731" t="s">
        <v>418</v>
      </c>
      <c r="D146" s="731" t="s">
        <v>430</v>
      </c>
      <c r="E146" s="730">
        <v>1000031398</v>
      </c>
      <c r="F146" s="731">
        <v>85171890</v>
      </c>
      <c r="G146" s="58"/>
      <c r="H146" s="59">
        <v>0.18</v>
      </c>
      <c r="I146" s="60"/>
      <c r="J146" s="730" t="s">
        <v>381</v>
      </c>
      <c r="K146" s="731" t="s">
        <v>338</v>
      </c>
      <c r="L146" s="731">
        <v>1</v>
      </c>
      <c r="M146" s="61"/>
      <c r="N146" s="62" t="str">
        <f t="shared" si="11"/>
        <v>Included</v>
      </c>
      <c r="O146" s="63">
        <f t="shared" si="12"/>
        <v>0</v>
      </c>
      <c r="P146" s="8">
        <f t="shared" si="13"/>
        <v>0</v>
      </c>
      <c r="Q146" s="9">
        <f t="shared" si="14"/>
        <v>0</v>
      </c>
      <c r="R146" s="16">
        <f t="shared" si="15"/>
        <v>0</v>
      </c>
      <c r="S146" s="8"/>
      <c r="T146" s="64">
        <f t="shared" si="16"/>
        <v>0</v>
      </c>
      <c r="V146" s="65"/>
      <c r="AB146" s="9"/>
      <c r="AL146" s="9"/>
      <c r="AM146" s="9"/>
      <c r="AN146" s="9"/>
      <c r="AO146" s="9"/>
      <c r="AP146" s="9"/>
      <c r="AQ146" s="9"/>
      <c r="AR146" s="9"/>
      <c r="AS146" s="9"/>
      <c r="AT146" s="9"/>
      <c r="AU146" s="9"/>
      <c r="AV146" s="9"/>
      <c r="AW146" s="9"/>
      <c r="AX146" s="9"/>
      <c r="AY146" s="9"/>
    </row>
    <row r="147" spans="1:51" ht="18.75" customHeight="1" x14ac:dyDescent="0.3">
      <c r="A147" s="782" t="s">
        <v>406</v>
      </c>
      <c r="B147" s="836" t="s">
        <v>448</v>
      </c>
      <c r="C147" s="837"/>
      <c r="D147" s="837"/>
      <c r="E147" s="837"/>
      <c r="F147" s="837"/>
      <c r="G147" s="837"/>
      <c r="H147" s="837"/>
      <c r="I147" s="837"/>
      <c r="J147" s="837"/>
      <c r="K147" s="837"/>
      <c r="L147" s="837"/>
      <c r="M147" s="837"/>
      <c r="N147" s="837"/>
      <c r="O147" s="838"/>
      <c r="P147" s="43">
        <f t="shared" si="13"/>
        <v>0</v>
      </c>
      <c r="Q147" s="43">
        <f t="shared" si="14"/>
        <v>0</v>
      </c>
      <c r="R147" s="43">
        <f t="shared" si="15"/>
        <v>0</v>
      </c>
      <c r="S147" s="44"/>
      <c r="T147" s="45">
        <f t="shared" si="16"/>
        <v>0</v>
      </c>
      <c r="U147" s="45"/>
      <c r="V147" s="45"/>
      <c r="W147" s="45"/>
      <c r="AA147" s="10"/>
      <c r="AI147" s="33"/>
    </row>
    <row r="148" spans="1:51" ht="94.5" x14ac:dyDescent="0.3">
      <c r="A148" s="57">
        <v>1</v>
      </c>
      <c r="B148" s="730">
        <v>7000028160</v>
      </c>
      <c r="C148" s="731" t="s">
        <v>418</v>
      </c>
      <c r="D148" s="731" t="s">
        <v>431</v>
      </c>
      <c r="E148" s="730">
        <v>1000031367</v>
      </c>
      <c r="F148" s="731">
        <v>85176260</v>
      </c>
      <c r="G148" s="58"/>
      <c r="H148" s="59">
        <v>0.18</v>
      </c>
      <c r="I148" s="60"/>
      <c r="J148" s="730" t="s">
        <v>367</v>
      </c>
      <c r="K148" s="731" t="s">
        <v>34</v>
      </c>
      <c r="L148" s="731">
        <v>3</v>
      </c>
      <c r="M148" s="61"/>
      <c r="N148" s="62" t="str">
        <f t="shared" ref="N148:N167" si="17">IF(M148=0, "Included",IF(ISERROR(L148*M148), M148, L148*M148))</f>
        <v>Included</v>
      </c>
      <c r="O148" s="63">
        <f t="shared" ref="O148:O167" si="18">R148</f>
        <v>0</v>
      </c>
      <c r="P148" s="8">
        <f t="shared" ref="P148:P167" si="19">+L148*M148</f>
        <v>0</v>
      </c>
      <c r="Q148" s="9">
        <f t="shared" ref="Q148:Q167" si="20">IF(N148="Included",0,N148)</f>
        <v>0</v>
      </c>
      <c r="R148" s="16">
        <f t="shared" ref="R148:R167" si="21">IF(I148="", H148*Q148,I148*Q148)</f>
        <v>0</v>
      </c>
      <c r="S148" s="8"/>
      <c r="T148" s="64">
        <f t="shared" ref="T148:T167" si="22">+P148*H148</f>
        <v>0</v>
      </c>
      <c r="V148" s="65"/>
      <c r="AB148" s="9"/>
      <c r="AL148" s="9"/>
      <c r="AM148" s="9"/>
      <c r="AN148" s="9"/>
      <c r="AO148" s="9"/>
      <c r="AP148" s="9"/>
      <c r="AQ148" s="9"/>
      <c r="AR148" s="9"/>
      <c r="AS148" s="9"/>
      <c r="AT148" s="9"/>
      <c r="AU148" s="9"/>
      <c r="AV148" s="9"/>
      <c r="AW148" s="9"/>
      <c r="AX148" s="9"/>
      <c r="AY148" s="9"/>
    </row>
    <row r="149" spans="1:51" ht="31.5" x14ac:dyDescent="0.3">
      <c r="A149" s="57">
        <v>2</v>
      </c>
      <c r="B149" s="730">
        <v>7000028161</v>
      </c>
      <c r="C149" s="731" t="s">
        <v>418</v>
      </c>
      <c r="D149" s="731" t="s">
        <v>431</v>
      </c>
      <c r="E149" s="730">
        <v>1000018706</v>
      </c>
      <c r="F149" s="731">
        <v>85176990</v>
      </c>
      <c r="G149" s="58"/>
      <c r="H149" s="59">
        <v>0.18</v>
      </c>
      <c r="I149" s="60"/>
      <c r="J149" s="730" t="s">
        <v>368</v>
      </c>
      <c r="K149" s="731" t="s">
        <v>34</v>
      </c>
      <c r="L149" s="731">
        <v>12</v>
      </c>
      <c r="M149" s="61"/>
      <c r="N149" s="62" t="str">
        <f t="shared" si="17"/>
        <v>Included</v>
      </c>
      <c r="O149" s="63">
        <f t="shared" si="18"/>
        <v>0</v>
      </c>
      <c r="P149" s="8">
        <f t="shared" si="19"/>
        <v>0</v>
      </c>
      <c r="Q149" s="9">
        <f t="shared" si="20"/>
        <v>0</v>
      </c>
      <c r="R149" s="16">
        <f t="shared" si="21"/>
        <v>0</v>
      </c>
      <c r="S149" s="8"/>
      <c r="T149" s="64">
        <f t="shared" si="22"/>
        <v>0</v>
      </c>
      <c r="V149" s="65"/>
      <c r="AB149" s="9"/>
      <c r="AL149" s="9"/>
      <c r="AM149" s="9"/>
      <c r="AN149" s="9"/>
      <c r="AO149" s="9"/>
      <c r="AP149" s="9"/>
      <c r="AQ149" s="9"/>
      <c r="AR149" s="9"/>
      <c r="AS149" s="9"/>
      <c r="AT149" s="9"/>
      <c r="AU149" s="9"/>
      <c r="AV149" s="9"/>
      <c r="AW149" s="9"/>
      <c r="AX149" s="9"/>
      <c r="AY149" s="9"/>
    </row>
    <row r="150" spans="1:51" ht="31.5" x14ac:dyDescent="0.3">
      <c r="A150" s="57">
        <v>3</v>
      </c>
      <c r="B150" s="730">
        <v>7000028162</v>
      </c>
      <c r="C150" s="731" t="s">
        <v>418</v>
      </c>
      <c r="D150" s="731" t="s">
        <v>431</v>
      </c>
      <c r="E150" s="730">
        <v>1000031374</v>
      </c>
      <c r="F150" s="731">
        <v>85176290</v>
      </c>
      <c r="G150" s="58"/>
      <c r="H150" s="59">
        <v>0.18</v>
      </c>
      <c r="I150" s="60"/>
      <c r="J150" s="730" t="s">
        <v>374</v>
      </c>
      <c r="K150" s="731" t="s">
        <v>338</v>
      </c>
      <c r="L150" s="731">
        <v>6</v>
      </c>
      <c r="M150" s="61"/>
      <c r="N150" s="62" t="str">
        <f t="shared" si="17"/>
        <v>Included</v>
      </c>
      <c r="O150" s="63">
        <f t="shared" si="18"/>
        <v>0</v>
      </c>
      <c r="P150" s="8">
        <f t="shared" si="19"/>
        <v>0</v>
      </c>
      <c r="Q150" s="9">
        <f t="shared" si="20"/>
        <v>0</v>
      </c>
      <c r="R150" s="16">
        <f t="shared" si="21"/>
        <v>0</v>
      </c>
      <c r="S150" s="8"/>
      <c r="T150" s="64">
        <f t="shared" si="22"/>
        <v>0</v>
      </c>
      <c r="V150" s="65"/>
      <c r="AB150" s="9"/>
      <c r="AL150" s="9"/>
      <c r="AM150" s="9"/>
      <c r="AN150" s="9"/>
      <c r="AO150" s="9"/>
      <c r="AP150" s="9"/>
      <c r="AQ150" s="9"/>
      <c r="AR150" s="9"/>
      <c r="AS150" s="9"/>
      <c r="AT150" s="9"/>
      <c r="AU150" s="9"/>
      <c r="AV150" s="9"/>
      <c r="AW150" s="9"/>
      <c r="AX150" s="9"/>
      <c r="AY150" s="9"/>
    </row>
    <row r="151" spans="1:51" ht="31.5" x14ac:dyDescent="0.3">
      <c r="A151" s="57">
        <v>4</v>
      </c>
      <c r="B151" s="730">
        <v>7000028163</v>
      </c>
      <c r="C151" s="731" t="s">
        <v>418</v>
      </c>
      <c r="D151" s="731" t="s">
        <v>431</v>
      </c>
      <c r="E151" s="730">
        <v>1000034950</v>
      </c>
      <c r="F151" s="731">
        <v>85176990</v>
      </c>
      <c r="G151" s="58"/>
      <c r="H151" s="59">
        <v>0.18</v>
      </c>
      <c r="I151" s="60"/>
      <c r="J151" s="730" t="s">
        <v>375</v>
      </c>
      <c r="K151" s="731" t="s">
        <v>34</v>
      </c>
      <c r="L151" s="731">
        <v>6</v>
      </c>
      <c r="M151" s="61"/>
      <c r="N151" s="62" t="str">
        <f t="shared" si="17"/>
        <v>Included</v>
      </c>
      <c r="O151" s="63">
        <f t="shared" si="18"/>
        <v>0</v>
      </c>
      <c r="P151" s="8">
        <f t="shared" si="19"/>
        <v>0</v>
      </c>
      <c r="Q151" s="9">
        <f t="shared" si="20"/>
        <v>0</v>
      </c>
      <c r="R151" s="16">
        <f t="shared" si="21"/>
        <v>0</v>
      </c>
      <c r="S151" s="8"/>
      <c r="T151" s="64">
        <f t="shared" si="22"/>
        <v>0</v>
      </c>
      <c r="V151" s="65"/>
      <c r="AB151" s="9"/>
      <c r="AL151" s="9"/>
      <c r="AM151" s="9"/>
      <c r="AN151" s="9"/>
      <c r="AO151" s="9"/>
      <c r="AP151" s="9"/>
      <c r="AQ151" s="9"/>
      <c r="AR151" s="9"/>
      <c r="AS151" s="9"/>
      <c r="AT151" s="9"/>
      <c r="AU151" s="9"/>
      <c r="AV151" s="9"/>
      <c r="AW151" s="9"/>
      <c r="AX151" s="9"/>
      <c r="AY151" s="9"/>
    </row>
    <row r="152" spans="1:51" ht="31.5" x14ac:dyDescent="0.3">
      <c r="A152" s="57">
        <v>5</v>
      </c>
      <c r="B152" s="730">
        <v>7000028164</v>
      </c>
      <c r="C152" s="731" t="s">
        <v>418</v>
      </c>
      <c r="D152" s="731" t="s">
        <v>431</v>
      </c>
      <c r="E152" s="730">
        <v>1000031381</v>
      </c>
      <c r="F152" s="731">
        <v>85176290</v>
      </c>
      <c r="G152" s="58"/>
      <c r="H152" s="59">
        <v>0.18</v>
      </c>
      <c r="I152" s="60"/>
      <c r="J152" s="730" t="s">
        <v>376</v>
      </c>
      <c r="K152" s="731" t="s">
        <v>338</v>
      </c>
      <c r="L152" s="731">
        <v>3</v>
      </c>
      <c r="M152" s="61"/>
      <c r="N152" s="62" t="str">
        <f t="shared" si="17"/>
        <v>Included</v>
      </c>
      <c r="O152" s="63">
        <f t="shared" si="18"/>
        <v>0</v>
      </c>
      <c r="P152" s="8">
        <f t="shared" si="19"/>
        <v>0</v>
      </c>
      <c r="Q152" s="9">
        <f t="shared" si="20"/>
        <v>0</v>
      </c>
      <c r="R152" s="16">
        <f t="shared" si="21"/>
        <v>0</v>
      </c>
      <c r="S152" s="8"/>
      <c r="T152" s="64">
        <f t="shared" si="22"/>
        <v>0</v>
      </c>
      <c r="V152" s="65"/>
      <c r="AB152" s="9"/>
      <c r="AL152" s="9"/>
      <c r="AM152" s="9"/>
      <c r="AN152" s="9"/>
      <c r="AO152" s="9"/>
      <c r="AP152" s="9"/>
      <c r="AQ152" s="9"/>
      <c r="AR152" s="9"/>
      <c r="AS152" s="9"/>
      <c r="AT152" s="9"/>
      <c r="AU152" s="9"/>
      <c r="AV152" s="9"/>
      <c r="AW152" s="9"/>
      <c r="AX152" s="9"/>
      <c r="AY152" s="9"/>
    </row>
    <row r="153" spans="1:51" ht="31.5" x14ac:dyDescent="0.3">
      <c r="A153" s="57">
        <v>6</v>
      </c>
      <c r="B153" s="730">
        <v>7000028165</v>
      </c>
      <c r="C153" s="731" t="s">
        <v>418</v>
      </c>
      <c r="D153" s="731" t="s">
        <v>431</v>
      </c>
      <c r="E153" s="730">
        <v>1000026228</v>
      </c>
      <c r="F153" s="731">
        <v>85176290</v>
      </c>
      <c r="G153" s="58"/>
      <c r="H153" s="59">
        <v>0.18</v>
      </c>
      <c r="I153" s="60"/>
      <c r="J153" s="730" t="s">
        <v>377</v>
      </c>
      <c r="K153" s="731" t="s">
        <v>34</v>
      </c>
      <c r="L153" s="731">
        <v>3</v>
      </c>
      <c r="M153" s="61"/>
      <c r="N153" s="62" t="str">
        <f t="shared" si="17"/>
        <v>Included</v>
      </c>
      <c r="O153" s="63">
        <f t="shared" si="18"/>
        <v>0</v>
      </c>
      <c r="P153" s="8">
        <f t="shared" si="19"/>
        <v>0</v>
      </c>
      <c r="Q153" s="9">
        <f t="shared" si="20"/>
        <v>0</v>
      </c>
      <c r="R153" s="16">
        <f t="shared" si="21"/>
        <v>0</v>
      </c>
      <c r="S153" s="8"/>
      <c r="T153" s="64">
        <f t="shared" si="22"/>
        <v>0</v>
      </c>
      <c r="V153" s="65"/>
      <c r="AB153" s="9"/>
      <c r="AL153" s="9"/>
      <c r="AM153" s="9"/>
      <c r="AN153" s="9"/>
      <c r="AO153" s="9"/>
      <c r="AP153" s="9"/>
      <c r="AQ153" s="9"/>
      <c r="AR153" s="9"/>
      <c r="AS153" s="9"/>
      <c r="AT153" s="9"/>
      <c r="AU153" s="9"/>
      <c r="AV153" s="9"/>
      <c r="AW153" s="9"/>
      <c r="AX153" s="9"/>
      <c r="AY153" s="9"/>
    </row>
    <row r="154" spans="1:51" ht="18.75" customHeight="1" x14ac:dyDescent="0.3">
      <c r="A154" s="782" t="s">
        <v>449</v>
      </c>
      <c r="B154" s="836" t="s">
        <v>450</v>
      </c>
      <c r="C154" s="837"/>
      <c r="D154" s="837"/>
      <c r="E154" s="837"/>
      <c r="F154" s="837"/>
      <c r="G154" s="837"/>
      <c r="H154" s="837"/>
      <c r="I154" s="837"/>
      <c r="J154" s="837"/>
      <c r="K154" s="837"/>
      <c r="L154" s="837"/>
      <c r="M154" s="837"/>
      <c r="N154" s="837"/>
      <c r="O154" s="838"/>
      <c r="P154" s="43">
        <f t="shared" si="19"/>
        <v>0</v>
      </c>
      <c r="Q154" s="43">
        <f t="shared" si="20"/>
        <v>0</v>
      </c>
      <c r="R154" s="43">
        <f t="shared" si="21"/>
        <v>0</v>
      </c>
      <c r="S154" s="44"/>
      <c r="T154" s="45">
        <f t="shared" si="22"/>
        <v>0</v>
      </c>
      <c r="U154" s="45"/>
      <c r="V154" s="45"/>
      <c r="W154" s="45"/>
      <c r="AA154" s="10"/>
      <c r="AI154" s="33"/>
    </row>
    <row r="155" spans="1:51" ht="94.5" x14ac:dyDescent="0.3">
      <c r="A155" s="57">
        <v>1</v>
      </c>
      <c r="B155" s="730">
        <v>7000028167</v>
      </c>
      <c r="C155" s="731" t="s">
        <v>418</v>
      </c>
      <c r="D155" s="731" t="s">
        <v>432</v>
      </c>
      <c r="E155" s="730">
        <v>1000031367</v>
      </c>
      <c r="F155" s="731">
        <v>85176260</v>
      </c>
      <c r="G155" s="58"/>
      <c r="H155" s="59">
        <v>0.18</v>
      </c>
      <c r="I155" s="60"/>
      <c r="J155" s="730" t="s">
        <v>367</v>
      </c>
      <c r="K155" s="731" t="s">
        <v>34</v>
      </c>
      <c r="L155" s="731">
        <v>1</v>
      </c>
      <c r="M155" s="61"/>
      <c r="N155" s="62" t="str">
        <f t="shared" si="17"/>
        <v>Included</v>
      </c>
      <c r="O155" s="63">
        <f t="shared" si="18"/>
        <v>0</v>
      </c>
      <c r="P155" s="8">
        <f t="shared" si="19"/>
        <v>0</v>
      </c>
      <c r="Q155" s="9">
        <f t="shared" si="20"/>
        <v>0</v>
      </c>
      <c r="R155" s="16">
        <f t="shared" si="21"/>
        <v>0</v>
      </c>
      <c r="S155" s="8"/>
      <c r="T155" s="64">
        <f t="shared" si="22"/>
        <v>0</v>
      </c>
      <c r="V155" s="65"/>
      <c r="AB155" s="9"/>
      <c r="AL155" s="9"/>
      <c r="AM155" s="9"/>
      <c r="AN155" s="9"/>
      <c r="AO155" s="9"/>
      <c r="AP155" s="9"/>
      <c r="AQ155" s="9"/>
      <c r="AR155" s="9"/>
      <c r="AS155" s="9"/>
      <c r="AT155" s="9"/>
      <c r="AU155" s="9"/>
      <c r="AV155" s="9"/>
      <c r="AW155" s="9"/>
      <c r="AX155" s="9"/>
      <c r="AY155" s="9"/>
    </row>
    <row r="156" spans="1:51" ht="31.5" x14ac:dyDescent="0.3">
      <c r="A156" s="57">
        <v>2</v>
      </c>
      <c r="B156" s="730">
        <v>7000028168</v>
      </c>
      <c r="C156" s="731" t="s">
        <v>418</v>
      </c>
      <c r="D156" s="731" t="s">
        <v>432</v>
      </c>
      <c r="E156" s="730">
        <v>1000018706</v>
      </c>
      <c r="F156" s="731">
        <v>85176990</v>
      </c>
      <c r="G156" s="58"/>
      <c r="H156" s="59">
        <v>0.18</v>
      </c>
      <c r="I156" s="60"/>
      <c r="J156" s="730" t="s">
        <v>368</v>
      </c>
      <c r="K156" s="731" t="s">
        <v>34</v>
      </c>
      <c r="L156" s="731">
        <v>4</v>
      </c>
      <c r="M156" s="61"/>
      <c r="N156" s="62" t="str">
        <f t="shared" si="17"/>
        <v>Included</v>
      </c>
      <c r="O156" s="63">
        <f t="shared" si="18"/>
        <v>0</v>
      </c>
      <c r="P156" s="8">
        <f t="shared" si="19"/>
        <v>0</v>
      </c>
      <c r="Q156" s="9">
        <f t="shared" si="20"/>
        <v>0</v>
      </c>
      <c r="R156" s="16">
        <f t="shared" si="21"/>
        <v>0</v>
      </c>
      <c r="S156" s="8"/>
      <c r="T156" s="64">
        <f t="shared" si="22"/>
        <v>0</v>
      </c>
      <c r="V156" s="65"/>
      <c r="AB156" s="9"/>
      <c r="AL156" s="9"/>
      <c r="AM156" s="9"/>
      <c r="AN156" s="9"/>
      <c r="AO156" s="9"/>
      <c r="AP156" s="9"/>
      <c r="AQ156" s="9"/>
      <c r="AR156" s="9"/>
      <c r="AS156" s="9"/>
      <c r="AT156" s="9"/>
      <c r="AU156" s="9"/>
      <c r="AV156" s="9"/>
      <c r="AW156" s="9"/>
      <c r="AX156" s="9"/>
      <c r="AY156" s="9"/>
    </row>
    <row r="157" spans="1:51" ht="31.5" x14ac:dyDescent="0.3">
      <c r="A157" s="57">
        <v>3</v>
      </c>
      <c r="B157" s="730">
        <v>7000028169</v>
      </c>
      <c r="C157" s="731" t="s">
        <v>418</v>
      </c>
      <c r="D157" s="731" t="s">
        <v>432</v>
      </c>
      <c r="E157" s="730">
        <v>1000031374</v>
      </c>
      <c r="F157" s="731">
        <v>85176290</v>
      </c>
      <c r="G157" s="58"/>
      <c r="H157" s="59">
        <v>0.18</v>
      </c>
      <c r="I157" s="60"/>
      <c r="J157" s="730" t="s">
        <v>374</v>
      </c>
      <c r="K157" s="731" t="s">
        <v>338</v>
      </c>
      <c r="L157" s="731">
        <v>2</v>
      </c>
      <c r="M157" s="61"/>
      <c r="N157" s="62" t="str">
        <f t="shared" si="17"/>
        <v>Included</v>
      </c>
      <c r="O157" s="63">
        <f t="shared" si="18"/>
        <v>0</v>
      </c>
      <c r="P157" s="8">
        <f t="shared" si="19"/>
        <v>0</v>
      </c>
      <c r="Q157" s="9">
        <f t="shared" si="20"/>
        <v>0</v>
      </c>
      <c r="R157" s="16">
        <f t="shared" si="21"/>
        <v>0</v>
      </c>
      <c r="S157" s="8"/>
      <c r="T157" s="64">
        <f t="shared" si="22"/>
        <v>0</v>
      </c>
      <c r="V157" s="65"/>
      <c r="AB157" s="9"/>
      <c r="AL157" s="9"/>
      <c r="AM157" s="9"/>
      <c r="AN157" s="9"/>
      <c r="AO157" s="9"/>
      <c r="AP157" s="9"/>
      <c r="AQ157" s="9"/>
      <c r="AR157" s="9"/>
      <c r="AS157" s="9"/>
      <c r="AT157" s="9"/>
      <c r="AU157" s="9"/>
      <c r="AV157" s="9"/>
      <c r="AW157" s="9"/>
      <c r="AX157" s="9"/>
      <c r="AY157" s="9"/>
    </row>
    <row r="158" spans="1:51" ht="31.5" x14ac:dyDescent="0.3">
      <c r="A158" s="57">
        <v>4</v>
      </c>
      <c r="B158" s="730">
        <v>7000028170</v>
      </c>
      <c r="C158" s="731" t="s">
        <v>418</v>
      </c>
      <c r="D158" s="731" t="s">
        <v>432</v>
      </c>
      <c r="E158" s="730">
        <v>1000034950</v>
      </c>
      <c r="F158" s="731">
        <v>85176990</v>
      </c>
      <c r="G158" s="58"/>
      <c r="H158" s="59">
        <v>0.18</v>
      </c>
      <c r="I158" s="60"/>
      <c r="J158" s="730" t="s">
        <v>375</v>
      </c>
      <c r="K158" s="731" t="s">
        <v>34</v>
      </c>
      <c r="L158" s="731">
        <v>2</v>
      </c>
      <c r="M158" s="61"/>
      <c r="N158" s="62" t="str">
        <f t="shared" si="17"/>
        <v>Included</v>
      </c>
      <c r="O158" s="63">
        <f t="shared" si="18"/>
        <v>0</v>
      </c>
      <c r="P158" s="8">
        <f t="shared" si="19"/>
        <v>0</v>
      </c>
      <c r="Q158" s="9">
        <f t="shared" si="20"/>
        <v>0</v>
      </c>
      <c r="R158" s="16">
        <f t="shared" si="21"/>
        <v>0</v>
      </c>
      <c r="S158" s="8"/>
      <c r="T158" s="64">
        <f t="shared" si="22"/>
        <v>0</v>
      </c>
      <c r="V158" s="65"/>
      <c r="AB158" s="9"/>
      <c r="AL158" s="9"/>
      <c r="AM158" s="9"/>
      <c r="AN158" s="9"/>
      <c r="AO158" s="9"/>
      <c r="AP158" s="9"/>
      <c r="AQ158" s="9"/>
      <c r="AR158" s="9"/>
      <c r="AS158" s="9"/>
      <c r="AT158" s="9"/>
      <c r="AU158" s="9"/>
      <c r="AV158" s="9"/>
      <c r="AW158" s="9"/>
      <c r="AX158" s="9"/>
      <c r="AY158" s="9"/>
    </row>
    <row r="159" spans="1:51" ht="31.5" x14ac:dyDescent="0.3">
      <c r="A159" s="57">
        <v>5</v>
      </c>
      <c r="B159" s="730">
        <v>7000028171</v>
      </c>
      <c r="C159" s="731" t="s">
        <v>418</v>
      </c>
      <c r="D159" s="731" t="s">
        <v>432</v>
      </c>
      <c r="E159" s="730">
        <v>1000031381</v>
      </c>
      <c r="F159" s="731">
        <v>85176290</v>
      </c>
      <c r="G159" s="58"/>
      <c r="H159" s="59">
        <v>0.18</v>
      </c>
      <c r="I159" s="60"/>
      <c r="J159" s="730" t="s">
        <v>376</v>
      </c>
      <c r="K159" s="731" t="s">
        <v>338</v>
      </c>
      <c r="L159" s="731">
        <v>1</v>
      </c>
      <c r="M159" s="61"/>
      <c r="N159" s="62" t="str">
        <f t="shared" si="17"/>
        <v>Included</v>
      </c>
      <c r="O159" s="63">
        <f t="shared" si="18"/>
        <v>0</v>
      </c>
      <c r="P159" s="8">
        <f t="shared" si="19"/>
        <v>0</v>
      </c>
      <c r="Q159" s="9">
        <f t="shared" si="20"/>
        <v>0</v>
      </c>
      <c r="R159" s="16">
        <f t="shared" si="21"/>
        <v>0</v>
      </c>
      <c r="S159" s="8"/>
      <c r="T159" s="64">
        <f t="shared" si="22"/>
        <v>0</v>
      </c>
      <c r="V159" s="65"/>
      <c r="AB159" s="9"/>
      <c r="AL159" s="9"/>
      <c r="AM159" s="9"/>
      <c r="AN159" s="9"/>
      <c r="AO159" s="9"/>
      <c r="AP159" s="9"/>
      <c r="AQ159" s="9"/>
      <c r="AR159" s="9"/>
      <c r="AS159" s="9"/>
      <c r="AT159" s="9"/>
      <c r="AU159" s="9"/>
      <c r="AV159" s="9"/>
      <c r="AW159" s="9"/>
      <c r="AX159" s="9"/>
      <c r="AY159" s="9"/>
    </row>
    <row r="160" spans="1:51" ht="31.5" x14ac:dyDescent="0.3">
      <c r="A160" s="57">
        <v>6</v>
      </c>
      <c r="B160" s="730">
        <v>7000028172</v>
      </c>
      <c r="C160" s="731" t="s">
        <v>418</v>
      </c>
      <c r="D160" s="731" t="s">
        <v>432</v>
      </c>
      <c r="E160" s="730">
        <v>1000026228</v>
      </c>
      <c r="F160" s="731">
        <v>85176290</v>
      </c>
      <c r="G160" s="58"/>
      <c r="H160" s="59">
        <v>0.18</v>
      </c>
      <c r="I160" s="60"/>
      <c r="J160" s="730" t="s">
        <v>377</v>
      </c>
      <c r="K160" s="731" t="s">
        <v>34</v>
      </c>
      <c r="L160" s="731">
        <v>1</v>
      </c>
      <c r="M160" s="61"/>
      <c r="N160" s="62" t="str">
        <f t="shared" si="17"/>
        <v>Included</v>
      </c>
      <c r="O160" s="63">
        <f t="shared" si="18"/>
        <v>0</v>
      </c>
      <c r="P160" s="8">
        <f t="shared" si="19"/>
        <v>0</v>
      </c>
      <c r="Q160" s="9">
        <f t="shared" si="20"/>
        <v>0</v>
      </c>
      <c r="R160" s="16">
        <f t="shared" si="21"/>
        <v>0</v>
      </c>
      <c r="S160" s="8"/>
      <c r="T160" s="64">
        <f t="shared" si="22"/>
        <v>0</v>
      </c>
      <c r="V160" s="65"/>
      <c r="AB160" s="9"/>
      <c r="AL160" s="9"/>
      <c r="AM160" s="9"/>
      <c r="AN160" s="9"/>
      <c r="AO160" s="9"/>
      <c r="AP160" s="9"/>
      <c r="AQ160" s="9"/>
      <c r="AR160" s="9"/>
      <c r="AS160" s="9"/>
      <c r="AT160" s="9"/>
      <c r="AU160" s="9"/>
      <c r="AV160" s="9"/>
      <c r="AW160" s="9"/>
      <c r="AX160" s="9"/>
      <c r="AY160" s="9"/>
    </row>
    <row r="161" spans="1:51" ht="18.75" customHeight="1" x14ac:dyDescent="0.3">
      <c r="A161" s="782" t="s">
        <v>451</v>
      </c>
      <c r="B161" s="836" t="s">
        <v>452</v>
      </c>
      <c r="C161" s="837"/>
      <c r="D161" s="837"/>
      <c r="E161" s="837"/>
      <c r="F161" s="837"/>
      <c r="G161" s="837"/>
      <c r="H161" s="837"/>
      <c r="I161" s="837"/>
      <c r="J161" s="837"/>
      <c r="K161" s="837"/>
      <c r="L161" s="837"/>
      <c r="M161" s="837"/>
      <c r="N161" s="837"/>
      <c r="O161" s="838"/>
      <c r="P161" s="43">
        <f t="shared" si="19"/>
        <v>0</v>
      </c>
      <c r="Q161" s="43">
        <f t="shared" si="20"/>
        <v>0</v>
      </c>
      <c r="R161" s="43">
        <f t="shared" si="21"/>
        <v>0</v>
      </c>
      <c r="S161" s="44"/>
      <c r="T161" s="45">
        <f t="shared" si="22"/>
        <v>0</v>
      </c>
      <c r="U161" s="45"/>
      <c r="V161" s="45"/>
      <c r="W161" s="45"/>
      <c r="AA161" s="10"/>
      <c r="AI161" s="33"/>
    </row>
    <row r="162" spans="1:51" ht="94.5" x14ac:dyDescent="0.3">
      <c r="A162" s="57">
        <v>1</v>
      </c>
      <c r="B162" s="730">
        <v>7000028174</v>
      </c>
      <c r="C162" s="731" t="s">
        <v>418</v>
      </c>
      <c r="D162" s="731" t="s">
        <v>433</v>
      </c>
      <c r="E162" s="730">
        <v>1000031367</v>
      </c>
      <c r="F162" s="731">
        <v>85176260</v>
      </c>
      <c r="G162" s="58"/>
      <c r="H162" s="59">
        <v>0.18</v>
      </c>
      <c r="I162" s="60"/>
      <c r="J162" s="730" t="s">
        <v>367</v>
      </c>
      <c r="K162" s="731" t="s">
        <v>34</v>
      </c>
      <c r="L162" s="731">
        <v>2</v>
      </c>
      <c r="M162" s="61"/>
      <c r="N162" s="62" t="str">
        <f t="shared" si="17"/>
        <v>Included</v>
      </c>
      <c r="O162" s="63">
        <f t="shared" si="18"/>
        <v>0</v>
      </c>
      <c r="P162" s="8">
        <f t="shared" si="19"/>
        <v>0</v>
      </c>
      <c r="Q162" s="9">
        <f t="shared" si="20"/>
        <v>0</v>
      </c>
      <c r="R162" s="16">
        <f t="shared" si="21"/>
        <v>0</v>
      </c>
      <c r="S162" s="8"/>
      <c r="T162" s="64">
        <f t="shared" si="22"/>
        <v>0</v>
      </c>
      <c r="V162" s="65"/>
      <c r="AB162" s="9"/>
      <c r="AL162" s="9"/>
      <c r="AM162" s="9"/>
      <c r="AN162" s="9"/>
      <c r="AO162" s="9"/>
      <c r="AP162" s="9"/>
      <c r="AQ162" s="9"/>
      <c r="AR162" s="9"/>
      <c r="AS162" s="9"/>
      <c r="AT162" s="9"/>
      <c r="AU162" s="9"/>
      <c r="AV162" s="9"/>
      <c r="AW162" s="9"/>
      <c r="AX162" s="9"/>
      <c r="AY162" s="9"/>
    </row>
    <row r="163" spans="1:51" ht="31.5" x14ac:dyDescent="0.3">
      <c r="A163" s="57">
        <v>2</v>
      </c>
      <c r="B163" s="730">
        <v>7000028175</v>
      </c>
      <c r="C163" s="731" t="s">
        <v>418</v>
      </c>
      <c r="D163" s="731" t="s">
        <v>433</v>
      </c>
      <c r="E163" s="730">
        <v>1000018706</v>
      </c>
      <c r="F163" s="731">
        <v>85176990</v>
      </c>
      <c r="G163" s="58"/>
      <c r="H163" s="59">
        <v>0.18</v>
      </c>
      <c r="I163" s="60"/>
      <c r="J163" s="730" t="s">
        <v>368</v>
      </c>
      <c r="K163" s="731" t="s">
        <v>34</v>
      </c>
      <c r="L163" s="731">
        <v>8</v>
      </c>
      <c r="M163" s="61"/>
      <c r="N163" s="62" t="str">
        <f t="shared" si="17"/>
        <v>Included</v>
      </c>
      <c r="O163" s="63">
        <f t="shared" si="18"/>
        <v>0</v>
      </c>
      <c r="P163" s="8">
        <f t="shared" si="19"/>
        <v>0</v>
      </c>
      <c r="Q163" s="9">
        <f t="shared" si="20"/>
        <v>0</v>
      </c>
      <c r="R163" s="16">
        <f t="shared" si="21"/>
        <v>0</v>
      </c>
      <c r="S163" s="8"/>
      <c r="T163" s="64">
        <f t="shared" si="22"/>
        <v>0</v>
      </c>
      <c r="V163" s="65"/>
      <c r="AB163" s="9"/>
      <c r="AL163" s="9"/>
      <c r="AM163" s="9"/>
      <c r="AN163" s="9"/>
      <c r="AO163" s="9"/>
      <c r="AP163" s="9"/>
      <c r="AQ163" s="9"/>
      <c r="AR163" s="9"/>
      <c r="AS163" s="9"/>
      <c r="AT163" s="9"/>
      <c r="AU163" s="9"/>
      <c r="AV163" s="9"/>
      <c r="AW163" s="9"/>
      <c r="AX163" s="9"/>
      <c r="AY163" s="9"/>
    </row>
    <row r="164" spans="1:51" ht="31.5" x14ac:dyDescent="0.3">
      <c r="A164" s="57">
        <v>3</v>
      </c>
      <c r="B164" s="730">
        <v>7000028176</v>
      </c>
      <c r="C164" s="731" t="s">
        <v>418</v>
      </c>
      <c r="D164" s="731" t="s">
        <v>433</v>
      </c>
      <c r="E164" s="730">
        <v>1000031374</v>
      </c>
      <c r="F164" s="731">
        <v>85176290</v>
      </c>
      <c r="G164" s="58"/>
      <c r="H164" s="59">
        <v>0.18</v>
      </c>
      <c r="I164" s="60"/>
      <c r="J164" s="730" t="s">
        <v>374</v>
      </c>
      <c r="K164" s="731" t="s">
        <v>338</v>
      </c>
      <c r="L164" s="731">
        <v>4</v>
      </c>
      <c r="M164" s="61"/>
      <c r="N164" s="62" t="str">
        <f t="shared" si="17"/>
        <v>Included</v>
      </c>
      <c r="O164" s="63">
        <f t="shared" si="18"/>
        <v>0</v>
      </c>
      <c r="P164" s="8">
        <f t="shared" si="19"/>
        <v>0</v>
      </c>
      <c r="Q164" s="9">
        <f t="shared" si="20"/>
        <v>0</v>
      </c>
      <c r="R164" s="16">
        <f t="shared" si="21"/>
        <v>0</v>
      </c>
      <c r="S164" s="8"/>
      <c r="T164" s="64">
        <f t="shared" si="22"/>
        <v>0</v>
      </c>
      <c r="V164" s="65"/>
      <c r="AB164" s="9"/>
      <c r="AL164" s="9"/>
      <c r="AM164" s="9"/>
      <c r="AN164" s="9"/>
      <c r="AO164" s="9"/>
      <c r="AP164" s="9"/>
      <c r="AQ164" s="9"/>
      <c r="AR164" s="9"/>
      <c r="AS164" s="9"/>
      <c r="AT164" s="9"/>
      <c r="AU164" s="9"/>
      <c r="AV164" s="9"/>
      <c r="AW164" s="9"/>
      <c r="AX164" s="9"/>
      <c r="AY164" s="9"/>
    </row>
    <row r="165" spans="1:51" ht="31.5" x14ac:dyDescent="0.3">
      <c r="A165" s="57">
        <v>4</v>
      </c>
      <c r="B165" s="730">
        <v>7000028177</v>
      </c>
      <c r="C165" s="731" t="s">
        <v>418</v>
      </c>
      <c r="D165" s="731" t="s">
        <v>433</v>
      </c>
      <c r="E165" s="730">
        <v>1000034950</v>
      </c>
      <c r="F165" s="731">
        <v>85176990</v>
      </c>
      <c r="G165" s="58"/>
      <c r="H165" s="59">
        <v>0.18</v>
      </c>
      <c r="I165" s="60"/>
      <c r="J165" s="730" t="s">
        <v>375</v>
      </c>
      <c r="K165" s="731" t="s">
        <v>34</v>
      </c>
      <c r="L165" s="731">
        <v>4</v>
      </c>
      <c r="M165" s="61"/>
      <c r="N165" s="62" t="str">
        <f t="shared" si="17"/>
        <v>Included</v>
      </c>
      <c r="O165" s="63">
        <f t="shared" si="18"/>
        <v>0</v>
      </c>
      <c r="P165" s="8">
        <f t="shared" si="19"/>
        <v>0</v>
      </c>
      <c r="Q165" s="9">
        <f t="shared" si="20"/>
        <v>0</v>
      </c>
      <c r="R165" s="16">
        <f t="shared" si="21"/>
        <v>0</v>
      </c>
      <c r="S165" s="8"/>
      <c r="T165" s="64">
        <f t="shared" si="22"/>
        <v>0</v>
      </c>
      <c r="V165" s="65"/>
      <c r="AB165" s="9"/>
      <c r="AL165" s="9"/>
      <c r="AM165" s="9"/>
      <c r="AN165" s="9"/>
      <c r="AO165" s="9"/>
      <c r="AP165" s="9"/>
      <c r="AQ165" s="9"/>
      <c r="AR165" s="9"/>
      <c r="AS165" s="9"/>
      <c r="AT165" s="9"/>
      <c r="AU165" s="9"/>
      <c r="AV165" s="9"/>
      <c r="AW165" s="9"/>
      <c r="AX165" s="9"/>
      <c r="AY165" s="9"/>
    </row>
    <row r="166" spans="1:51" ht="31.5" x14ac:dyDescent="0.3">
      <c r="A166" s="57">
        <v>5</v>
      </c>
      <c r="B166" s="730">
        <v>7000028178</v>
      </c>
      <c r="C166" s="731" t="s">
        <v>418</v>
      </c>
      <c r="D166" s="731" t="s">
        <v>433</v>
      </c>
      <c r="E166" s="730">
        <v>1000031381</v>
      </c>
      <c r="F166" s="731">
        <v>85176290</v>
      </c>
      <c r="G166" s="58"/>
      <c r="H166" s="59">
        <v>0.18</v>
      </c>
      <c r="I166" s="60"/>
      <c r="J166" s="730" t="s">
        <v>376</v>
      </c>
      <c r="K166" s="731" t="s">
        <v>338</v>
      </c>
      <c r="L166" s="731">
        <v>2</v>
      </c>
      <c r="M166" s="61"/>
      <c r="N166" s="62" t="str">
        <f t="shared" si="17"/>
        <v>Included</v>
      </c>
      <c r="O166" s="63">
        <f t="shared" si="18"/>
        <v>0</v>
      </c>
      <c r="P166" s="8">
        <f t="shared" si="19"/>
        <v>0</v>
      </c>
      <c r="Q166" s="9">
        <f t="shared" si="20"/>
        <v>0</v>
      </c>
      <c r="R166" s="16">
        <f t="shared" si="21"/>
        <v>0</v>
      </c>
      <c r="S166" s="8"/>
      <c r="T166" s="64">
        <f t="shared" si="22"/>
        <v>0</v>
      </c>
      <c r="V166" s="65"/>
      <c r="AB166" s="9"/>
      <c r="AL166" s="9"/>
      <c r="AM166" s="9"/>
      <c r="AN166" s="9"/>
      <c r="AO166" s="9"/>
      <c r="AP166" s="9"/>
      <c r="AQ166" s="9"/>
      <c r="AR166" s="9"/>
      <c r="AS166" s="9"/>
      <c r="AT166" s="9"/>
      <c r="AU166" s="9"/>
      <c r="AV166" s="9"/>
      <c r="AW166" s="9"/>
      <c r="AX166" s="9"/>
      <c r="AY166" s="9"/>
    </row>
    <row r="167" spans="1:51" ht="31.5" x14ac:dyDescent="0.3">
      <c r="A167" s="57">
        <v>6</v>
      </c>
      <c r="B167" s="730">
        <v>7000028179</v>
      </c>
      <c r="C167" s="731" t="s">
        <v>418</v>
      </c>
      <c r="D167" s="731" t="s">
        <v>433</v>
      </c>
      <c r="E167" s="730">
        <v>1000026228</v>
      </c>
      <c r="F167" s="731">
        <v>85176290</v>
      </c>
      <c r="G167" s="58"/>
      <c r="H167" s="59">
        <v>0.18</v>
      </c>
      <c r="I167" s="60"/>
      <c r="J167" s="730" t="s">
        <v>377</v>
      </c>
      <c r="K167" s="731" t="s">
        <v>34</v>
      </c>
      <c r="L167" s="731">
        <v>2</v>
      </c>
      <c r="M167" s="61"/>
      <c r="N167" s="62" t="str">
        <f t="shared" si="17"/>
        <v>Included</v>
      </c>
      <c r="O167" s="63">
        <f t="shared" si="18"/>
        <v>0</v>
      </c>
      <c r="P167" s="8">
        <f t="shared" si="19"/>
        <v>0</v>
      </c>
      <c r="Q167" s="9">
        <f t="shared" si="20"/>
        <v>0</v>
      </c>
      <c r="R167" s="16">
        <f t="shared" si="21"/>
        <v>0</v>
      </c>
      <c r="S167" s="8"/>
      <c r="T167" s="64">
        <f t="shared" si="22"/>
        <v>0</v>
      </c>
      <c r="V167" s="65"/>
      <c r="AB167" s="9"/>
      <c r="AL167" s="9"/>
      <c r="AM167" s="9"/>
      <c r="AN167" s="9"/>
      <c r="AO167" s="9"/>
      <c r="AP167" s="9"/>
      <c r="AQ167" s="9"/>
      <c r="AR167" s="9"/>
      <c r="AS167" s="9"/>
      <c r="AT167" s="9"/>
      <c r="AU167" s="9"/>
      <c r="AV167" s="9"/>
      <c r="AW167" s="9"/>
      <c r="AX167" s="9"/>
      <c r="AY167" s="9"/>
    </row>
    <row r="168" spans="1:51" ht="14.45" customHeight="1" x14ac:dyDescent="0.3">
      <c r="A168" s="67"/>
      <c r="B168" s="68"/>
      <c r="C168" s="68"/>
      <c r="D168" s="68"/>
      <c r="E168" s="68"/>
      <c r="F168" s="68"/>
      <c r="G168" s="68"/>
      <c r="H168" s="844" t="s">
        <v>36</v>
      </c>
      <c r="I168" s="844"/>
      <c r="J168" s="844"/>
      <c r="K168" s="844"/>
      <c r="L168" s="844"/>
      <c r="M168" s="845"/>
      <c r="N168" s="69">
        <f>SUM(N19:N167)</f>
        <v>0</v>
      </c>
      <c r="O168" s="70"/>
      <c r="P168" s="71">
        <f>SUM(P19:P167)</f>
        <v>0</v>
      </c>
      <c r="S168" s="6"/>
      <c r="T168" s="71">
        <f>SUM(T19:T167)</f>
        <v>0</v>
      </c>
      <c r="Z168" s="16"/>
      <c r="AA168" s="16"/>
      <c r="AC168" s="16"/>
      <c r="AD168" s="16"/>
      <c r="AF168" s="10"/>
      <c r="AL168" s="9"/>
      <c r="AM168" s="9"/>
      <c r="AN168" s="9"/>
      <c r="AO168" s="9"/>
      <c r="AP168" s="9"/>
      <c r="AQ168" s="9"/>
      <c r="AR168" s="9"/>
      <c r="AS168" s="9"/>
      <c r="AT168" s="9"/>
      <c r="AU168" s="9"/>
      <c r="AV168" s="9"/>
      <c r="AW168" s="9"/>
      <c r="AX168" s="9"/>
      <c r="AY168" s="9"/>
    </row>
    <row r="169" spans="1:51" x14ac:dyDescent="0.3">
      <c r="A169" s="72"/>
      <c r="B169" s="73"/>
      <c r="C169" s="73"/>
      <c r="D169" s="73"/>
      <c r="E169" s="73"/>
      <c r="F169" s="73"/>
      <c r="G169" s="73"/>
      <c r="H169" s="846" t="s">
        <v>344</v>
      </c>
      <c r="I169" s="846"/>
      <c r="J169" s="846"/>
      <c r="K169" s="846"/>
      <c r="L169" s="846"/>
      <c r="M169" s="847"/>
      <c r="N169" s="74">
        <f>'Sch-6'!M20</f>
        <v>0</v>
      </c>
      <c r="O169" s="75"/>
      <c r="Z169" s="10"/>
      <c r="AA169" s="16"/>
      <c r="AC169" s="10"/>
      <c r="AD169" s="16"/>
      <c r="AL169" s="9"/>
      <c r="AM169" s="9"/>
      <c r="AN169" s="9"/>
      <c r="AO169" s="9"/>
      <c r="AP169" s="9"/>
      <c r="AQ169" s="9"/>
      <c r="AR169" s="9"/>
      <c r="AS169" s="9"/>
      <c r="AT169" s="9"/>
      <c r="AU169" s="9"/>
      <c r="AV169" s="9"/>
      <c r="AW169" s="9"/>
      <c r="AX169" s="9"/>
      <c r="AY169" s="9"/>
    </row>
    <row r="170" spans="1:51" ht="15" customHeight="1" thickBot="1" x14ac:dyDescent="0.35">
      <c r="A170" s="76"/>
      <c r="B170" s="77"/>
      <c r="C170" s="77"/>
      <c r="D170" s="77"/>
      <c r="E170" s="77"/>
      <c r="F170" s="77"/>
      <c r="G170" s="77"/>
      <c r="H170" s="848" t="s">
        <v>37</v>
      </c>
      <c r="I170" s="849"/>
      <c r="J170" s="849"/>
      <c r="K170" s="849"/>
      <c r="L170" s="849"/>
      <c r="M170" s="850"/>
      <c r="N170" s="78">
        <f>N169+N168</f>
        <v>0</v>
      </c>
      <c r="O170" s="79"/>
      <c r="Z170" s="10"/>
      <c r="AA170" s="80"/>
      <c r="AB170" s="81"/>
      <c r="AC170" s="81"/>
      <c r="AD170" s="80"/>
      <c r="AF170" s="82"/>
      <c r="AL170" s="9"/>
      <c r="AM170" s="9"/>
      <c r="AN170" s="9"/>
      <c r="AO170" s="9"/>
      <c r="AP170" s="9"/>
      <c r="AQ170" s="9"/>
      <c r="AR170" s="9"/>
      <c r="AS170" s="9"/>
      <c r="AT170" s="9"/>
      <c r="AU170" s="9"/>
      <c r="AV170" s="9"/>
      <c r="AW170" s="9"/>
      <c r="AX170" s="9"/>
      <c r="AY170" s="9"/>
    </row>
    <row r="171" spans="1:51" ht="15" customHeight="1" x14ac:dyDescent="0.3">
      <c r="A171" s="83"/>
      <c r="B171" s="83"/>
      <c r="C171" s="83"/>
      <c r="D171" s="83"/>
      <c r="E171" s="83"/>
      <c r="F171" s="83"/>
      <c r="G171" s="83"/>
      <c r="H171" s="848" t="s">
        <v>38</v>
      </c>
      <c r="I171" s="849"/>
      <c r="J171" s="849"/>
      <c r="K171" s="849"/>
      <c r="L171" s="849"/>
      <c r="M171" s="850"/>
      <c r="N171" s="78">
        <f>SUM(O19:O167)</f>
        <v>0</v>
      </c>
      <c r="O171" s="79"/>
      <c r="Z171" s="10"/>
      <c r="AA171" s="80"/>
      <c r="AB171" s="81"/>
      <c r="AC171" s="81"/>
      <c r="AD171" s="80"/>
      <c r="AF171" s="82"/>
      <c r="AL171" s="9"/>
      <c r="AM171" s="9"/>
      <c r="AN171" s="9"/>
      <c r="AO171" s="9"/>
      <c r="AP171" s="9"/>
      <c r="AQ171" s="9"/>
      <c r="AR171" s="9"/>
      <c r="AS171" s="9"/>
      <c r="AT171" s="9"/>
      <c r="AU171" s="9"/>
      <c r="AV171" s="9"/>
      <c r="AW171" s="9"/>
      <c r="AX171" s="9"/>
      <c r="AY171" s="9"/>
    </row>
    <row r="172" spans="1:51" x14ac:dyDescent="0.3">
      <c r="A172" s="851"/>
      <c r="B172" s="851"/>
      <c r="C172" s="851"/>
      <c r="D172" s="851"/>
      <c r="E172" s="851"/>
      <c r="F172" s="851"/>
      <c r="G172" s="851"/>
      <c r="H172" s="851"/>
      <c r="I172" s="851"/>
      <c r="J172" s="851"/>
      <c r="K172" s="851"/>
      <c r="L172" s="851"/>
      <c r="M172" s="851"/>
      <c r="N172" s="851"/>
      <c r="O172" s="851"/>
      <c r="Z172" s="82"/>
      <c r="AA172" s="16"/>
      <c r="AC172" s="82"/>
      <c r="AD172" s="16"/>
      <c r="AL172" s="9"/>
      <c r="AM172" s="9"/>
      <c r="AN172" s="9"/>
      <c r="AO172" s="9"/>
      <c r="AP172" s="9"/>
      <c r="AQ172" s="9"/>
      <c r="AR172" s="9"/>
      <c r="AS172" s="9"/>
      <c r="AT172" s="9"/>
      <c r="AU172" s="9"/>
      <c r="AV172" s="9"/>
      <c r="AW172" s="9"/>
      <c r="AX172" s="9"/>
      <c r="AY172" s="9"/>
    </row>
    <row r="173" spans="1:51" ht="14.45" customHeight="1" x14ac:dyDescent="0.3">
      <c r="A173" s="84" t="s">
        <v>39</v>
      </c>
      <c r="B173" s="852" t="s">
        <v>40</v>
      </c>
      <c r="C173" s="852"/>
      <c r="D173" s="852"/>
      <c r="E173" s="852"/>
      <c r="F173" s="852"/>
      <c r="G173" s="852"/>
      <c r="H173" s="852"/>
      <c r="I173" s="852"/>
      <c r="J173" s="852"/>
      <c r="K173" s="852"/>
      <c r="L173" s="852"/>
      <c r="M173" s="852"/>
      <c r="N173" s="852"/>
      <c r="O173" s="852"/>
      <c r="AL173" s="9"/>
      <c r="AM173" s="9"/>
      <c r="AN173" s="9"/>
      <c r="AO173" s="9"/>
      <c r="AP173" s="9"/>
      <c r="AQ173" s="9"/>
      <c r="AR173" s="9"/>
      <c r="AS173" s="9"/>
      <c r="AT173" s="9"/>
      <c r="AU173" s="9"/>
      <c r="AV173" s="9"/>
      <c r="AW173" s="9"/>
      <c r="AX173" s="9"/>
      <c r="AY173" s="9"/>
    </row>
    <row r="174" spans="1:51" ht="21" customHeight="1" x14ac:dyDescent="0.3">
      <c r="A174" s="82" t="s">
        <v>41</v>
      </c>
      <c r="B174" s="852" t="s">
        <v>42</v>
      </c>
      <c r="C174" s="852"/>
      <c r="D174" s="852"/>
      <c r="E174" s="852"/>
      <c r="F174" s="852"/>
      <c r="G174" s="852"/>
      <c r="H174" s="852"/>
      <c r="I174" s="852"/>
      <c r="J174" s="852"/>
      <c r="K174" s="852"/>
      <c r="L174" s="852"/>
      <c r="M174" s="852"/>
      <c r="N174" s="852"/>
      <c r="O174" s="852"/>
      <c r="AL174" s="9"/>
      <c r="AM174" s="9"/>
      <c r="AN174" s="9"/>
      <c r="AO174" s="9"/>
      <c r="AP174" s="9"/>
      <c r="AQ174" s="9"/>
      <c r="AR174" s="9"/>
      <c r="AS174" s="9"/>
      <c r="AT174" s="9"/>
      <c r="AU174" s="9"/>
      <c r="AV174" s="9"/>
      <c r="AW174" s="9"/>
      <c r="AX174" s="9"/>
      <c r="AY174" s="9"/>
    </row>
    <row r="175" spans="1:51" x14ac:dyDescent="0.3">
      <c r="A175" s="82"/>
      <c r="B175" s="82"/>
      <c r="C175" s="82"/>
      <c r="D175" s="82"/>
      <c r="E175" s="82"/>
      <c r="F175" s="852"/>
      <c r="G175" s="852"/>
      <c r="H175" s="852"/>
      <c r="I175" s="852"/>
      <c r="J175" s="852"/>
      <c r="K175" s="852"/>
      <c r="L175" s="852"/>
      <c r="M175" s="852"/>
      <c r="N175" s="852"/>
      <c r="O175" s="852"/>
      <c r="AL175" s="9"/>
      <c r="AM175" s="9"/>
      <c r="AN175" s="9"/>
      <c r="AO175" s="9"/>
      <c r="AP175" s="9"/>
      <c r="AQ175" s="9"/>
      <c r="AR175" s="9"/>
      <c r="AS175" s="9"/>
      <c r="AT175" s="9"/>
      <c r="AU175" s="9"/>
      <c r="AV175" s="9"/>
      <c r="AW175" s="9"/>
      <c r="AX175" s="9"/>
      <c r="AY175" s="9"/>
    </row>
    <row r="176" spans="1:51" ht="33" x14ac:dyDescent="0.3">
      <c r="A176" s="85" t="s">
        <v>43</v>
      </c>
      <c r="B176" s="86" t="str">
        <f>'Names of Bidder'!C32&amp;"-"&amp; 'Names of Bidder'!D32&amp;"-" &amp;'Names of Bidder'!E32</f>
        <v>--</v>
      </c>
      <c r="C176" s="85"/>
      <c r="D176" s="85"/>
      <c r="E176" s="85"/>
      <c r="F176" s="9"/>
      <c r="G176" s="85"/>
      <c r="H176" s="85"/>
      <c r="I176" s="87"/>
      <c r="K176" s="88"/>
      <c r="L176" s="89"/>
      <c r="AL176" s="9"/>
      <c r="AM176" s="9"/>
      <c r="AN176" s="9"/>
      <c r="AO176" s="9"/>
      <c r="AP176" s="9"/>
      <c r="AQ176" s="9"/>
      <c r="AR176" s="9"/>
      <c r="AS176" s="9"/>
      <c r="AT176" s="9"/>
      <c r="AU176" s="9"/>
      <c r="AV176" s="9"/>
      <c r="AW176" s="9"/>
      <c r="AX176" s="9"/>
      <c r="AY176" s="9"/>
    </row>
    <row r="177" spans="1:51" ht="33" x14ac:dyDescent="0.3">
      <c r="A177" s="85" t="s">
        <v>44</v>
      </c>
      <c r="B177" s="46" t="str">
        <f>IF('Names of Bidder'!C33=0, "", 'Names of Bidder'!C33)</f>
        <v/>
      </c>
      <c r="C177" s="85"/>
      <c r="D177" s="85"/>
      <c r="E177" s="85"/>
      <c r="F177" s="9"/>
      <c r="G177" s="85"/>
      <c r="H177" s="85"/>
      <c r="I177" s="87"/>
      <c r="L177" s="89" t="s">
        <v>45</v>
      </c>
      <c r="M177" s="46" t="str">
        <f>IF('Names of Bidder'!C25=0, "", 'Names of Bidder'!C25)</f>
        <v/>
      </c>
      <c r="AL177" s="9"/>
      <c r="AM177" s="9"/>
      <c r="AN177" s="9"/>
      <c r="AO177" s="9"/>
      <c r="AP177" s="9"/>
      <c r="AQ177" s="9"/>
      <c r="AR177" s="9"/>
      <c r="AS177" s="9"/>
      <c r="AT177" s="9"/>
      <c r="AU177" s="9"/>
      <c r="AV177" s="9"/>
      <c r="AW177" s="9"/>
      <c r="AX177" s="9"/>
      <c r="AY177" s="9"/>
    </row>
    <row r="178" spans="1:51" x14ac:dyDescent="0.3">
      <c r="A178" s="7"/>
      <c r="B178" s="7"/>
      <c r="C178" s="7"/>
      <c r="D178" s="7"/>
      <c r="E178" s="7"/>
      <c r="F178" s="7"/>
      <c r="G178" s="7"/>
      <c r="H178" s="7"/>
      <c r="I178" s="90"/>
      <c r="J178" s="8"/>
      <c r="K178" s="7"/>
      <c r="L178" s="89" t="s">
        <v>46</v>
      </c>
      <c r="M178" s="46" t="str">
        <f>IF('Names of Bidder'!C26=0, "", 'Names of Bidder'!C26)</f>
        <v/>
      </c>
      <c r="N178" s="8"/>
      <c r="AL178" s="9"/>
      <c r="AM178" s="9"/>
      <c r="AN178" s="9"/>
      <c r="AO178" s="9"/>
      <c r="AP178" s="9"/>
      <c r="AQ178" s="9"/>
      <c r="AR178" s="9"/>
      <c r="AS178" s="9"/>
      <c r="AT178" s="9"/>
      <c r="AU178" s="9"/>
      <c r="AV178" s="9"/>
      <c r="AW178" s="9"/>
      <c r="AX178" s="9"/>
      <c r="AY178" s="9"/>
    </row>
    <row r="179" spans="1:51" x14ac:dyDescent="0.3">
      <c r="A179" s="91"/>
      <c r="B179" s="91"/>
      <c r="C179" s="91"/>
      <c r="D179" s="91"/>
      <c r="E179" s="91"/>
      <c r="F179" s="91"/>
      <c r="G179" s="91"/>
      <c r="H179" s="91"/>
      <c r="I179" s="92"/>
      <c r="J179" s="65"/>
      <c r="K179" s="91"/>
      <c r="L179" s="89"/>
      <c r="M179" s="93"/>
      <c r="N179" s="65"/>
      <c r="O179" s="32"/>
      <c r="AL179" s="9"/>
      <c r="AM179" s="9"/>
      <c r="AN179" s="9"/>
      <c r="AO179" s="9"/>
      <c r="AP179" s="9"/>
      <c r="AQ179" s="9"/>
      <c r="AR179" s="9"/>
      <c r="AS179" s="9"/>
      <c r="AT179" s="9"/>
      <c r="AU179" s="9"/>
      <c r="AV179" s="9"/>
      <c r="AW179" s="9"/>
      <c r="AX179" s="9"/>
      <c r="AY179" s="9"/>
    </row>
    <row r="180" spans="1:51" x14ac:dyDescent="0.3">
      <c r="A180" s="91"/>
      <c r="B180" s="91"/>
      <c r="C180" s="91"/>
      <c r="D180" s="91"/>
      <c r="E180" s="91"/>
      <c r="F180" s="91"/>
      <c r="G180" s="91"/>
      <c r="H180" s="91"/>
      <c r="I180" s="92"/>
      <c r="J180" s="65"/>
      <c r="K180" s="91"/>
      <c r="L180" s="91"/>
      <c r="M180" s="65"/>
      <c r="N180" s="65"/>
      <c r="O180" s="32"/>
      <c r="AL180" s="9"/>
      <c r="AM180" s="9"/>
      <c r="AN180" s="9"/>
      <c r="AO180" s="9"/>
      <c r="AP180" s="9"/>
      <c r="AQ180" s="9"/>
      <c r="AR180" s="9"/>
      <c r="AS180" s="9"/>
      <c r="AT180" s="9"/>
      <c r="AU180" s="9"/>
      <c r="AV180" s="9"/>
      <c r="AW180" s="9"/>
      <c r="AX180" s="9"/>
      <c r="AY180" s="9"/>
    </row>
    <row r="181" spans="1:51" x14ac:dyDescent="0.3">
      <c r="A181" s="91"/>
      <c r="B181" s="91"/>
      <c r="C181" s="91"/>
      <c r="D181" s="91"/>
      <c r="E181" s="91"/>
      <c r="F181" s="91"/>
      <c r="G181" s="91"/>
      <c r="H181" s="91"/>
      <c r="I181" s="92"/>
      <c r="J181" s="65"/>
      <c r="K181" s="91"/>
      <c r="L181" s="91"/>
      <c r="M181" s="65"/>
      <c r="N181" s="65"/>
      <c r="O181" s="32"/>
      <c r="AL181" s="9"/>
      <c r="AM181" s="9"/>
      <c r="AN181" s="9"/>
      <c r="AO181" s="9"/>
      <c r="AP181" s="9"/>
      <c r="AQ181" s="9"/>
      <c r="AR181" s="9"/>
      <c r="AS181" s="9"/>
      <c r="AT181" s="9"/>
      <c r="AU181" s="9"/>
      <c r="AV181" s="9"/>
      <c r="AW181" s="9"/>
      <c r="AX181" s="9"/>
      <c r="AY181" s="9"/>
    </row>
    <row r="182" spans="1:51" x14ac:dyDescent="0.3">
      <c r="A182" s="91"/>
      <c r="B182" s="91"/>
      <c r="C182" s="91"/>
      <c r="D182" s="91"/>
      <c r="E182" s="91"/>
      <c r="F182" s="91"/>
      <c r="G182" s="91"/>
      <c r="H182" s="91"/>
      <c r="I182" s="92"/>
      <c r="J182" s="65"/>
      <c r="K182" s="91"/>
      <c r="L182" s="91"/>
      <c r="M182" s="65"/>
      <c r="N182" s="65"/>
      <c r="O182" s="32"/>
      <c r="AL182" s="9"/>
      <c r="AM182" s="9"/>
      <c r="AN182" s="9"/>
      <c r="AO182" s="9"/>
      <c r="AP182" s="9"/>
      <c r="AQ182" s="9"/>
      <c r="AR182" s="9"/>
      <c r="AS182" s="9"/>
      <c r="AT182" s="9"/>
      <c r="AU182" s="9"/>
      <c r="AV182" s="9"/>
      <c r="AW182" s="9"/>
      <c r="AX182" s="9"/>
      <c r="AY182" s="9"/>
    </row>
    <row r="183" spans="1:51" x14ac:dyDescent="0.3">
      <c r="A183" s="91"/>
      <c r="B183" s="91"/>
      <c r="C183" s="91"/>
      <c r="D183" s="91"/>
      <c r="E183" s="91"/>
      <c r="F183" s="91"/>
      <c r="G183" s="91"/>
      <c r="H183" s="91"/>
      <c r="I183" s="92"/>
      <c r="J183" s="65"/>
      <c r="K183" s="91"/>
      <c r="L183" s="91"/>
      <c r="M183" s="65"/>
      <c r="N183" s="65"/>
      <c r="O183" s="32"/>
      <c r="AL183" s="9"/>
      <c r="AM183" s="9"/>
      <c r="AN183" s="9"/>
      <c r="AO183" s="9"/>
      <c r="AP183" s="9"/>
      <c r="AQ183" s="9"/>
      <c r="AR183" s="9"/>
      <c r="AS183" s="9"/>
      <c r="AT183" s="9"/>
      <c r="AU183" s="9"/>
      <c r="AV183" s="9"/>
      <c r="AW183" s="9"/>
      <c r="AX183" s="9"/>
      <c r="AY183" s="9"/>
    </row>
    <row r="184" spans="1:51" x14ac:dyDescent="0.3">
      <c r="A184" s="91"/>
      <c r="B184" s="91"/>
      <c r="C184" s="91"/>
      <c r="D184" s="91"/>
      <c r="E184" s="91"/>
      <c r="F184" s="91"/>
      <c r="G184" s="91"/>
      <c r="H184" s="91"/>
      <c r="I184" s="92"/>
      <c r="J184" s="65"/>
      <c r="K184" s="91"/>
      <c r="L184" s="91"/>
      <c r="M184" s="65"/>
      <c r="N184" s="65"/>
      <c r="O184" s="32"/>
      <c r="AL184" s="9"/>
      <c r="AM184" s="9"/>
      <c r="AN184" s="9"/>
      <c r="AO184" s="9"/>
      <c r="AP184" s="9"/>
      <c r="AQ184" s="9"/>
      <c r="AR184" s="9"/>
      <c r="AS184" s="9"/>
      <c r="AT184" s="9"/>
      <c r="AU184" s="9"/>
      <c r="AV184" s="9"/>
      <c r="AW184" s="9"/>
      <c r="AX184" s="9"/>
      <c r="AY184" s="9"/>
    </row>
    <row r="185" spans="1:51" x14ac:dyDescent="0.3">
      <c r="A185" s="91"/>
      <c r="B185" s="91"/>
      <c r="C185" s="91"/>
      <c r="D185" s="91"/>
      <c r="E185" s="91"/>
      <c r="F185" s="91"/>
      <c r="G185" s="91"/>
      <c r="H185" s="91"/>
      <c r="I185" s="92"/>
      <c r="J185" s="65"/>
      <c r="K185" s="91"/>
      <c r="L185" s="91"/>
      <c r="M185" s="65"/>
      <c r="N185" s="65"/>
      <c r="O185" s="32"/>
      <c r="AL185" s="9"/>
      <c r="AM185" s="9"/>
      <c r="AN185" s="9"/>
      <c r="AO185" s="9"/>
      <c r="AP185" s="9"/>
      <c r="AQ185" s="9"/>
      <c r="AR185" s="9"/>
      <c r="AS185" s="9"/>
      <c r="AT185" s="9"/>
      <c r="AU185" s="9"/>
      <c r="AV185" s="9"/>
      <c r="AW185" s="9"/>
      <c r="AX185" s="9"/>
      <c r="AY185" s="9"/>
    </row>
    <row r="186" spans="1:51" ht="15.75" x14ac:dyDescent="0.3">
      <c r="A186" s="91"/>
      <c r="B186" s="91"/>
      <c r="C186" s="91"/>
      <c r="D186" s="91"/>
      <c r="E186" s="91"/>
      <c r="F186" s="91"/>
      <c r="G186" s="91"/>
      <c r="H186" s="91"/>
      <c r="I186" s="92"/>
      <c r="J186" s="65"/>
      <c r="K186" s="91"/>
      <c r="L186" s="91"/>
      <c r="M186" s="65"/>
      <c r="N186" s="65"/>
      <c r="O186" s="32"/>
      <c r="P186" s="9"/>
      <c r="Q186" s="9"/>
      <c r="R186" s="9"/>
      <c r="S186" s="9"/>
      <c r="T186" s="9"/>
      <c r="U186" s="9"/>
      <c r="V186" s="9"/>
      <c r="W186" s="9"/>
      <c r="X186" s="9"/>
      <c r="Y186" s="9"/>
      <c r="AB186" s="9"/>
      <c r="AL186" s="9"/>
      <c r="AM186" s="9"/>
      <c r="AN186" s="9"/>
      <c r="AO186" s="9"/>
      <c r="AP186" s="9"/>
      <c r="AQ186" s="9"/>
      <c r="AR186" s="9"/>
      <c r="AS186" s="9"/>
      <c r="AT186" s="9"/>
      <c r="AU186" s="9"/>
      <c r="AV186" s="9"/>
      <c r="AW186" s="9"/>
      <c r="AX186" s="9"/>
      <c r="AY186" s="9"/>
    </row>
    <row r="187" spans="1:51" ht="15.75" x14ac:dyDescent="0.3">
      <c r="A187" s="91"/>
      <c r="B187" s="91"/>
      <c r="C187" s="91"/>
      <c r="D187" s="91"/>
      <c r="E187" s="91"/>
      <c r="F187" s="91"/>
      <c r="G187" s="91"/>
      <c r="H187" s="91"/>
      <c r="I187" s="92"/>
      <c r="J187" s="65"/>
      <c r="K187" s="91"/>
      <c r="L187" s="91"/>
      <c r="M187" s="65"/>
      <c r="N187" s="65"/>
      <c r="O187" s="32"/>
      <c r="P187" s="9"/>
      <c r="Q187" s="9"/>
      <c r="R187" s="9"/>
      <c r="S187" s="9"/>
      <c r="T187" s="9"/>
      <c r="U187" s="9"/>
      <c r="V187" s="9"/>
      <c r="W187" s="9"/>
      <c r="X187" s="9"/>
      <c r="Y187" s="9"/>
      <c r="AB187" s="9"/>
      <c r="AL187" s="9"/>
      <c r="AM187" s="9"/>
      <c r="AN187" s="9"/>
      <c r="AO187" s="9"/>
      <c r="AP187" s="9"/>
      <c r="AQ187" s="9"/>
      <c r="AR187" s="9"/>
      <c r="AS187" s="9"/>
      <c r="AT187" s="9"/>
      <c r="AU187" s="9"/>
      <c r="AV187" s="9"/>
      <c r="AW187" s="9"/>
      <c r="AX187" s="9"/>
      <c r="AY187" s="9"/>
    </row>
    <row r="188" spans="1:51" ht="15.75" x14ac:dyDescent="0.3">
      <c r="A188" s="91"/>
      <c r="B188" s="91"/>
      <c r="C188" s="91"/>
      <c r="D188" s="91"/>
      <c r="E188" s="91"/>
      <c r="F188" s="91"/>
      <c r="G188" s="91"/>
      <c r="H188" s="91"/>
      <c r="I188" s="92"/>
      <c r="J188" s="65"/>
      <c r="K188" s="91"/>
      <c r="L188" s="91"/>
      <c r="M188" s="65"/>
      <c r="N188" s="65"/>
      <c r="O188" s="32"/>
      <c r="P188" s="9"/>
      <c r="Q188" s="9"/>
      <c r="R188" s="9"/>
      <c r="S188" s="9"/>
      <c r="T188" s="9"/>
      <c r="U188" s="9"/>
      <c r="V188" s="9"/>
      <c r="W188" s="9"/>
      <c r="X188" s="9"/>
      <c r="Y188" s="9"/>
      <c r="AB188" s="9"/>
      <c r="AL188" s="9"/>
      <c r="AM188" s="9"/>
      <c r="AN188" s="9"/>
      <c r="AO188" s="9"/>
      <c r="AP188" s="9"/>
      <c r="AQ188" s="9"/>
      <c r="AR188" s="9"/>
      <c r="AS188" s="9"/>
      <c r="AT188" s="9"/>
      <c r="AU188" s="9"/>
      <c r="AV188" s="9"/>
      <c r="AW188" s="9"/>
      <c r="AX188" s="9"/>
      <c r="AY188" s="9"/>
    </row>
    <row r="189" spans="1:51" ht="15.75" x14ac:dyDescent="0.3">
      <c r="A189" s="91"/>
      <c r="B189" s="91"/>
      <c r="C189" s="91"/>
      <c r="D189" s="91"/>
      <c r="E189" s="91"/>
      <c r="F189" s="91"/>
      <c r="G189" s="91"/>
      <c r="H189" s="91"/>
      <c r="I189" s="92"/>
      <c r="J189" s="65"/>
      <c r="K189" s="91"/>
      <c r="L189" s="91"/>
      <c r="M189" s="65"/>
      <c r="N189" s="65"/>
      <c r="O189" s="32"/>
      <c r="P189" s="9"/>
      <c r="Q189" s="9"/>
      <c r="R189" s="9"/>
      <c r="S189" s="9"/>
      <c r="T189" s="9"/>
      <c r="U189" s="9"/>
      <c r="V189" s="9"/>
      <c r="W189" s="9"/>
      <c r="X189" s="9"/>
      <c r="Y189" s="9"/>
      <c r="AB189" s="9"/>
      <c r="AL189" s="9"/>
      <c r="AM189" s="9"/>
      <c r="AN189" s="9"/>
      <c r="AO189" s="9"/>
      <c r="AP189" s="9"/>
      <c r="AQ189" s="9"/>
      <c r="AR189" s="9"/>
      <c r="AS189" s="9"/>
      <c r="AT189" s="9"/>
      <c r="AU189" s="9"/>
      <c r="AV189" s="9"/>
      <c r="AW189" s="9"/>
      <c r="AX189" s="9"/>
      <c r="AY189" s="9"/>
    </row>
    <row r="190" spans="1:51" ht="15.75" x14ac:dyDescent="0.3">
      <c r="A190" s="91"/>
      <c r="B190" s="91"/>
      <c r="C190" s="91"/>
      <c r="D190" s="91"/>
      <c r="E190" s="91"/>
      <c r="F190" s="91"/>
      <c r="G190" s="91"/>
      <c r="H190" s="91"/>
      <c r="I190" s="92"/>
      <c r="J190" s="65"/>
      <c r="K190" s="91"/>
      <c r="L190" s="91"/>
      <c r="M190" s="65"/>
      <c r="N190" s="65"/>
      <c r="O190" s="32"/>
      <c r="P190" s="9"/>
      <c r="Q190" s="9"/>
      <c r="R190" s="9"/>
      <c r="S190" s="9"/>
      <c r="T190" s="9"/>
      <c r="U190" s="9"/>
      <c r="V190" s="9"/>
      <c r="W190" s="9"/>
      <c r="X190" s="9"/>
      <c r="Y190" s="9"/>
      <c r="AB190" s="9"/>
      <c r="AL190" s="9"/>
      <c r="AM190" s="9"/>
      <c r="AN190" s="9"/>
      <c r="AO190" s="9"/>
      <c r="AP190" s="9"/>
      <c r="AQ190" s="9"/>
      <c r="AR190" s="9"/>
      <c r="AS190" s="9"/>
      <c r="AT190" s="9"/>
      <c r="AU190" s="9"/>
      <c r="AV190" s="9"/>
      <c r="AW190" s="9"/>
      <c r="AX190" s="9"/>
      <c r="AY190" s="9"/>
    </row>
    <row r="191" spans="1:51" ht="15.75" x14ac:dyDescent="0.3">
      <c r="A191" s="91"/>
      <c r="B191" s="91"/>
      <c r="C191" s="91"/>
      <c r="D191" s="91"/>
      <c r="E191" s="91"/>
      <c r="F191" s="91"/>
      <c r="G191" s="91"/>
      <c r="H191" s="91"/>
      <c r="I191" s="92"/>
      <c r="J191" s="65"/>
      <c r="K191" s="91"/>
      <c r="L191" s="91"/>
      <c r="M191" s="65"/>
      <c r="N191" s="65"/>
      <c r="O191" s="32"/>
      <c r="P191" s="9"/>
      <c r="Q191" s="9"/>
      <c r="R191" s="9"/>
      <c r="S191" s="9"/>
      <c r="T191" s="9"/>
      <c r="U191" s="9"/>
      <c r="V191" s="9"/>
      <c r="W191" s="9"/>
      <c r="X191" s="9"/>
      <c r="Y191" s="9"/>
      <c r="AB191" s="9"/>
      <c r="AL191" s="9"/>
      <c r="AM191" s="9"/>
      <c r="AN191" s="9"/>
      <c r="AO191" s="9"/>
      <c r="AP191" s="9"/>
      <c r="AQ191" s="9"/>
      <c r="AR191" s="9"/>
      <c r="AS191" s="9"/>
      <c r="AT191" s="9"/>
      <c r="AU191" s="9"/>
      <c r="AV191" s="9"/>
      <c r="AW191" s="9"/>
      <c r="AX191" s="9"/>
      <c r="AY191" s="9"/>
    </row>
    <row r="192" spans="1:51" ht="15.75" x14ac:dyDescent="0.3">
      <c r="A192" s="91"/>
      <c r="B192" s="91"/>
      <c r="C192" s="91"/>
      <c r="D192" s="91"/>
      <c r="E192" s="91"/>
      <c r="F192" s="91"/>
      <c r="G192" s="91"/>
      <c r="H192" s="91"/>
      <c r="I192" s="92"/>
      <c r="J192" s="65"/>
      <c r="K192" s="91"/>
      <c r="L192" s="91"/>
      <c r="M192" s="65"/>
      <c r="N192" s="65"/>
      <c r="O192" s="32"/>
      <c r="P192" s="9"/>
      <c r="Q192" s="9"/>
      <c r="R192" s="9"/>
      <c r="S192" s="9"/>
      <c r="T192" s="9"/>
      <c r="U192" s="9"/>
      <c r="V192" s="9"/>
      <c r="W192" s="9"/>
      <c r="X192" s="9"/>
      <c r="Y192" s="9"/>
      <c r="AB192" s="9"/>
      <c r="AL192" s="9"/>
      <c r="AM192" s="9"/>
      <c r="AN192" s="9"/>
      <c r="AO192" s="9"/>
      <c r="AP192" s="9"/>
      <c r="AQ192" s="9"/>
      <c r="AR192" s="9"/>
      <c r="AS192" s="9"/>
      <c r="AT192" s="9"/>
      <c r="AU192" s="9"/>
      <c r="AV192" s="9"/>
      <c r="AW192" s="9"/>
      <c r="AX192" s="9"/>
      <c r="AY192" s="9"/>
    </row>
    <row r="193" spans="1:51" ht="15.75" x14ac:dyDescent="0.3">
      <c r="A193" s="91"/>
      <c r="B193" s="91"/>
      <c r="C193" s="91"/>
      <c r="D193" s="91"/>
      <c r="E193" s="91"/>
      <c r="F193" s="91"/>
      <c r="G193" s="91"/>
      <c r="H193" s="91"/>
      <c r="I193" s="92"/>
      <c r="J193" s="65"/>
      <c r="K193" s="91"/>
      <c r="L193" s="91"/>
      <c r="M193" s="65"/>
      <c r="N193" s="65"/>
      <c r="O193" s="32"/>
      <c r="P193" s="9"/>
      <c r="Q193" s="9"/>
      <c r="R193" s="9"/>
      <c r="S193" s="9"/>
      <c r="T193" s="9"/>
      <c r="U193" s="9"/>
      <c r="V193" s="9"/>
      <c r="W193" s="9"/>
      <c r="X193" s="9"/>
      <c r="Y193" s="9"/>
      <c r="AB193" s="9"/>
      <c r="AL193" s="9"/>
      <c r="AM193" s="9"/>
      <c r="AN193" s="9"/>
      <c r="AO193" s="9"/>
      <c r="AP193" s="9"/>
      <c r="AQ193" s="9"/>
      <c r="AR193" s="9"/>
      <c r="AS193" s="9"/>
      <c r="AT193" s="9"/>
      <c r="AU193" s="9"/>
      <c r="AV193" s="9"/>
      <c r="AW193" s="9"/>
      <c r="AX193" s="9"/>
      <c r="AY193" s="9"/>
    </row>
    <row r="194" spans="1:51" ht="15.75" x14ac:dyDescent="0.3">
      <c r="A194" s="91"/>
      <c r="B194" s="91"/>
      <c r="C194" s="91"/>
      <c r="D194" s="91"/>
      <c r="E194" s="91"/>
      <c r="F194" s="91"/>
      <c r="G194" s="91"/>
      <c r="H194" s="91"/>
      <c r="I194" s="92"/>
      <c r="J194" s="65"/>
      <c r="K194" s="91"/>
      <c r="L194" s="91"/>
      <c r="M194" s="65"/>
      <c r="N194" s="65"/>
      <c r="O194" s="32"/>
      <c r="P194" s="9"/>
      <c r="Q194" s="9"/>
      <c r="R194" s="9"/>
      <c r="S194" s="9"/>
      <c r="T194" s="9"/>
      <c r="U194" s="9"/>
      <c r="V194" s="9"/>
      <c r="W194" s="9"/>
      <c r="X194" s="9"/>
      <c r="Y194" s="9"/>
      <c r="AB194" s="9"/>
      <c r="AL194" s="9"/>
      <c r="AM194" s="9"/>
      <c r="AN194" s="9"/>
      <c r="AO194" s="9"/>
      <c r="AP194" s="9"/>
      <c r="AQ194" s="9"/>
      <c r="AR194" s="9"/>
      <c r="AS194" s="9"/>
      <c r="AT194" s="9"/>
      <c r="AU194" s="9"/>
      <c r="AV194" s="9"/>
      <c r="AW194" s="9"/>
      <c r="AX194" s="9"/>
      <c r="AY194" s="9"/>
    </row>
    <row r="195" spans="1:51" ht="15.75" x14ac:dyDescent="0.3">
      <c r="A195" s="91"/>
      <c r="B195" s="91"/>
      <c r="C195" s="91"/>
      <c r="D195" s="91"/>
      <c r="E195" s="91"/>
      <c r="F195" s="91"/>
      <c r="G195" s="91"/>
      <c r="H195" s="91"/>
      <c r="I195" s="92"/>
      <c r="J195" s="65"/>
      <c r="K195" s="91"/>
      <c r="L195" s="91"/>
      <c r="M195" s="65"/>
      <c r="N195" s="65"/>
      <c r="O195" s="32"/>
      <c r="P195" s="9"/>
      <c r="Q195" s="9"/>
      <c r="R195" s="9"/>
      <c r="S195" s="9"/>
      <c r="T195" s="9"/>
      <c r="U195" s="9"/>
      <c r="V195" s="9"/>
      <c r="W195" s="9"/>
      <c r="X195" s="9"/>
      <c r="Y195" s="9"/>
      <c r="AB195" s="9"/>
      <c r="AL195" s="9"/>
      <c r="AM195" s="9"/>
      <c r="AN195" s="9"/>
      <c r="AO195" s="9"/>
      <c r="AP195" s="9"/>
      <c r="AQ195" s="9"/>
      <c r="AR195" s="9"/>
      <c r="AS195" s="9"/>
      <c r="AT195" s="9"/>
      <c r="AU195" s="9"/>
      <c r="AV195" s="9"/>
      <c r="AW195" s="9"/>
      <c r="AX195" s="9"/>
      <c r="AY195" s="9"/>
    </row>
    <row r="196" spans="1:51" ht="15.75" x14ac:dyDescent="0.3">
      <c r="A196" s="91"/>
      <c r="B196" s="91"/>
      <c r="C196" s="91"/>
      <c r="D196" s="91"/>
      <c r="E196" s="91"/>
      <c r="F196" s="91"/>
      <c r="G196" s="91"/>
      <c r="H196" s="91"/>
      <c r="I196" s="92"/>
      <c r="J196" s="65"/>
      <c r="K196" s="91"/>
      <c r="L196" s="91"/>
      <c r="M196" s="65"/>
      <c r="N196" s="65"/>
      <c r="O196" s="32"/>
      <c r="P196" s="9"/>
      <c r="Q196" s="9"/>
      <c r="R196" s="9"/>
      <c r="S196" s="9"/>
      <c r="T196" s="9"/>
      <c r="U196" s="9"/>
      <c r="V196" s="9"/>
      <c r="W196" s="9"/>
      <c r="X196" s="9"/>
      <c r="Y196" s="9"/>
      <c r="AB196" s="9"/>
      <c r="AL196" s="9"/>
      <c r="AM196" s="9"/>
      <c r="AN196" s="9"/>
      <c r="AO196" s="9"/>
      <c r="AP196" s="9"/>
      <c r="AQ196" s="9"/>
      <c r="AR196" s="9"/>
      <c r="AS196" s="9"/>
      <c r="AT196" s="9"/>
      <c r="AU196" s="9"/>
      <c r="AV196" s="9"/>
      <c r="AW196" s="9"/>
      <c r="AX196" s="9"/>
      <c r="AY196" s="9"/>
    </row>
    <row r="197" spans="1:51" ht="15.75" x14ac:dyDescent="0.3">
      <c r="A197" s="91"/>
      <c r="B197" s="91"/>
      <c r="C197" s="91"/>
      <c r="D197" s="91"/>
      <c r="E197" s="91"/>
      <c r="F197" s="91"/>
      <c r="G197" s="91"/>
      <c r="H197" s="91"/>
      <c r="I197" s="92"/>
      <c r="J197" s="65"/>
      <c r="K197" s="91"/>
      <c r="L197" s="91"/>
      <c r="M197" s="65"/>
      <c r="N197" s="65"/>
      <c r="O197" s="32"/>
      <c r="P197" s="9"/>
      <c r="Q197" s="9"/>
      <c r="R197" s="9"/>
      <c r="S197" s="9"/>
      <c r="T197" s="9"/>
      <c r="U197" s="9"/>
      <c r="V197" s="9"/>
      <c r="W197" s="9"/>
      <c r="X197" s="9"/>
      <c r="Y197" s="9"/>
      <c r="AB197" s="9"/>
      <c r="AL197" s="9"/>
      <c r="AM197" s="9"/>
      <c r="AN197" s="9"/>
      <c r="AO197" s="9"/>
      <c r="AP197" s="9"/>
      <c r="AQ197" s="9"/>
      <c r="AR197" s="9"/>
      <c r="AS197" s="9"/>
      <c r="AT197" s="9"/>
      <c r="AU197" s="9"/>
      <c r="AV197" s="9"/>
      <c r="AW197" s="9"/>
      <c r="AX197" s="9"/>
      <c r="AY197" s="9"/>
    </row>
    <row r="198" spans="1:51" ht="15.75" x14ac:dyDescent="0.3">
      <c r="A198" s="91"/>
      <c r="B198" s="91"/>
      <c r="C198" s="91"/>
      <c r="D198" s="91"/>
      <c r="E198" s="91"/>
      <c r="F198" s="91"/>
      <c r="G198" s="91"/>
      <c r="H198" s="91"/>
      <c r="I198" s="92"/>
      <c r="J198" s="65"/>
      <c r="K198" s="91"/>
      <c r="L198" s="91"/>
      <c r="M198" s="65"/>
      <c r="N198" s="65"/>
      <c r="O198" s="32"/>
      <c r="P198" s="9"/>
      <c r="Q198" s="9"/>
      <c r="R198" s="9"/>
      <c r="S198" s="9"/>
      <c r="T198" s="9"/>
      <c r="U198" s="9"/>
      <c r="V198" s="9"/>
      <c r="W198" s="9"/>
      <c r="X198" s="9"/>
      <c r="Y198" s="9"/>
      <c r="AB198" s="9"/>
      <c r="AL198" s="9"/>
      <c r="AM198" s="9"/>
      <c r="AN198" s="9"/>
      <c r="AO198" s="9"/>
      <c r="AP198" s="9"/>
      <c r="AQ198" s="9"/>
      <c r="AR198" s="9"/>
      <c r="AS198" s="9"/>
      <c r="AT198" s="9"/>
      <c r="AU198" s="9"/>
      <c r="AV198" s="9"/>
      <c r="AW198" s="9"/>
      <c r="AX198" s="9"/>
      <c r="AY198" s="9"/>
    </row>
    <row r="199" spans="1:51" ht="15.75" x14ac:dyDescent="0.3">
      <c r="A199" s="91"/>
      <c r="B199" s="91"/>
      <c r="C199" s="91"/>
      <c r="D199" s="91"/>
      <c r="E199" s="91"/>
      <c r="F199" s="91"/>
      <c r="G199" s="91"/>
      <c r="H199" s="91"/>
      <c r="I199" s="92"/>
      <c r="J199" s="65"/>
      <c r="K199" s="91"/>
      <c r="L199" s="91"/>
      <c r="M199" s="65"/>
      <c r="N199" s="65"/>
      <c r="O199" s="32"/>
      <c r="P199" s="9"/>
      <c r="Q199" s="9"/>
      <c r="R199" s="9"/>
      <c r="S199" s="9"/>
      <c r="T199" s="9"/>
      <c r="U199" s="9"/>
      <c r="V199" s="9"/>
      <c r="W199" s="9"/>
      <c r="X199" s="9"/>
      <c r="Y199" s="9"/>
      <c r="AB199" s="9"/>
      <c r="AL199" s="9"/>
      <c r="AM199" s="9"/>
      <c r="AN199" s="9"/>
      <c r="AO199" s="9"/>
      <c r="AP199" s="9"/>
      <c r="AQ199" s="9"/>
      <c r="AR199" s="9"/>
      <c r="AS199" s="9"/>
      <c r="AT199" s="9"/>
      <c r="AU199" s="9"/>
      <c r="AV199" s="9"/>
      <c r="AW199" s="9"/>
      <c r="AX199" s="9"/>
      <c r="AY199" s="9"/>
    </row>
    <row r="200" spans="1:51" ht="15.75" x14ac:dyDescent="0.3">
      <c r="A200" s="91"/>
      <c r="B200" s="91"/>
      <c r="C200" s="91"/>
      <c r="D200" s="91"/>
      <c r="E200" s="91"/>
      <c r="F200" s="91"/>
      <c r="G200" s="91"/>
      <c r="H200" s="91"/>
      <c r="I200" s="92"/>
      <c r="J200" s="65"/>
      <c r="K200" s="91"/>
      <c r="L200" s="91"/>
      <c r="M200" s="65"/>
      <c r="N200" s="65"/>
      <c r="O200" s="32"/>
      <c r="P200" s="9"/>
      <c r="Q200" s="9"/>
      <c r="R200" s="9"/>
      <c r="S200" s="9"/>
      <c r="T200" s="9"/>
      <c r="U200" s="9"/>
      <c r="V200" s="9"/>
      <c r="W200" s="9"/>
      <c r="X200" s="9"/>
      <c r="Y200" s="9"/>
      <c r="AB200" s="9"/>
      <c r="AL200" s="9"/>
      <c r="AM200" s="9"/>
      <c r="AN200" s="9"/>
      <c r="AO200" s="9"/>
      <c r="AP200" s="9"/>
      <c r="AQ200" s="9"/>
      <c r="AR200" s="9"/>
      <c r="AS200" s="9"/>
      <c r="AT200" s="9"/>
      <c r="AU200" s="9"/>
      <c r="AV200" s="9"/>
      <c r="AW200" s="9"/>
      <c r="AX200" s="9"/>
      <c r="AY200" s="9"/>
    </row>
    <row r="201" spans="1:51" ht="15.75" x14ac:dyDescent="0.3">
      <c r="A201" s="91"/>
      <c r="B201" s="91"/>
      <c r="C201" s="91"/>
      <c r="D201" s="91"/>
      <c r="E201" s="91"/>
      <c r="F201" s="91"/>
      <c r="G201" s="91"/>
      <c r="H201" s="91"/>
      <c r="I201" s="92"/>
      <c r="J201" s="65"/>
      <c r="K201" s="91"/>
      <c r="L201" s="91"/>
      <c r="M201" s="65"/>
      <c r="N201" s="65"/>
      <c r="O201" s="32"/>
      <c r="P201" s="9"/>
      <c r="Q201" s="9"/>
      <c r="R201" s="9"/>
      <c r="S201" s="9"/>
      <c r="T201" s="9"/>
      <c r="U201" s="9"/>
      <c r="V201" s="9"/>
      <c r="W201" s="9"/>
      <c r="X201" s="9"/>
      <c r="Y201" s="9"/>
      <c r="AB201" s="9"/>
      <c r="AL201" s="9"/>
      <c r="AM201" s="9"/>
      <c r="AN201" s="9"/>
      <c r="AO201" s="9"/>
      <c r="AP201" s="9"/>
      <c r="AQ201" s="9"/>
      <c r="AR201" s="9"/>
      <c r="AS201" s="9"/>
      <c r="AT201" s="9"/>
      <c r="AU201" s="9"/>
      <c r="AV201" s="9"/>
      <c r="AW201" s="9"/>
      <c r="AX201" s="9"/>
      <c r="AY201" s="9"/>
    </row>
    <row r="202" spans="1:51" x14ac:dyDescent="0.3">
      <c r="A202" s="91"/>
      <c r="B202" s="91"/>
      <c r="C202" s="91"/>
      <c r="D202" s="91"/>
      <c r="E202" s="91"/>
      <c r="F202" s="91"/>
      <c r="G202" s="91"/>
      <c r="H202" s="91"/>
      <c r="I202" s="92"/>
      <c r="J202" s="65"/>
      <c r="K202" s="91"/>
      <c r="L202" s="91"/>
      <c r="M202" s="65"/>
      <c r="N202" s="65"/>
      <c r="O202" s="32"/>
      <c r="AL202" s="9"/>
      <c r="AM202" s="9"/>
      <c r="AN202" s="9"/>
      <c r="AO202" s="9"/>
      <c r="AP202" s="9"/>
      <c r="AQ202" s="9"/>
      <c r="AR202" s="9"/>
      <c r="AS202" s="9"/>
      <c r="AT202" s="9"/>
      <c r="AU202" s="9"/>
      <c r="AV202" s="9"/>
      <c r="AW202" s="9"/>
      <c r="AX202" s="9"/>
      <c r="AY202" s="9"/>
    </row>
    <row r="203" spans="1:51" x14ac:dyDescent="0.3">
      <c r="A203" s="91"/>
      <c r="B203" s="91"/>
      <c r="C203" s="91"/>
      <c r="D203" s="91"/>
      <c r="E203" s="91"/>
      <c r="F203" s="91"/>
      <c r="G203" s="91"/>
      <c r="H203" s="91"/>
      <c r="I203" s="92"/>
      <c r="J203" s="65"/>
      <c r="K203" s="91"/>
      <c r="L203" s="91"/>
      <c r="M203" s="65"/>
      <c r="N203" s="65"/>
      <c r="O203" s="32"/>
      <c r="AL203" s="9"/>
      <c r="AM203" s="9"/>
      <c r="AN203" s="9"/>
      <c r="AO203" s="9"/>
      <c r="AP203" s="9"/>
      <c r="AQ203" s="9"/>
      <c r="AR203" s="9"/>
      <c r="AS203" s="9"/>
      <c r="AT203" s="9"/>
      <c r="AU203" s="9"/>
      <c r="AV203" s="9"/>
      <c r="AW203" s="9"/>
      <c r="AX203" s="9"/>
      <c r="AY203" s="9"/>
    </row>
    <row r="204" spans="1:51" x14ac:dyDescent="0.3">
      <c r="A204" s="94"/>
      <c r="B204" s="94"/>
      <c r="C204" s="94"/>
      <c r="D204" s="94"/>
      <c r="E204" s="94"/>
      <c r="F204" s="94"/>
      <c r="G204" s="94"/>
      <c r="H204" s="94"/>
      <c r="I204" s="95"/>
      <c r="J204" s="65"/>
      <c r="K204" s="96"/>
      <c r="L204" s="94"/>
      <c r="M204" s="97"/>
      <c r="N204" s="97"/>
      <c r="O204" s="98"/>
      <c r="AD204" s="13"/>
      <c r="AL204" s="9"/>
      <c r="AM204" s="9"/>
      <c r="AN204" s="9"/>
      <c r="AO204" s="9"/>
      <c r="AP204" s="9"/>
      <c r="AQ204" s="9"/>
      <c r="AR204" s="9"/>
      <c r="AS204" s="9"/>
      <c r="AT204" s="9"/>
      <c r="AU204" s="9"/>
      <c r="AV204" s="9"/>
      <c r="AW204" s="9"/>
      <c r="AX204" s="9"/>
      <c r="AY204" s="9"/>
    </row>
    <row r="205" spans="1:51" x14ac:dyDescent="0.3">
      <c r="A205" s="99"/>
      <c r="B205" s="99"/>
      <c r="C205" s="99"/>
      <c r="D205" s="99"/>
      <c r="E205" s="99"/>
      <c r="F205" s="99"/>
      <c r="G205" s="99"/>
      <c r="H205" s="99"/>
      <c r="I205" s="100"/>
      <c r="J205" s="65"/>
      <c r="K205" s="91"/>
      <c r="L205" s="99"/>
      <c r="M205" s="65"/>
      <c r="N205" s="65"/>
      <c r="O205" s="32"/>
      <c r="AA205" s="10"/>
      <c r="AD205" s="13"/>
      <c r="AL205" s="9"/>
      <c r="AM205" s="9"/>
      <c r="AN205" s="9"/>
      <c r="AO205" s="9"/>
      <c r="AP205" s="9"/>
      <c r="AQ205" s="9"/>
      <c r="AR205" s="9"/>
      <c r="AS205" s="9"/>
      <c r="AT205" s="9"/>
      <c r="AU205" s="9"/>
      <c r="AV205" s="9"/>
      <c r="AW205" s="9"/>
      <c r="AX205" s="9"/>
      <c r="AY205" s="9"/>
    </row>
    <row r="206" spans="1:51" x14ac:dyDescent="0.3">
      <c r="A206" s="853"/>
      <c r="B206" s="853"/>
      <c r="C206" s="853"/>
      <c r="D206" s="853"/>
      <c r="E206" s="853"/>
      <c r="F206" s="853"/>
      <c r="G206" s="853"/>
      <c r="H206" s="853"/>
      <c r="I206" s="853"/>
      <c r="J206" s="853"/>
      <c r="K206" s="853"/>
      <c r="L206" s="853"/>
      <c r="M206" s="853"/>
      <c r="N206" s="853"/>
      <c r="O206" s="853"/>
      <c r="Y206" s="17"/>
      <c r="Z206" s="18"/>
      <c r="AA206" s="18"/>
      <c r="AB206" s="18"/>
      <c r="AD206" s="13"/>
      <c r="AG206" s="840"/>
      <c r="AH206" s="840"/>
      <c r="AL206" s="9"/>
      <c r="AM206" s="9"/>
      <c r="AN206" s="9"/>
      <c r="AO206" s="9"/>
      <c r="AP206" s="9"/>
      <c r="AQ206" s="9"/>
      <c r="AR206" s="9"/>
      <c r="AS206" s="9"/>
      <c r="AT206" s="9"/>
      <c r="AU206" s="9"/>
      <c r="AV206" s="9"/>
      <c r="AW206" s="9"/>
      <c r="AX206" s="9"/>
      <c r="AY206" s="9"/>
    </row>
    <row r="207" spans="1:51" x14ac:dyDescent="0.3">
      <c r="A207" s="843"/>
      <c r="B207" s="843"/>
      <c r="C207" s="843"/>
      <c r="D207" s="843"/>
      <c r="E207" s="843"/>
      <c r="F207" s="843"/>
      <c r="G207" s="843"/>
      <c r="H207" s="843"/>
      <c r="I207" s="843"/>
      <c r="J207" s="843"/>
      <c r="K207" s="843"/>
      <c r="L207" s="843"/>
      <c r="M207" s="843"/>
      <c r="N207" s="843"/>
      <c r="O207" s="843"/>
      <c r="Y207" s="17"/>
      <c r="Z207" s="18"/>
      <c r="AA207" s="18"/>
      <c r="AB207" s="18"/>
      <c r="AD207" s="13"/>
      <c r="AL207" s="9"/>
      <c r="AM207" s="9"/>
      <c r="AN207" s="9"/>
      <c r="AO207" s="9"/>
      <c r="AP207" s="9"/>
      <c r="AQ207" s="9"/>
      <c r="AR207" s="9"/>
      <c r="AS207" s="9"/>
      <c r="AT207" s="9"/>
      <c r="AU207" s="9"/>
      <c r="AV207" s="9"/>
      <c r="AW207" s="9"/>
      <c r="AX207" s="9"/>
      <c r="AY207" s="9"/>
    </row>
    <row r="208" spans="1:51" x14ac:dyDescent="0.3">
      <c r="A208" s="91"/>
      <c r="B208" s="91"/>
      <c r="C208" s="91"/>
      <c r="D208" s="91"/>
      <c r="E208" s="91"/>
      <c r="F208" s="91"/>
      <c r="G208" s="91"/>
      <c r="H208" s="91"/>
      <c r="I208" s="92"/>
      <c r="J208" s="65"/>
      <c r="K208" s="91"/>
      <c r="L208" s="91"/>
      <c r="M208" s="65"/>
      <c r="N208" s="65"/>
      <c r="O208" s="32"/>
      <c r="Y208" s="17"/>
      <c r="Z208" s="18"/>
      <c r="AA208" s="18"/>
      <c r="AB208" s="18"/>
      <c r="AL208" s="9"/>
      <c r="AM208" s="9"/>
      <c r="AN208" s="9"/>
      <c r="AO208" s="9"/>
      <c r="AP208" s="9"/>
      <c r="AQ208" s="9"/>
      <c r="AR208" s="9"/>
      <c r="AS208" s="9"/>
      <c r="AT208" s="9"/>
      <c r="AU208" s="9"/>
      <c r="AV208" s="9"/>
      <c r="AW208" s="9"/>
      <c r="AX208" s="9"/>
      <c r="AY208" s="9"/>
    </row>
    <row r="209" spans="1:51" x14ac:dyDescent="0.3">
      <c r="A209" s="101"/>
      <c r="B209" s="101"/>
      <c r="C209" s="101"/>
      <c r="D209" s="101"/>
      <c r="E209" s="101"/>
      <c r="F209" s="101"/>
      <c r="G209" s="101"/>
      <c r="H209" s="101"/>
      <c r="I209" s="102"/>
      <c r="J209" s="103"/>
      <c r="K209" s="104"/>
      <c r="L209" s="101"/>
      <c r="M209" s="99"/>
      <c r="N209" s="65"/>
      <c r="O209" s="22"/>
      <c r="Y209" s="17"/>
      <c r="Z209" s="18"/>
      <c r="AA209" s="18"/>
      <c r="AB209" s="18"/>
      <c r="AL209" s="9"/>
      <c r="AM209" s="9"/>
      <c r="AN209" s="9"/>
      <c r="AO209" s="9"/>
      <c r="AP209" s="9"/>
      <c r="AQ209" s="9"/>
      <c r="AR209" s="9"/>
      <c r="AS209" s="9"/>
      <c r="AT209" s="9"/>
      <c r="AU209" s="9"/>
      <c r="AV209" s="9"/>
      <c r="AW209" s="9"/>
      <c r="AX209" s="9"/>
      <c r="AY209" s="9"/>
    </row>
    <row r="210" spans="1:51" x14ac:dyDescent="0.3">
      <c r="A210" s="857"/>
      <c r="B210" s="857"/>
      <c r="C210" s="857"/>
      <c r="D210" s="857"/>
      <c r="E210" s="857"/>
      <c r="F210" s="857"/>
      <c r="G210" s="857"/>
      <c r="H210" s="857"/>
      <c r="I210" s="857"/>
      <c r="J210" s="857"/>
      <c r="K210" s="857"/>
      <c r="L210" s="857"/>
      <c r="M210" s="105"/>
      <c r="N210" s="65"/>
      <c r="O210" s="22"/>
      <c r="Y210" s="6"/>
      <c r="Z210" s="26"/>
      <c r="AA210" s="26"/>
      <c r="AB210" s="26"/>
      <c r="AG210" s="840"/>
      <c r="AH210" s="840"/>
      <c r="AL210" s="9"/>
      <c r="AM210" s="9"/>
      <c r="AN210" s="9"/>
      <c r="AO210" s="9"/>
      <c r="AP210" s="9"/>
      <c r="AQ210" s="9"/>
      <c r="AR210" s="9"/>
      <c r="AS210" s="9"/>
      <c r="AT210" s="9"/>
      <c r="AU210" s="9"/>
      <c r="AV210" s="9"/>
      <c r="AW210" s="9"/>
      <c r="AX210" s="9"/>
      <c r="AY210" s="9"/>
    </row>
    <row r="211" spans="1:51" x14ac:dyDescent="0.3">
      <c r="A211" s="101"/>
      <c r="B211" s="101"/>
      <c r="C211" s="101"/>
      <c r="D211" s="101"/>
      <c r="E211" s="101"/>
      <c r="F211" s="101"/>
      <c r="G211" s="101"/>
      <c r="H211" s="101"/>
      <c r="I211" s="102"/>
      <c r="J211" s="839"/>
      <c r="K211" s="839"/>
      <c r="L211" s="839"/>
      <c r="M211" s="105"/>
      <c r="N211" s="65"/>
      <c r="O211" s="22"/>
      <c r="Y211" s="17"/>
      <c r="Z211" s="27"/>
      <c r="AA211" s="27"/>
      <c r="AB211" s="27"/>
      <c r="AL211" s="9"/>
      <c r="AM211" s="9"/>
      <c r="AN211" s="9"/>
      <c r="AO211" s="9"/>
      <c r="AP211" s="9"/>
      <c r="AQ211" s="9"/>
      <c r="AR211" s="9"/>
      <c r="AS211" s="9"/>
      <c r="AT211" s="9"/>
      <c r="AU211" s="9"/>
      <c r="AV211" s="9"/>
      <c r="AW211" s="9"/>
      <c r="AX211" s="9"/>
      <c r="AY211" s="9"/>
    </row>
    <row r="212" spans="1:51" x14ac:dyDescent="0.3">
      <c r="A212" s="101"/>
      <c r="B212" s="101"/>
      <c r="C212" s="101"/>
      <c r="D212" s="101"/>
      <c r="E212" s="101"/>
      <c r="F212" s="101"/>
      <c r="G212" s="101"/>
      <c r="H212" s="101"/>
      <c r="I212" s="102"/>
      <c r="J212" s="839"/>
      <c r="K212" s="839"/>
      <c r="L212" s="839"/>
      <c r="M212" s="105"/>
      <c r="N212" s="65"/>
      <c r="O212" s="22"/>
      <c r="Y212" s="17"/>
      <c r="Z212" s="27"/>
      <c r="AA212" s="27"/>
      <c r="AB212" s="27"/>
      <c r="AL212" s="9"/>
      <c r="AM212" s="9"/>
      <c r="AN212" s="9"/>
      <c r="AO212" s="9"/>
      <c r="AP212" s="9"/>
      <c r="AQ212" s="9"/>
      <c r="AR212" s="9"/>
      <c r="AS212" s="9"/>
      <c r="AT212" s="9"/>
      <c r="AU212" s="9"/>
      <c r="AV212" s="9"/>
      <c r="AW212" s="9"/>
      <c r="AX212" s="9"/>
      <c r="AY212" s="9"/>
    </row>
    <row r="213" spans="1:51" x14ac:dyDescent="0.3">
      <c r="A213" s="103"/>
      <c r="B213" s="103"/>
      <c r="C213" s="103"/>
      <c r="D213" s="103"/>
      <c r="E213" s="103"/>
      <c r="F213" s="103"/>
      <c r="G213" s="103"/>
      <c r="H213" s="103"/>
      <c r="I213" s="106"/>
      <c r="J213" s="839"/>
      <c r="K213" s="839"/>
      <c r="L213" s="839"/>
      <c r="M213" s="105"/>
      <c r="N213" s="65"/>
      <c r="O213" s="22"/>
      <c r="Y213" s="6"/>
      <c r="Z213" s="80"/>
      <c r="AA213" s="107"/>
      <c r="AB213" s="30"/>
      <c r="AL213" s="9"/>
      <c r="AM213" s="9"/>
      <c r="AN213" s="9"/>
      <c r="AO213" s="9"/>
      <c r="AP213" s="9"/>
      <c r="AQ213" s="9"/>
      <c r="AR213" s="9"/>
      <c r="AS213" s="9"/>
      <c r="AT213" s="9"/>
      <c r="AU213" s="9"/>
      <c r="AV213" s="9"/>
      <c r="AW213" s="9"/>
      <c r="AX213" s="9"/>
      <c r="AY213" s="9"/>
    </row>
    <row r="214" spans="1:51" x14ac:dyDescent="0.3">
      <c r="A214" s="103"/>
      <c r="B214" s="103"/>
      <c r="C214" s="103"/>
      <c r="D214" s="103"/>
      <c r="E214" s="103"/>
      <c r="F214" s="103"/>
      <c r="G214" s="103"/>
      <c r="H214" s="103"/>
      <c r="I214" s="106"/>
      <c r="J214" s="839"/>
      <c r="K214" s="839"/>
      <c r="L214" s="839"/>
      <c r="M214" s="105"/>
      <c r="N214" s="65"/>
      <c r="O214" s="22"/>
      <c r="AG214" s="840"/>
      <c r="AH214" s="840"/>
      <c r="AL214" s="9"/>
      <c r="AM214" s="9"/>
      <c r="AN214" s="9"/>
      <c r="AO214" s="9"/>
      <c r="AP214" s="9"/>
      <c r="AQ214" s="9"/>
      <c r="AR214" s="9"/>
      <c r="AS214" s="9"/>
      <c r="AT214" s="9"/>
      <c r="AU214" s="9"/>
      <c r="AV214" s="9"/>
      <c r="AW214" s="9"/>
      <c r="AX214" s="9"/>
      <c r="AY214" s="9"/>
    </row>
    <row r="215" spans="1:51" x14ac:dyDescent="0.3">
      <c r="A215" s="103"/>
      <c r="B215" s="103"/>
      <c r="C215" s="103"/>
      <c r="D215" s="103"/>
      <c r="E215" s="103"/>
      <c r="F215" s="103"/>
      <c r="G215" s="103"/>
      <c r="H215" s="103"/>
      <c r="I215" s="106"/>
      <c r="J215" s="103"/>
      <c r="K215" s="108"/>
      <c r="L215" s="103"/>
      <c r="M215" s="101"/>
      <c r="N215" s="65"/>
      <c r="O215" s="32"/>
      <c r="AI215" s="33"/>
      <c r="AL215" s="9"/>
      <c r="AM215" s="9"/>
      <c r="AN215" s="9"/>
      <c r="AO215" s="9"/>
      <c r="AP215" s="9"/>
      <c r="AQ215" s="9"/>
      <c r="AR215" s="9"/>
      <c r="AS215" s="9"/>
      <c r="AT215" s="9"/>
      <c r="AU215" s="9"/>
      <c r="AV215" s="9"/>
      <c r="AW215" s="9"/>
      <c r="AX215" s="9"/>
      <c r="AY215" s="9"/>
    </row>
    <row r="216" spans="1:51" x14ac:dyDescent="0.3">
      <c r="A216" s="855"/>
      <c r="B216" s="855"/>
      <c r="C216" s="855"/>
      <c r="D216" s="855"/>
      <c r="E216" s="855"/>
      <c r="F216" s="855"/>
      <c r="G216" s="855"/>
      <c r="H216" s="855"/>
      <c r="I216" s="855"/>
      <c r="J216" s="855"/>
      <c r="K216" s="855"/>
      <c r="L216" s="855"/>
      <c r="M216" s="855"/>
      <c r="N216" s="855"/>
      <c r="O216" s="855"/>
      <c r="P216" s="43"/>
      <c r="Q216" s="43"/>
      <c r="R216" s="43"/>
      <c r="S216" s="44"/>
      <c r="T216" s="45"/>
      <c r="U216" s="45"/>
      <c r="V216" s="45"/>
      <c r="W216" s="45"/>
      <c r="AA216" s="10"/>
      <c r="AI216" s="33"/>
      <c r="AL216" s="9"/>
      <c r="AM216" s="9"/>
      <c r="AN216" s="9"/>
      <c r="AO216" s="9"/>
      <c r="AP216" s="9"/>
      <c r="AQ216" s="9"/>
      <c r="AR216" s="9"/>
      <c r="AS216" s="9"/>
      <c r="AT216" s="9"/>
      <c r="AU216" s="9"/>
      <c r="AV216" s="9"/>
      <c r="AW216" s="9"/>
      <c r="AX216" s="9"/>
      <c r="AY216" s="9"/>
    </row>
    <row r="217" spans="1:51" x14ac:dyDescent="0.3">
      <c r="A217" s="91"/>
      <c r="B217" s="91"/>
      <c r="C217" s="91"/>
      <c r="D217" s="91"/>
      <c r="E217" s="91"/>
      <c r="F217" s="91"/>
      <c r="G217" s="91"/>
      <c r="H217" s="91"/>
      <c r="I217" s="92"/>
      <c r="J217" s="65"/>
      <c r="K217" s="91"/>
      <c r="L217" s="91"/>
      <c r="M217" s="97"/>
      <c r="N217" s="97"/>
      <c r="O217" s="98"/>
      <c r="Z217" s="856"/>
      <c r="AA217" s="856"/>
      <c r="AC217" s="858"/>
      <c r="AD217" s="858"/>
      <c r="AG217" s="840"/>
      <c r="AH217" s="840"/>
      <c r="AL217" s="9"/>
      <c r="AM217" s="9"/>
      <c r="AN217" s="9"/>
      <c r="AO217" s="9"/>
      <c r="AP217" s="9"/>
      <c r="AQ217" s="9"/>
      <c r="AR217" s="9"/>
      <c r="AS217" s="9"/>
      <c r="AT217" s="9"/>
      <c r="AU217" s="9"/>
      <c r="AV217" s="9"/>
      <c r="AW217" s="9"/>
      <c r="AX217" s="9"/>
      <c r="AY217" s="9"/>
    </row>
    <row r="218" spans="1:51" x14ac:dyDescent="0.3">
      <c r="A218" s="109"/>
      <c r="B218" s="109"/>
      <c r="C218" s="109"/>
      <c r="D218" s="109"/>
      <c r="E218" s="109"/>
      <c r="F218" s="109"/>
      <c r="G218" s="109"/>
      <c r="H218" s="109"/>
      <c r="I218" s="110"/>
      <c r="J218" s="111"/>
      <c r="K218" s="96"/>
      <c r="L218" s="96"/>
      <c r="M218" s="109"/>
      <c r="N218" s="109"/>
      <c r="O218" s="112"/>
      <c r="Z218" s="52"/>
      <c r="AA218" s="52"/>
      <c r="AC218" s="52"/>
      <c r="AD218" s="52"/>
      <c r="AL218" s="9"/>
      <c r="AM218" s="9"/>
      <c r="AN218" s="9"/>
      <c r="AO218" s="9"/>
      <c r="AP218" s="9"/>
      <c r="AQ218" s="9"/>
      <c r="AR218" s="9"/>
      <c r="AS218" s="9"/>
      <c r="AT218" s="9"/>
      <c r="AU218" s="9"/>
      <c r="AV218" s="9"/>
      <c r="AW218" s="9"/>
      <c r="AX218" s="9"/>
      <c r="AY218" s="9"/>
    </row>
    <row r="219" spans="1:51" x14ac:dyDescent="0.3">
      <c r="A219" s="96"/>
      <c r="B219" s="96"/>
      <c r="C219" s="96"/>
      <c r="D219" s="96"/>
      <c r="E219" s="96"/>
      <c r="F219" s="96"/>
      <c r="G219" s="96"/>
      <c r="H219" s="96"/>
      <c r="I219" s="113"/>
      <c r="J219" s="97"/>
      <c r="K219" s="96"/>
      <c r="L219" s="96"/>
      <c r="M219" s="96"/>
      <c r="N219" s="96"/>
      <c r="O219" s="114"/>
      <c r="Z219" s="56"/>
      <c r="AA219" s="56"/>
      <c r="AC219" s="56"/>
      <c r="AD219" s="56"/>
      <c r="AL219" s="9"/>
      <c r="AM219" s="9"/>
      <c r="AN219" s="9"/>
      <c r="AO219" s="9"/>
      <c r="AP219" s="9"/>
      <c r="AQ219" s="9"/>
      <c r="AR219" s="9"/>
      <c r="AS219" s="9"/>
      <c r="AT219" s="9"/>
      <c r="AU219" s="9"/>
      <c r="AV219" s="9"/>
      <c r="AW219" s="9"/>
      <c r="AX219" s="9"/>
      <c r="AY219" s="9"/>
    </row>
    <row r="220" spans="1:51" x14ac:dyDescent="0.3">
      <c r="A220" s="115"/>
      <c r="B220" s="115"/>
      <c r="C220" s="115"/>
      <c r="D220" s="115"/>
      <c r="E220" s="115"/>
      <c r="F220" s="115"/>
      <c r="G220" s="115"/>
      <c r="H220" s="115"/>
      <c r="I220" s="116"/>
      <c r="J220" s="117"/>
      <c r="K220" s="118"/>
      <c r="L220" s="119"/>
      <c r="M220" s="120"/>
      <c r="N220" s="121"/>
      <c r="O220" s="32"/>
      <c r="Z220" s="56"/>
      <c r="AA220" s="122"/>
      <c r="AC220" s="56"/>
      <c r="AD220" s="122"/>
      <c r="AL220" s="9"/>
      <c r="AM220" s="9"/>
      <c r="AN220" s="9"/>
      <c r="AO220" s="9"/>
      <c r="AP220" s="9"/>
      <c r="AQ220" s="9"/>
      <c r="AR220" s="9"/>
      <c r="AS220" s="9"/>
      <c r="AT220" s="9"/>
      <c r="AU220" s="9"/>
      <c r="AV220" s="9"/>
      <c r="AW220" s="9"/>
      <c r="AX220" s="9"/>
      <c r="AY220" s="9"/>
    </row>
    <row r="221" spans="1:51" x14ac:dyDescent="0.3">
      <c r="A221" s="123"/>
      <c r="B221" s="123"/>
      <c r="C221" s="123"/>
      <c r="D221" s="123"/>
      <c r="E221" s="123"/>
      <c r="F221" s="123"/>
      <c r="G221" s="123"/>
      <c r="H221" s="123"/>
      <c r="I221" s="124"/>
      <c r="J221" s="125"/>
      <c r="K221" s="118"/>
      <c r="L221" s="118"/>
      <c r="M221" s="126"/>
      <c r="N221" s="127"/>
      <c r="O221" s="128"/>
      <c r="Z221" s="129"/>
      <c r="AA221" s="130"/>
      <c r="AC221" s="129"/>
      <c r="AD221" s="130"/>
      <c r="AG221" s="840"/>
      <c r="AH221" s="840"/>
      <c r="AL221" s="9"/>
      <c r="AM221" s="9"/>
      <c r="AN221" s="9"/>
      <c r="AO221" s="9"/>
      <c r="AP221" s="9"/>
      <c r="AQ221" s="9"/>
      <c r="AR221" s="9"/>
      <c r="AS221" s="9"/>
      <c r="AT221" s="9"/>
      <c r="AU221" s="9"/>
      <c r="AV221" s="9"/>
      <c r="AW221" s="9"/>
      <c r="AX221" s="9"/>
      <c r="AY221" s="9"/>
    </row>
    <row r="222" spans="1:51" x14ac:dyDescent="0.3">
      <c r="A222" s="123"/>
      <c r="B222" s="123"/>
      <c r="C222" s="123"/>
      <c r="D222" s="123"/>
      <c r="E222" s="123"/>
      <c r="F222" s="123"/>
      <c r="G222" s="123"/>
      <c r="H222" s="123"/>
      <c r="I222" s="124"/>
      <c r="J222" s="131"/>
      <c r="K222" s="118"/>
      <c r="L222" s="118"/>
      <c r="M222" s="132"/>
      <c r="N222" s="133"/>
      <c r="O222" s="32"/>
      <c r="Z222" s="16"/>
      <c r="AA222" s="134"/>
      <c r="AC222" s="16"/>
      <c r="AD222" s="134"/>
      <c r="AL222" s="9"/>
      <c r="AM222" s="9"/>
      <c r="AN222" s="9"/>
      <c r="AO222" s="9"/>
      <c r="AP222" s="9"/>
      <c r="AQ222" s="9"/>
      <c r="AR222" s="9"/>
      <c r="AS222" s="9"/>
      <c r="AT222" s="9"/>
      <c r="AU222" s="9"/>
      <c r="AV222" s="9"/>
      <c r="AW222" s="9"/>
      <c r="AX222" s="9"/>
      <c r="AY222" s="9"/>
    </row>
    <row r="223" spans="1:51" x14ac:dyDescent="0.3">
      <c r="A223" s="135"/>
      <c r="B223" s="135"/>
      <c r="C223" s="135"/>
      <c r="D223" s="135"/>
      <c r="E223" s="135"/>
      <c r="F223" s="135"/>
      <c r="G223" s="135"/>
      <c r="H223" s="135"/>
      <c r="I223" s="124"/>
      <c r="J223" s="125"/>
      <c r="K223" s="118"/>
      <c r="L223" s="119"/>
      <c r="M223" s="120"/>
      <c r="N223" s="121"/>
      <c r="O223" s="32"/>
      <c r="Z223" s="16"/>
      <c r="AA223" s="134"/>
      <c r="AC223" s="16"/>
      <c r="AD223" s="134"/>
      <c r="AF223" s="10"/>
      <c r="AL223" s="9"/>
      <c r="AM223" s="9"/>
      <c r="AN223" s="9"/>
      <c r="AO223" s="9"/>
      <c r="AP223" s="9"/>
      <c r="AQ223" s="9"/>
      <c r="AR223" s="9"/>
      <c r="AS223" s="9"/>
      <c r="AT223" s="9"/>
      <c r="AU223" s="9"/>
      <c r="AV223" s="9"/>
      <c r="AW223" s="9"/>
      <c r="AX223" s="9"/>
      <c r="AY223" s="9"/>
    </row>
    <row r="224" spans="1:51" x14ac:dyDescent="0.3">
      <c r="A224" s="135"/>
      <c r="B224" s="135"/>
      <c r="C224" s="135"/>
      <c r="D224" s="135"/>
      <c r="E224" s="135"/>
      <c r="F224" s="135"/>
      <c r="G224" s="135"/>
      <c r="H224" s="135"/>
      <c r="I224" s="124"/>
      <c r="J224" s="125"/>
      <c r="K224" s="118"/>
      <c r="L224" s="119"/>
      <c r="M224" s="120"/>
      <c r="N224" s="121"/>
      <c r="O224" s="32"/>
      <c r="Z224" s="16"/>
      <c r="AA224" s="134"/>
      <c r="AC224" s="16"/>
      <c r="AD224" s="134"/>
      <c r="AF224" s="10"/>
      <c r="AL224" s="9"/>
      <c r="AM224" s="9"/>
      <c r="AN224" s="9"/>
      <c r="AO224" s="9"/>
      <c r="AP224" s="9"/>
      <c r="AQ224" s="9"/>
      <c r="AR224" s="9"/>
      <c r="AS224" s="9"/>
      <c r="AT224" s="9"/>
      <c r="AU224" s="9"/>
      <c r="AV224" s="9"/>
      <c r="AW224" s="9"/>
      <c r="AX224" s="9"/>
      <c r="AY224" s="9"/>
    </row>
    <row r="225" spans="1:51" x14ac:dyDescent="0.3">
      <c r="A225" s="123"/>
      <c r="B225" s="123"/>
      <c r="C225" s="123"/>
      <c r="D225" s="123"/>
      <c r="E225" s="123"/>
      <c r="F225" s="123"/>
      <c r="G225" s="123"/>
      <c r="H225" s="123"/>
      <c r="I225" s="124"/>
      <c r="J225" s="125"/>
      <c r="K225" s="118"/>
      <c r="L225" s="119"/>
      <c r="M225" s="120"/>
      <c r="N225" s="121"/>
      <c r="O225" s="32"/>
      <c r="Z225" s="16"/>
      <c r="AA225" s="134"/>
      <c r="AC225" s="16"/>
      <c r="AD225" s="134"/>
      <c r="AF225" s="10"/>
      <c r="AG225" s="840"/>
      <c r="AH225" s="840"/>
      <c r="AL225" s="9"/>
      <c r="AM225" s="9"/>
      <c r="AN225" s="9"/>
      <c r="AO225" s="9"/>
      <c r="AP225" s="9"/>
      <c r="AQ225" s="9"/>
      <c r="AR225" s="9"/>
      <c r="AS225" s="9"/>
      <c r="AT225" s="9"/>
      <c r="AU225" s="9"/>
      <c r="AV225" s="9"/>
      <c r="AW225" s="9"/>
      <c r="AX225" s="9"/>
      <c r="AY225" s="9"/>
    </row>
    <row r="226" spans="1:51" x14ac:dyDescent="0.3">
      <c r="A226" s="123"/>
      <c r="B226" s="123"/>
      <c r="C226" s="123"/>
      <c r="D226" s="123"/>
      <c r="E226" s="123"/>
      <c r="F226" s="123"/>
      <c r="G226" s="123"/>
      <c r="H226" s="123"/>
      <c r="I226" s="124"/>
      <c r="J226" s="131"/>
      <c r="K226" s="118"/>
      <c r="L226" s="119"/>
      <c r="M226" s="120"/>
      <c r="N226" s="121"/>
      <c r="O226" s="128"/>
      <c r="Z226" s="16"/>
      <c r="AA226" s="134"/>
      <c r="AC226" s="16"/>
      <c r="AD226" s="134"/>
      <c r="AF226" s="10"/>
      <c r="AL226" s="9"/>
      <c r="AM226" s="9"/>
      <c r="AN226" s="9"/>
      <c r="AO226" s="9"/>
      <c r="AP226" s="9"/>
      <c r="AQ226" s="9"/>
      <c r="AR226" s="9"/>
      <c r="AS226" s="9"/>
      <c r="AT226" s="9"/>
      <c r="AU226" s="9"/>
      <c r="AV226" s="9"/>
      <c r="AW226" s="9"/>
      <c r="AX226" s="9"/>
      <c r="AY226" s="9"/>
    </row>
    <row r="227" spans="1:51" x14ac:dyDescent="0.3">
      <c r="A227" s="123"/>
      <c r="B227" s="123"/>
      <c r="C227" s="123"/>
      <c r="D227" s="123"/>
      <c r="E227" s="123"/>
      <c r="F227" s="123"/>
      <c r="G227" s="123"/>
      <c r="H227" s="123"/>
      <c r="I227" s="124"/>
      <c r="J227" s="125"/>
      <c r="K227" s="118"/>
      <c r="L227" s="119"/>
      <c r="M227" s="120"/>
      <c r="N227" s="121"/>
      <c r="O227" s="32"/>
      <c r="Z227" s="16"/>
      <c r="AA227" s="134"/>
      <c r="AC227" s="16"/>
      <c r="AD227" s="134"/>
      <c r="AF227" s="10"/>
      <c r="AL227" s="9"/>
      <c r="AM227" s="9"/>
      <c r="AN227" s="9"/>
      <c r="AO227" s="9"/>
      <c r="AP227" s="9"/>
      <c r="AQ227" s="9"/>
      <c r="AR227" s="9"/>
      <c r="AS227" s="9"/>
      <c r="AT227" s="9"/>
      <c r="AU227" s="9"/>
      <c r="AV227" s="9"/>
      <c r="AW227" s="9"/>
      <c r="AX227" s="9"/>
      <c r="AY227" s="9"/>
    </row>
    <row r="228" spans="1:51" x14ac:dyDescent="0.3">
      <c r="A228" s="123"/>
      <c r="B228" s="123"/>
      <c r="C228" s="123"/>
      <c r="D228" s="123"/>
      <c r="E228" s="123"/>
      <c r="F228" s="123"/>
      <c r="G228" s="123"/>
      <c r="H228" s="123"/>
      <c r="I228" s="124"/>
      <c r="J228" s="125"/>
      <c r="K228" s="118"/>
      <c r="L228" s="119"/>
      <c r="M228" s="120"/>
      <c r="N228" s="121"/>
      <c r="O228" s="32"/>
      <c r="Z228" s="16"/>
      <c r="AA228" s="134"/>
      <c r="AC228" s="16"/>
      <c r="AD228" s="134"/>
      <c r="AF228" s="10"/>
      <c r="AL228" s="9"/>
      <c r="AM228" s="9"/>
      <c r="AN228" s="9"/>
      <c r="AO228" s="9"/>
      <c r="AP228" s="9"/>
      <c r="AQ228" s="9"/>
      <c r="AR228" s="9"/>
      <c r="AS228" s="9"/>
      <c r="AT228" s="9"/>
      <c r="AU228" s="9"/>
      <c r="AV228" s="9"/>
      <c r="AW228" s="9"/>
      <c r="AX228" s="9"/>
      <c r="AY228" s="9"/>
    </row>
    <row r="229" spans="1:51" x14ac:dyDescent="0.3">
      <c r="A229" s="123"/>
      <c r="B229" s="123"/>
      <c r="C229" s="123"/>
      <c r="D229" s="123"/>
      <c r="E229" s="123"/>
      <c r="F229" s="123"/>
      <c r="G229" s="123"/>
      <c r="H229" s="123"/>
      <c r="I229" s="124"/>
      <c r="J229" s="125"/>
      <c r="K229" s="118"/>
      <c r="L229" s="118"/>
      <c r="M229" s="120"/>
      <c r="N229" s="121"/>
      <c r="O229" s="128"/>
      <c r="Z229" s="16"/>
      <c r="AA229" s="134"/>
      <c r="AC229" s="16"/>
      <c r="AD229" s="134"/>
      <c r="AF229" s="10"/>
      <c r="AL229" s="9"/>
      <c r="AM229" s="9"/>
      <c r="AN229" s="9"/>
      <c r="AO229" s="9"/>
      <c r="AP229" s="9"/>
      <c r="AQ229" s="9"/>
      <c r="AR229" s="9"/>
      <c r="AS229" s="9"/>
      <c r="AT229" s="9"/>
      <c r="AU229" s="9"/>
      <c r="AV229" s="9"/>
      <c r="AW229" s="9"/>
      <c r="AX229" s="9"/>
      <c r="AY229" s="9"/>
    </row>
    <row r="230" spans="1:51" x14ac:dyDescent="0.3">
      <c r="A230" s="123"/>
      <c r="B230" s="123"/>
      <c r="C230" s="123"/>
      <c r="D230" s="123"/>
      <c r="E230" s="123"/>
      <c r="F230" s="123"/>
      <c r="G230" s="123"/>
      <c r="H230" s="123"/>
      <c r="I230" s="124"/>
      <c r="J230" s="131"/>
      <c r="K230" s="118"/>
      <c r="L230" s="118"/>
      <c r="M230" s="136"/>
      <c r="N230" s="121"/>
      <c r="O230" s="137"/>
      <c r="Z230" s="16"/>
      <c r="AA230" s="134"/>
      <c r="AC230" s="16"/>
      <c r="AD230" s="134"/>
      <c r="AF230" s="10"/>
      <c r="AL230" s="9"/>
      <c r="AM230" s="9"/>
      <c r="AN230" s="9"/>
      <c r="AO230" s="9"/>
      <c r="AP230" s="9"/>
      <c r="AQ230" s="9"/>
      <c r="AR230" s="9"/>
      <c r="AS230" s="9"/>
      <c r="AT230" s="9"/>
      <c r="AU230" s="9"/>
      <c r="AV230" s="9"/>
      <c r="AW230" s="9"/>
      <c r="AX230" s="9"/>
      <c r="AY230" s="9"/>
    </row>
    <row r="231" spans="1:51" x14ac:dyDescent="0.3">
      <c r="A231" s="135"/>
      <c r="B231" s="135"/>
      <c r="C231" s="135"/>
      <c r="D231" s="135"/>
      <c r="E231" s="135"/>
      <c r="F231" s="135"/>
      <c r="G231" s="135"/>
      <c r="H231" s="135"/>
      <c r="I231" s="124"/>
      <c r="J231" s="138"/>
      <c r="K231" s="118"/>
      <c r="L231" s="119"/>
      <c r="M231" s="120"/>
      <c r="N231" s="121"/>
      <c r="O231" s="32"/>
      <c r="X231" s="17"/>
      <c r="Z231" s="16"/>
      <c r="AA231" s="134"/>
      <c r="AC231" s="16"/>
      <c r="AD231" s="134"/>
      <c r="AF231" s="10"/>
      <c r="AL231" s="9"/>
      <c r="AM231" s="9"/>
      <c r="AN231" s="9"/>
      <c r="AO231" s="9"/>
      <c r="AP231" s="9"/>
      <c r="AQ231" s="9"/>
      <c r="AR231" s="9"/>
      <c r="AS231" s="9"/>
      <c r="AT231" s="9"/>
      <c r="AU231" s="9"/>
      <c r="AV231" s="9"/>
      <c r="AW231" s="9"/>
      <c r="AX231" s="9"/>
      <c r="AY231" s="9"/>
    </row>
    <row r="232" spans="1:51" x14ac:dyDescent="0.3">
      <c r="A232" s="135"/>
      <c r="B232" s="135"/>
      <c r="C232" s="135"/>
      <c r="D232" s="135"/>
      <c r="E232" s="135"/>
      <c r="F232" s="135"/>
      <c r="G232" s="135"/>
      <c r="H232" s="135"/>
      <c r="I232" s="124"/>
      <c r="J232" s="139"/>
      <c r="K232" s="118"/>
      <c r="L232" s="119"/>
      <c r="M232" s="136"/>
      <c r="N232" s="121"/>
      <c r="O232" s="32"/>
      <c r="X232" s="17"/>
      <c r="Z232" s="16"/>
      <c r="AA232" s="134"/>
      <c r="AC232" s="16"/>
      <c r="AD232" s="134"/>
      <c r="AF232" s="10"/>
      <c r="AL232" s="9"/>
      <c r="AM232" s="9"/>
      <c r="AN232" s="9"/>
      <c r="AO232" s="9"/>
      <c r="AP232" s="9"/>
      <c r="AQ232" s="9"/>
      <c r="AR232" s="9"/>
      <c r="AS232" s="9"/>
      <c r="AT232" s="9"/>
      <c r="AU232" s="9"/>
      <c r="AV232" s="9"/>
      <c r="AW232" s="9"/>
      <c r="AX232" s="9"/>
      <c r="AY232" s="9"/>
    </row>
    <row r="233" spans="1:51" x14ac:dyDescent="0.3">
      <c r="A233" s="135"/>
      <c r="B233" s="135"/>
      <c r="C233" s="135"/>
      <c r="D233" s="135"/>
      <c r="E233" s="135"/>
      <c r="F233" s="135"/>
      <c r="G233" s="135"/>
      <c r="H233" s="135"/>
      <c r="I233" s="124"/>
      <c r="J233" s="139"/>
      <c r="K233" s="118"/>
      <c r="L233" s="119"/>
      <c r="M233" s="136"/>
      <c r="N233" s="121"/>
      <c r="O233" s="32"/>
      <c r="X233" s="17"/>
      <c r="Z233" s="16"/>
      <c r="AA233" s="134"/>
      <c r="AC233" s="16"/>
      <c r="AD233" s="134"/>
      <c r="AF233" s="10"/>
      <c r="AL233" s="9"/>
      <c r="AM233" s="9"/>
      <c r="AN233" s="9"/>
      <c r="AO233" s="9"/>
      <c r="AP233" s="9"/>
      <c r="AQ233" s="9"/>
      <c r="AR233" s="9"/>
      <c r="AS233" s="9"/>
      <c r="AT233" s="9"/>
      <c r="AU233" s="9"/>
      <c r="AV233" s="9"/>
      <c r="AW233" s="9"/>
      <c r="AX233" s="9"/>
      <c r="AY233" s="9"/>
    </row>
    <row r="234" spans="1:51" x14ac:dyDescent="0.3">
      <c r="A234" s="115"/>
      <c r="B234" s="115"/>
      <c r="C234" s="115"/>
      <c r="D234" s="115"/>
      <c r="E234" s="115"/>
      <c r="F234" s="115"/>
      <c r="G234" s="115"/>
      <c r="H234" s="115"/>
      <c r="I234" s="116"/>
      <c r="J234" s="140"/>
      <c r="K234" s="118"/>
      <c r="L234" s="119"/>
      <c r="M234" s="120"/>
      <c r="N234" s="121"/>
      <c r="O234" s="32"/>
      <c r="Z234" s="16"/>
      <c r="AA234" s="134"/>
      <c r="AC234" s="16"/>
      <c r="AD234" s="134"/>
      <c r="AF234" s="10"/>
      <c r="AL234" s="9"/>
      <c r="AM234" s="9"/>
      <c r="AN234" s="9"/>
      <c r="AO234" s="9"/>
      <c r="AP234" s="9"/>
      <c r="AQ234" s="9"/>
      <c r="AR234" s="9"/>
      <c r="AS234" s="9"/>
      <c r="AT234" s="9"/>
      <c r="AU234" s="9"/>
      <c r="AV234" s="9"/>
      <c r="AW234" s="9"/>
      <c r="AX234" s="9"/>
      <c r="AY234" s="9"/>
    </row>
    <row r="235" spans="1:51" x14ac:dyDescent="0.3">
      <c r="A235" s="135"/>
      <c r="B235" s="135"/>
      <c r="C235" s="135"/>
      <c r="D235" s="135"/>
      <c r="E235" s="135"/>
      <c r="F235" s="135"/>
      <c r="G235" s="135"/>
      <c r="H235" s="135"/>
      <c r="I235" s="124"/>
      <c r="J235" s="141"/>
      <c r="K235" s="118"/>
      <c r="L235" s="119"/>
      <c r="M235" s="120"/>
      <c r="N235" s="121"/>
      <c r="O235" s="32"/>
      <c r="Z235" s="16"/>
      <c r="AA235" s="134"/>
      <c r="AC235" s="16"/>
      <c r="AD235" s="134"/>
      <c r="AF235" s="10"/>
      <c r="AL235" s="9"/>
      <c r="AM235" s="9"/>
      <c r="AN235" s="9"/>
      <c r="AO235" s="9"/>
      <c r="AP235" s="9"/>
      <c r="AQ235" s="9"/>
      <c r="AR235" s="9"/>
      <c r="AS235" s="9"/>
      <c r="AT235" s="9"/>
      <c r="AU235" s="9"/>
      <c r="AV235" s="9"/>
      <c r="AW235" s="9"/>
      <c r="AX235" s="9"/>
      <c r="AY235" s="9"/>
    </row>
    <row r="236" spans="1:51" x14ac:dyDescent="0.3">
      <c r="A236" s="123"/>
      <c r="B236" s="123"/>
      <c r="C236" s="123"/>
      <c r="D236" s="123"/>
      <c r="E236" s="123"/>
      <c r="F236" s="123"/>
      <c r="G236" s="123"/>
      <c r="H236" s="123"/>
      <c r="I236" s="124"/>
      <c r="J236" s="125"/>
      <c r="K236" s="118"/>
      <c r="L236" s="119"/>
      <c r="M236" s="120"/>
      <c r="N236" s="121"/>
      <c r="O236" s="32"/>
      <c r="Z236" s="16"/>
      <c r="AA236" s="134"/>
      <c r="AC236" s="16"/>
      <c r="AD236" s="134"/>
      <c r="AF236" s="10"/>
      <c r="AL236" s="9"/>
      <c r="AM236" s="9"/>
      <c r="AN236" s="9"/>
      <c r="AO236" s="9"/>
      <c r="AP236" s="9"/>
      <c r="AQ236" s="9"/>
      <c r="AR236" s="9"/>
      <c r="AS236" s="9"/>
      <c r="AT236" s="9"/>
      <c r="AU236" s="9"/>
      <c r="AV236" s="9"/>
      <c r="AW236" s="9"/>
      <c r="AX236" s="9"/>
      <c r="AY236" s="9"/>
    </row>
    <row r="237" spans="1:51" x14ac:dyDescent="0.3">
      <c r="A237" s="135"/>
      <c r="B237" s="135"/>
      <c r="C237" s="135"/>
      <c r="D237" s="135"/>
      <c r="E237" s="135"/>
      <c r="F237" s="135"/>
      <c r="G237" s="135"/>
      <c r="H237" s="135"/>
      <c r="I237" s="124"/>
      <c r="J237" s="139"/>
      <c r="K237" s="118"/>
      <c r="L237" s="119"/>
      <c r="M237" s="136"/>
      <c r="N237" s="121"/>
      <c r="O237" s="32"/>
      <c r="Z237" s="16"/>
      <c r="AA237" s="134"/>
      <c r="AC237" s="16"/>
      <c r="AD237" s="134"/>
      <c r="AF237" s="10"/>
      <c r="AL237" s="9"/>
      <c r="AM237" s="9"/>
      <c r="AN237" s="9"/>
      <c r="AO237" s="9"/>
      <c r="AP237" s="9"/>
      <c r="AQ237" s="9"/>
      <c r="AR237" s="9"/>
      <c r="AS237" s="9"/>
      <c r="AT237" s="9"/>
      <c r="AU237" s="9"/>
      <c r="AV237" s="9"/>
      <c r="AW237" s="9"/>
      <c r="AX237" s="9"/>
      <c r="AY237" s="9"/>
    </row>
    <row r="238" spans="1:51" x14ac:dyDescent="0.3">
      <c r="A238" s="115"/>
      <c r="B238" s="115"/>
      <c r="C238" s="115"/>
      <c r="D238" s="115"/>
      <c r="E238" s="115"/>
      <c r="F238" s="115"/>
      <c r="G238" s="115"/>
      <c r="H238" s="115"/>
      <c r="I238" s="116"/>
      <c r="J238" s="117"/>
      <c r="K238" s="118"/>
      <c r="L238" s="119"/>
      <c r="M238" s="120"/>
      <c r="N238" s="121"/>
      <c r="O238" s="32"/>
      <c r="Z238" s="16"/>
      <c r="AA238" s="142"/>
      <c r="AC238" s="16"/>
      <c r="AD238" s="142"/>
      <c r="AF238" s="10"/>
      <c r="AL238" s="9"/>
      <c r="AM238" s="9"/>
      <c r="AN238" s="9"/>
      <c r="AO238" s="9"/>
      <c r="AP238" s="9"/>
      <c r="AQ238" s="9"/>
      <c r="AR238" s="9"/>
      <c r="AS238" s="9"/>
      <c r="AT238" s="9"/>
      <c r="AU238" s="9"/>
      <c r="AV238" s="9"/>
      <c r="AW238" s="9"/>
      <c r="AX238" s="9"/>
      <c r="AY238" s="9"/>
    </row>
    <row r="239" spans="1:51" x14ac:dyDescent="0.3">
      <c r="A239" s="123"/>
      <c r="B239" s="123"/>
      <c r="C239" s="123"/>
      <c r="D239" s="123"/>
      <c r="E239" s="123"/>
      <c r="F239" s="123"/>
      <c r="G239" s="123"/>
      <c r="H239" s="123"/>
      <c r="I239" s="124"/>
      <c r="J239" s="125"/>
      <c r="K239" s="118"/>
      <c r="L239" s="118"/>
      <c r="M239" s="136"/>
      <c r="N239" s="121"/>
      <c r="O239" s="137"/>
      <c r="Z239" s="16"/>
      <c r="AA239" s="142"/>
      <c r="AC239" s="16"/>
      <c r="AD239" s="142"/>
      <c r="AF239" s="10"/>
      <c r="AL239" s="9"/>
      <c r="AM239" s="9"/>
      <c r="AN239" s="9"/>
      <c r="AO239" s="9"/>
      <c r="AP239" s="9"/>
      <c r="AQ239" s="9"/>
      <c r="AR239" s="9"/>
      <c r="AS239" s="9"/>
      <c r="AT239" s="9"/>
      <c r="AU239" s="9"/>
      <c r="AV239" s="9"/>
      <c r="AW239" s="9"/>
      <c r="AX239" s="9"/>
      <c r="AY239" s="9"/>
    </row>
    <row r="240" spans="1:51" x14ac:dyDescent="0.3">
      <c r="A240" s="123"/>
      <c r="B240" s="123"/>
      <c r="C240" s="123"/>
      <c r="D240" s="123"/>
      <c r="E240" s="123"/>
      <c r="F240" s="123"/>
      <c r="G240" s="123"/>
      <c r="H240" s="123"/>
      <c r="I240" s="124"/>
      <c r="J240" s="125"/>
      <c r="K240" s="135"/>
      <c r="L240" s="119"/>
      <c r="M240" s="136"/>
      <c r="N240" s="121"/>
      <c r="O240" s="32"/>
      <c r="Z240" s="16"/>
      <c r="AA240" s="134"/>
      <c r="AC240" s="16"/>
      <c r="AD240" s="134"/>
      <c r="AF240" s="10"/>
      <c r="AL240" s="9"/>
      <c r="AM240" s="9"/>
      <c r="AN240" s="9"/>
      <c r="AO240" s="9"/>
      <c r="AP240" s="9"/>
      <c r="AQ240" s="9"/>
      <c r="AR240" s="9"/>
      <c r="AS240" s="9"/>
      <c r="AT240" s="9"/>
      <c r="AU240" s="9"/>
      <c r="AV240" s="9"/>
      <c r="AW240" s="9"/>
      <c r="AX240" s="9"/>
      <c r="AY240" s="9"/>
    </row>
    <row r="241" spans="1:51" x14ac:dyDescent="0.3">
      <c r="A241" s="135"/>
      <c r="B241" s="135"/>
      <c r="C241" s="135"/>
      <c r="D241" s="135"/>
      <c r="E241" s="135"/>
      <c r="F241" s="135"/>
      <c r="G241" s="135"/>
      <c r="H241" s="135"/>
      <c r="I241" s="124"/>
      <c r="J241" s="125"/>
      <c r="K241" s="135"/>
      <c r="L241" s="119"/>
      <c r="M241" s="136"/>
      <c r="N241" s="121"/>
      <c r="O241" s="32"/>
      <c r="Z241" s="16"/>
      <c r="AA241" s="134"/>
      <c r="AC241" s="16"/>
      <c r="AD241" s="134"/>
      <c r="AF241" s="10"/>
      <c r="AL241" s="9"/>
      <c r="AM241" s="9"/>
      <c r="AN241" s="9"/>
      <c r="AO241" s="9"/>
      <c r="AP241" s="9"/>
      <c r="AQ241" s="9"/>
      <c r="AR241" s="9"/>
      <c r="AS241" s="9"/>
      <c r="AT241" s="9"/>
      <c r="AU241" s="9"/>
      <c r="AV241" s="9"/>
      <c r="AW241" s="9"/>
      <c r="AX241" s="9"/>
      <c r="AY241" s="9"/>
    </row>
    <row r="242" spans="1:51" x14ac:dyDescent="0.3">
      <c r="A242" s="135"/>
      <c r="B242" s="135"/>
      <c r="C242" s="135"/>
      <c r="D242" s="135"/>
      <c r="E242" s="135"/>
      <c r="F242" s="135"/>
      <c r="G242" s="135"/>
      <c r="H242" s="135"/>
      <c r="I242" s="124"/>
      <c r="J242" s="125"/>
      <c r="K242" s="135"/>
      <c r="L242" s="119"/>
      <c r="M242" s="136"/>
      <c r="N242" s="121"/>
      <c r="O242" s="32"/>
      <c r="Z242" s="16"/>
      <c r="AA242" s="134"/>
      <c r="AC242" s="16"/>
      <c r="AD242" s="134"/>
      <c r="AF242" s="10"/>
      <c r="AL242" s="9"/>
      <c r="AM242" s="9"/>
      <c r="AN242" s="9"/>
      <c r="AO242" s="9"/>
      <c r="AP242" s="9"/>
      <c r="AQ242" s="9"/>
      <c r="AR242" s="9"/>
      <c r="AS242" s="9"/>
      <c r="AT242" s="9"/>
      <c r="AU242" s="9"/>
      <c r="AV242" s="9"/>
      <c r="AW242" s="9"/>
      <c r="AX242" s="9"/>
      <c r="AY242" s="9"/>
    </row>
    <row r="243" spans="1:51" x14ac:dyDescent="0.3">
      <c r="A243" s="135"/>
      <c r="B243" s="135"/>
      <c r="C243" s="135"/>
      <c r="D243" s="135"/>
      <c r="E243" s="135"/>
      <c r="F243" s="135"/>
      <c r="G243" s="135"/>
      <c r="H243" s="135"/>
      <c r="I243" s="124"/>
      <c r="J243" s="125"/>
      <c r="K243" s="135"/>
      <c r="L243" s="119"/>
      <c r="M243" s="136"/>
      <c r="N243" s="121"/>
      <c r="O243" s="32"/>
      <c r="Z243" s="16"/>
      <c r="AA243" s="134"/>
      <c r="AC243" s="16"/>
      <c r="AD243" s="134"/>
      <c r="AF243" s="10"/>
      <c r="AL243" s="9"/>
      <c r="AM243" s="9"/>
      <c r="AN243" s="9"/>
      <c r="AO243" s="9"/>
      <c r="AP243" s="9"/>
      <c r="AQ243" s="9"/>
      <c r="AR243" s="9"/>
      <c r="AS243" s="9"/>
      <c r="AT243" s="9"/>
      <c r="AU243" s="9"/>
      <c r="AV243" s="9"/>
      <c r="AW243" s="9"/>
      <c r="AX243" s="9"/>
      <c r="AY243" s="9"/>
    </row>
    <row r="244" spans="1:51" x14ac:dyDescent="0.3">
      <c r="A244" s="135"/>
      <c r="B244" s="135"/>
      <c r="C244" s="135"/>
      <c r="D244" s="135"/>
      <c r="E244" s="135"/>
      <c r="F244" s="135"/>
      <c r="G244" s="135"/>
      <c r="H244" s="135"/>
      <c r="I244" s="124"/>
      <c r="J244" s="125"/>
      <c r="K244" s="135"/>
      <c r="L244" s="119"/>
      <c r="M244" s="136"/>
      <c r="N244" s="121"/>
      <c r="O244" s="32"/>
      <c r="Z244" s="16"/>
      <c r="AA244" s="134"/>
      <c r="AC244" s="16"/>
      <c r="AD244" s="134"/>
      <c r="AF244" s="10"/>
      <c r="AL244" s="9"/>
      <c r="AM244" s="9"/>
      <c r="AN244" s="9"/>
      <c r="AO244" s="9"/>
      <c r="AP244" s="9"/>
      <c r="AQ244" s="9"/>
      <c r="AR244" s="9"/>
      <c r="AS244" s="9"/>
      <c r="AT244" s="9"/>
      <c r="AU244" s="9"/>
      <c r="AV244" s="9"/>
      <c r="AW244" s="9"/>
      <c r="AX244" s="9"/>
      <c r="AY244" s="9"/>
    </row>
    <row r="245" spans="1:51" x14ac:dyDescent="0.3">
      <c r="A245" s="135"/>
      <c r="B245" s="135"/>
      <c r="C245" s="135"/>
      <c r="D245" s="135"/>
      <c r="E245" s="135"/>
      <c r="F245" s="135"/>
      <c r="G245" s="135"/>
      <c r="H245" s="135"/>
      <c r="I245" s="124"/>
      <c r="J245" s="125"/>
      <c r="K245" s="135"/>
      <c r="L245" s="119"/>
      <c r="M245" s="136"/>
      <c r="N245" s="121"/>
      <c r="O245" s="32"/>
      <c r="Z245" s="16"/>
      <c r="AA245" s="134"/>
      <c r="AC245" s="16"/>
      <c r="AD245" s="134"/>
      <c r="AF245" s="10"/>
      <c r="AL245" s="9"/>
      <c r="AM245" s="9"/>
      <c r="AN245" s="9"/>
      <c r="AO245" s="9"/>
      <c r="AP245" s="9"/>
      <c r="AQ245" s="9"/>
      <c r="AR245" s="9"/>
      <c r="AS245" s="9"/>
      <c r="AT245" s="9"/>
      <c r="AU245" s="9"/>
      <c r="AV245" s="9"/>
      <c r="AW245" s="9"/>
      <c r="AX245" s="9"/>
      <c r="AY245" s="9"/>
    </row>
    <row r="246" spans="1:51" x14ac:dyDescent="0.3">
      <c r="A246" s="135"/>
      <c r="B246" s="135"/>
      <c r="C246" s="135"/>
      <c r="D246" s="135"/>
      <c r="E246" s="135"/>
      <c r="F246" s="135"/>
      <c r="G246" s="135"/>
      <c r="H246" s="135"/>
      <c r="I246" s="124"/>
      <c r="J246" s="125"/>
      <c r="K246" s="135"/>
      <c r="L246" s="119"/>
      <c r="M246" s="136"/>
      <c r="N246" s="121"/>
      <c r="O246" s="32"/>
      <c r="Z246" s="16"/>
      <c r="AA246" s="134"/>
      <c r="AC246" s="16"/>
      <c r="AD246" s="134"/>
      <c r="AF246" s="10"/>
      <c r="AL246" s="9"/>
      <c r="AM246" s="9"/>
      <c r="AN246" s="9"/>
      <c r="AO246" s="9"/>
      <c r="AP246" s="9"/>
      <c r="AQ246" s="9"/>
      <c r="AR246" s="9"/>
      <c r="AS246" s="9"/>
      <c r="AT246" s="9"/>
      <c r="AU246" s="9"/>
      <c r="AV246" s="9"/>
      <c r="AW246" s="9"/>
      <c r="AX246" s="9"/>
      <c r="AY246" s="9"/>
    </row>
    <row r="247" spans="1:51" x14ac:dyDescent="0.3">
      <c r="A247" s="115"/>
      <c r="B247" s="115"/>
      <c r="C247" s="115"/>
      <c r="D247" s="115"/>
      <c r="E247" s="115"/>
      <c r="F247" s="115"/>
      <c r="G247" s="115"/>
      <c r="H247" s="115"/>
      <c r="I247" s="116"/>
      <c r="J247" s="117"/>
      <c r="K247" s="118"/>
      <c r="L247" s="119"/>
      <c r="M247" s="120"/>
      <c r="N247" s="121"/>
      <c r="O247" s="32"/>
      <c r="Z247" s="16"/>
      <c r="AA247" s="142"/>
      <c r="AC247" s="16"/>
      <c r="AD247" s="142"/>
      <c r="AF247" s="10"/>
      <c r="AL247" s="9"/>
      <c r="AM247" s="9"/>
      <c r="AN247" s="9"/>
      <c r="AO247" s="9"/>
      <c r="AP247" s="9"/>
      <c r="AQ247" s="9"/>
      <c r="AR247" s="9"/>
      <c r="AS247" s="9"/>
      <c r="AT247" s="9"/>
      <c r="AU247" s="9"/>
      <c r="AV247" s="9"/>
      <c r="AW247" s="9"/>
      <c r="AX247" s="9"/>
      <c r="AY247" s="9"/>
    </row>
    <row r="248" spans="1:51" x14ac:dyDescent="0.3">
      <c r="A248" s="123"/>
      <c r="B248" s="123"/>
      <c r="C248" s="123"/>
      <c r="D248" s="123"/>
      <c r="E248" s="123"/>
      <c r="F248" s="123"/>
      <c r="G248" s="123"/>
      <c r="H248" s="123"/>
      <c r="I248" s="124"/>
      <c r="J248" s="143"/>
      <c r="K248" s="118"/>
      <c r="L248" s="119"/>
      <c r="M248" s="136"/>
      <c r="N248" s="121"/>
      <c r="O248" s="137"/>
      <c r="Z248" s="16"/>
      <c r="AA248" s="142"/>
      <c r="AC248" s="16"/>
      <c r="AD248" s="142"/>
      <c r="AF248" s="10"/>
      <c r="AL248" s="9"/>
      <c r="AM248" s="9"/>
      <c r="AN248" s="9"/>
      <c r="AO248" s="9"/>
      <c r="AP248" s="9"/>
      <c r="AQ248" s="9"/>
      <c r="AR248" s="9"/>
      <c r="AS248" s="9"/>
      <c r="AT248" s="9"/>
      <c r="AU248" s="9"/>
      <c r="AV248" s="9"/>
      <c r="AW248" s="9"/>
      <c r="AX248" s="9"/>
      <c r="AY248" s="9"/>
    </row>
    <row r="249" spans="1:51" x14ac:dyDescent="0.3">
      <c r="A249" s="123"/>
      <c r="B249" s="123"/>
      <c r="C249" s="123"/>
      <c r="D249" s="123"/>
      <c r="E249" s="123"/>
      <c r="F249" s="123"/>
      <c r="G249" s="123"/>
      <c r="H249" s="123"/>
      <c r="I249" s="124"/>
      <c r="J249" s="125"/>
      <c r="K249" s="135"/>
      <c r="L249" s="143"/>
      <c r="M249" s="136"/>
      <c r="N249" s="121"/>
      <c r="O249" s="32"/>
      <c r="Z249" s="16"/>
      <c r="AA249" s="134"/>
      <c r="AC249" s="16"/>
      <c r="AD249" s="134"/>
      <c r="AF249" s="10"/>
      <c r="AL249" s="9"/>
      <c r="AM249" s="9"/>
      <c r="AN249" s="9"/>
      <c r="AO249" s="9"/>
      <c r="AP249" s="9"/>
      <c r="AQ249" s="9"/>
      <c r="AR249" s="9"/>
      <c r="AS249" s="9"/>
      <c r="AT249" s="9"/>
      <c r="AU249" s="9"/>
      <c r="AV249" s="9"/>
      <c r="AW249" s="9"/>
      <c r="AX249" s="9"/>
      <c r="AY249" s="9"/>
    </row>
    <row r="250" spans="1:51" x14ac:dyDescent="0.3">
      <c r="A250" s="123"/>
      <c r="B250" s="123"/>
      <c r="C250" s="123"/>
      <c r="D250" s="123"/>
      <c r="E250" s="123"/>
      <c r="F250" s="123"/>
      <c r="G250" s="123"/>
      <c r="H250" s="123"/>
      <c r="I250" s="124"/>
      <c r="J250" s="117"/>
      <c r="K250" s="118"/>
      <c r="L250" s="119"/>
      <c r="M250" s="120"/>
      <c r="N250" s="121"/>
      <c r="O250" s="32"/>
      <c r="Z250" s="16"/>
      <c r="AA250" s="134"/>
      <c r="AC250" s="16"/>
      <c r="AD250" s="134"/>
      <c r="AF250" s="10"/>
      <c r="AL250" s="9"/>
      <c r="AM250" s="9"/>
      <c r="AN250" s="9"/>
      <c r="AO250" s="9"/>
      <c r="AP250" s="9"/>
      <c r="AQ250" s="9"/>
      <c r="AR250" s="9"/>
      <c r="AS250" s="9"/>
      <c r="AT250" s="9"/>
      <c r="AU250" s="9"/>
      <c r="AV250" s="9"/>
      <c r="AW250" s="9"/>
      <c r="AX250" s="9"/>
      <c r="AY250" s="9"/>
    </row>
    <row r="251" spans="1:51" x14ac:dyDescent="0.3">
      <c r="A251" s="115"/>
      <c r="B251" s="115"/>
      <c r="C251" s="115"/>
      <c r="D251" s="115"/>
      <c r="E251" s="115"/>
      <c r="F251" s="115"/>
      <c r="G251" s="115"/>
      <c r="H251" s="115"/>
      <c r="I251" s="116"/>
      <c r="J251" s="144"/>
      <c r="K251" s="135"/>
      <c r="L251" s="119"/>
      <c r="M251" s="121"/>
      <c r="N251" s="121"/>
      <c r="O251" s="32"/>
      <c r="Z251" s="16"/>
      <c r="AA251" s="134"/>
      <c r="AC251" s="16"/>
      <c r="AD251" s="134"/>
      <c r="AF251" s="10"/>
      <c r="AL251" s="9"/>
      <c r="AM251" s="9"/>
      <c r="AN251" s="9"/>
      <c r="AO251" s="9"/>
      <c r="AP251" s="9"/>
      <c r="AQ251" s="9"/>
      <c r="AR251" s="9"/>
      <c r="AS251" s="9"/>
      <c r="AT251" s="9"/>
      <c r="AU251" s="9"/>
      <c r="AV251" s="9"/>
      <c r="AW251" s="9"/>
      <c r="AX251" s="9"/>
      <c r="AY251" s="9"/>
    </row>
    <row r="252" spans="1:51" x14ac:dyDescent="0.3">
      <c r="A252" s="115"/>
      <c r="B252" s="115"/>
      <c r="C252" s="115"/>
      <c r="D252" s="115"/>
      <c r="E252" s="115"/>
      <c r="F252" s="115"/>
      <c r="G252" s="115"/>
      <c r="H252" s="115"/>
      <c r="I252" s="116"/>
      <c r="J252" s="144"/>
      <c r="K252" s="135"/>
      <c r="L252" s="119"/>
      <c r="M252" s="120"/>
      <c r="N252" s="121"/>
      <c r="O252" s="32"/>
      <c r="Z252" s="16"/>
      <c r="AA252" s="134"/>
      <c r="AC252" s="16"/>
      <c r="AD252" s="134"/>
      <c r="AF252" s="10"/>
      <c r="AL252" s="9"/>
      <c r="AM252" s="9"/>
      <c r="AN252" s="9"/>
      <c r="AO252" s="9"/>
      <c r="AP252" s="9"/>
      <c r="AQ252" s="9"/>
      <c r="AR252" s="9"/>
      <c r="AS252" s="9"/>
      <c r="AT252" s="9"/>
      <c r="AU252" s="9"/>
      <c r="AV252" s="9"/>
      <c r="AW252" s="9"/>
      <c r="AX252" s="9"/>
      <c r="AY252" s="9"/>
    </row>
    <row r="253" spans="1:51" x14ac:dyDescent="0.3">
      <c r="A253" s="115"/>
      <c r="B253" s="115"/>
      <c r="C253" s="115"/>
      <c r="D253" s="115"/>
      <c r="E253" s="115"/>
      <c r="F253" s="115"/>
      <c r="G253" s="115"/>
      <c r="H253" s="115"/>
      <c r="I253" s="116"/>
      <c r="J253" s="144"/>
      <c r="K253" s="135"/>
      <c r="L253" s="119"/>
      <c r="M253" s="121"/>
      <c r="N253" s="121"/>
      <c r="O253" s="32"/>
      <c r="Z253" s="16"/>
      <c r="AA253" s="134"/>
      <c r="AC253" s="16"/>
      <c r="AD253" s="134"/>
      <c r="AF253" s="10"/>
      <c r="AL253" s="9"/>
      <c r="AM253" s="9"/>
      <c r="AN253" s="9"/>
      <c r="AO253" s="9"/>
      <c r="AP253" s="9"/>
      <c r="AQ253" s="9"/>
      <c r="AR253" s="9"/>
      <c r="AS253" s="9"/>
      <c r="AT253" s="9"/>
      <c r="AU253" s="9"/>
      <c r="AV253" s="9"/>
      <c r="AW253" s="9"/>
      <c r="AX253" s="9"/>
      <c r="AY253" s="9"/>
    </row>
    <row r="254" spans="1:51" x14ac:dyDescent="0.3">
      <c r="A254" s="115"/>
      <c r="B254" s="115"/>
      <c r="C254" s="115"/>
      <c r="D254" s="115"/>
      <c r="E254" s="115"/>
      <c r="F254" s="115"/>
      <c r="G254" s="115"/>
      <c r="H254" s="115"/>
      <c r="I254" s="116"/>
      <c r="J254" s="144"/>
      <c r="K254" s="135"/>
      <c r="L254" s="119"/>
      <c r="M254" s="121"/>
      <c r="N254" s="121"/>
      <c r="O254" s="32"/>
      <c r="Z254" s="16"/>
      <c r="AA254" s="134"/>
      <c r="AC254" s="16"/>
      <c r="AD254" s="134"/>
      <c r="AF254" s="10"/>
      <c r="AL254" s="9"/>
      <c r="AM254" s="9"/>
      <c r="AN254" s="9"/>
      <c r="AO254" s="9"/>
      <c r="AP254" s="9"/>
      <c r="AQ254" s="9"/>
      <c r="AR254" s="9"/>
      <c r="AS254" s="9"/>
      <c r="AT254" s="9"/>
      <c r="AU254" s="9"/>
      <c r="AV254" s="9"/>
      <c r="AW254" s="9"/>
      <c r="AX254" s="9"/>
      <c r="AY254" s="9"/>
    </row>
    <row r="255" spans="1:51" x14ac:dyDescent="0.3">
      <c r="A255" s="115"/>
      <c r="B255" s="115"/>
      <c r="C255" s="115"/>
      <c r="D255" s="115"/>
      <c r="E255" s="115"/>
      <c r="F255" s="115"/>
      <c r="G255" s="115"/>
      <c r="H255" s="115"/>
      <c r="I255" s="116"/>
      <c r="J255" s="125"/>
      <c r="K255" s="135"/>
      <c r="L255" s="119"/>
      <c r="M255" s="121"/>
      <c r="N255" s="121"/>
      <c r="O255" s="32"/>
      <c r="Z255" s="16"/>
      <c r="AA255" s="134"/>
      <c r="AC255" s="16"/>
      <c r="AD255" s="134"/>
      <c r="AF255" s="10"/>
      <c r="AL255" s="9"/>
      <c r="AM255" s="9"/>
      <c r="AN255" s="9"/>
      <c r="AO255" s="9"/>
      <c r="AP255" s="9"/>
      <c r="AQ255" s="9"/>
      <c r="AR255" s="9"/>
      <c r="AS255" s="9"/>
      <c r="AT255" s="9"/>
      <c r="AU255" s="9"/>
      <c r="AV255" s="9"/>
      <c r="AW255" s="9"/>
      <c r="AX255" s="9"/>
      <c r="AY255" s="9"/>
    </row>
    <row r="256" spans="1:51" x14ac:dyDescent="0.3">
      <c r="A256" s="115"/>
      <c r="B256" s="115"/>
      <c r="C256" s="115"/>
      <c r="D256" s="115"/>
      <c r="E256" s="115"/>
      <c r="F256" s="115"/>
      <c r="G256" s="115"/>
      <c r="H256" s="115"/>
      <c r="I256" s="116"/>
      <c r="J256" s="125"/>
      <c r="K256" s="135"/>
      <c r="L256" s="119"/>
      <c r="M256" s="121"/>
      <c r="N256" s="121"/>
      <c r="O256" s="32"/>
      <c r="Z256" s="16"/>
      <c r="AA256" s="134"/>
      <c r="AC256" s="16"/>
      <c r="AD256" s="134"/>
      <c r="AF256" s="10"/>
      <c r="AL256" s="9"/>
      <c r="AM256" s="9"/>
      <c r="AN256" s="9"/>
      <c r="AO256" s="9"/>
      <c r="AP256" s="9"/>
      <c r="AQ256" s="9"/>
      <c r="AR256" s="9"/>
      <c r="AS256" s="9"/>
      <c r="AT256" s="9"/>
      <c r="AU256" s="9"/>
      <c r="AV256" s="9"/>
      <c r="AW256" s="9"/>
      <c r="AX256" s="9"/>
      <c r="AY256" s="9"/>
    </row>
    <row r="257" spans="1:51" x14ac:dyDescent="0.3">
      <c r="A257" s="115"/>
      <c r="B257" s="115"/>
      <c r="C257" s="115"/>
      <c r="D257" s="115"/>
      <c r="E257" s="115"/>
      <c r="F257" s="115"/>
      <c r="G257" s="115"/>
      <c r="H257" s="115"/>
      <c r="I257" s="116"/>
      <c r="J257" s="117"/>
      <c r="K257" s="118"/>
      <c r="L257" s="119"/>
      <c r="M257" s="120"/>
      <c r="N257" s="121"/>
      <c r="O257" s="32"/>
      <c r="Z257" s="16"/>
      <c r="AA257" s="134"/>
      <c r="AC257" s="16"/>
      <c r="AD257" s="134"/>
      <c r="AF257" s="10"/>
      <c r="AL257" s="9"/>
      <c r="AM257" s="9"/>
      <c r="AN257" s="9"/>
      <c r="AO257" s="9"/>
      <c r="AP257" s="9"/>
      <c r="AQ257" s="9"/>
      <c r="AR257" s="9"/>
      <c r="AS257" s="9"/>
      <c r="AT257" s="9"/>
      <c r="AU257" s="9"/>
      <c r="AV257" s="9"/>
      <c r="AW257" s="9"/>
      <c r="AX257" s="9"/>
      <c r="AY257" s="9"/>
    </row>
    <row r="258" spans="1:51" x14ac:dyDescent="0.3">
      <c r="A258" s="123"/>
      <c r="B258" s="123"/>
      <c r="C258" s="123"/>
      <c r="D258" s="123"/>
      <c r="E258" s="123"/>
      <c r="F258" s="123"/>
      <c r="G258" s="123"/>
      <c r="H258" s="123"/>
      <c r="I258" s="124"/>
      <c r="J258" s="144"/>
      <c r="K258" s="135"/>
      <c r="L258" s="145"/>
      <c r="M258" s="121"/>
      <c r="N258" s="121"/>
      <c r="O258" s="32"/>
      <c r="Z258" s="16"/>
      <c r="AA258" s="134"/>
      <c r="AC258" s="16"/>
      <c r="AD258" s="134"/>
      <c r="AF258" s="10"/>
      <c r="AL258" s="9"/>
      <c r="AM258" s="9"/>
      <c r="AN258" s="9"/>
      <c r="AO258" s="9"/>
      <c r="AP258" s="9"/>
      <c r="AQ258" s="9"/>
      <c r="AR258" s="9"/>
      <c r="AS258" s="9"/>
      <c r="AT258" s="9"/>
      <c r="AU258" s="9"/>
      <c r="AV258" s="9"/>
      <c r="AW258" s="9"/>
      <c r="AX258" s="9"/>
      <c r="AY258" s="9"/>
    </row>
    <row r="259" spans="1:51" x14ac:dyDescent="0.3">
      <c r="A259" s="123"/>
      <c r="B259" s="123"/>
      <c r="C259" s="123"/>
      <c r="D259" s="123"/>
      <c r="E259" s="123"/>
      <c r="F259" s="123"/>
      <c r="G259" s="123"/>
      <c r="H259" s="123"/>
      <c r="I259" s="124"/>
      <c r="J259" s="144"/>
      <c r="K259" s="135"/>
      <c r="L259" s="145"/>
      <c r="M259" s="121"/>
      <c r="N259" s="121"/>
      <c r="O259" s="32"/>
      <c r="Z259" s="16"/>
      <c r="AA259" s="134"/>
      <c r="AC259" s="16"/>
      <c r="AD259" s="134"/>
      <c r="AF259" s="10"/>
      <c r="AL259" s="9"/>
      <c r="AM259" s="9"/>
      <c r="AN259" s="9"/>
      <c r="AO259" s="9"/>
      <c r="AP259" s="9"/>
      <c r="AQ259" s="9"/>
      <c r="AR259" s="9"/>
      <c r="AS259" s="9"/>
      <c r="AT259" s="9"/>
      <c r="AU259" s="9"/>
      <c r="AV259" s="9"/>
      <c r="AW259" s="9"/>
      <c r="AX259" s="9"/>
      <c r="AY259" s="9"/>
    </row>
    <row r="260" spans="1:51" x14ac:dyDescent="0.3">
      <c r="A260" s="123"/>
      <c r="B260" s="123"/>
      <c r="C260" s="123"/>
      <c r="D260" s="123"/>
      <c r="E260" s="123"/>
      <c r="F260" s="123"/>
      <c r="G260" s="123"/>
      <c r="H260" s="123"/>
      <c r="I260" s="124"/>
      <c r="J260" s="144"/>
      <c r="K260" s="135"/>
      <c r="L260" s="145"/>
      <c r="M260" s="121"/>
      <c r="N260" s="121"/>
      <c r="O260" s="32"/>
      <c r="Z260" s="16"/>
      <c r="AA260" s="134"/>
      <c r="AC260" s="16"/>
      <c r="AD260" s="134"/>
      <c r="AF260" s="10"/>
      <c r="AL260" s="9"/>
      <c r="AM260" s="9"/>
      <c r="AN260" s="9"/>
      <c r="AO260" s="9"/>
      <c r="AP260" s="9"/>
      <c r="AQ260" s="9"/>
      <c r="AR260" s="9"/>
      <c r="AS260" s="9"/>
      <c r="AT260" s="9"/>
      <c r="AU260" s="9"/>
      <c r="AV260" s="9"/>
      <c r="AW260" s="9"/>
      <c r="AX260" s="9"/>
      <c r="AY260" s="9"/>
    </row>
    <row r="261" spans="1:51" x14ac:dyDescent="0.3">
      <c r="A261" s="123"/>
      <c r="B261" s="123"/>
      <c r="C261" s="123"/>
      <c r="D261" s="123"/>
      <c r="E261" s="123"/>
      <c r="F261" s="123"/>
      <c r="G261" s="123"/>
      <c r="H261" s="123"/>
      <c r="I261" s="124"/>
      <c r="J261" s="144"/>
      <c r="K261" s="135"/>
      <c r="L261" s="145"/>
      <c r="M261" s="121"/>
      <c r="N261" s="121"/>
      <c r="O261" s="32"/>
      <c r="Z261" s="16"/>
      <c r="AA261" s="134"/>
      <c r="AC261" s="16"/>
      <c r="AD261" s="134"/>
      <c r="AF261" s="10"/>
      <c r="AL261" s="9"/>
      <c r="AM261" s="9"/>
      <c r="AN261" s="9"/>
      <c r="AO261" s="9"/>
      <c r="AP261" s="9"/>
      <c r="AQ261" s="9"/>
      <c r="AR261" s="9"/>
      <c r="AS261" s="9"/>
      <c r="AT261" s="9"/>
      <c r="AU261" s="9"/>
      <c r="AV261" s="9"/>
      <c r="AW261" s="9"/>
      <c r="AX261" s="9"/>
      <c r="AY261" s="9"/>
    </row>
    <row r="262" spans="1:51" x14ac:dyDescent="0.3">
      <c r="A262" s="146"/>
      <c r="B262" s="146"/>
      <c r="C262" s="146"/>
      <c r="D262" s="146"/>
      <c r="E262" s="146"/>
      <c r="F262" s="146"/>
      <c r="G262" s="146"/>
      <c r="H262" s="146"/>
      <c r="I262" s="116"/>
      <c r="J262" s="117"/>
      <c r="K262" s="118"/>
      <c r="L262" s="119"/>
      <c r="M262" s="120"/>
      <c r="N262" s="121"/>
      <c r="O262" s="32"/>
      <c r="Z262" s="16"/>
      <c r="AA262" s="134"/>
      <c r="AC262" s="16"/>
      <c r="AD262" s="134"/>
      <c r="AF262" s="10"/>
      <c r="AL262" s="9"/>
      <c r="AM262" s="9"/>
      <c r="AN262" s="9"/>
      <c r="AO262" s="9"/>
      <c r="AP262" s="9"/>
      <c r="AQ262" s="9"/>
      <c r="AR262" s="9"/>
      <c r="AS262" s="9"/>
      <c r="AT262" s="9"/>
      <c r="AU262" s="9"/>
      <c r="AV262" s="9"/>
      <c r="AW262" s="9"/>
      <c r="AX262" s="9"/>
      <c r="AY262" s="9"/>
    </row>
    <row r="263" spans="1:51" x14ac:dyDescent="0.3">
      <c r="A263" s="147"/>
      <c r="B263" s="147"/>
      <c r="C263" s="147"/>
      <c r="D263" s="147"/>
      <c r="E263" s="147"/>
      <c r="F263" s="147"/>
      <c r="G263" s="147"/>
      <c r="H263" s="147"/>
      <c r="I263" s="148"/>
      <c r="J263" s="144"/>
      <c r="K263" s="147"/>
      <c r="L263" s="149"/>
      <c r="M263" s="121"/>
      <c r="N263" s="121"/>
      <c r="O263" s="32"/>
      <c r="Z263" s="16"/>
      <c r="AA263" s="134"/>
      <c r="AC263" s="16"/>
      <c r="AD263" s="134"/>
      <c r="AF263" s="10"/>
      <c r="AL263" s="9"/>
      <c r="AM263" s="9"/>
      <c r="AN263" s="9"/>
      <c r="AO263" s="9"/>
      <c r="AP263" s="9"/>
      <c r="AQ263" s="9"/>
      <c r="AR263" s="9"/>
      <c r="AS263" s="9"/>
      <c r="AT263" s="9"/>
      <c r="AU263" s="9"/>
      <c r="AV263" s="9"/>
      <c r="AW263" s="9"/>
      <c r="AX263" s="9"/>
      <c r="AY263" s="9"/>
    </row>
    <row r="264" spans="1:51" x14ac:dyDescent="0.3">
      <c r="A264" s="147"/>
      <c r="B264" s="147"/>
      <c r="C264" s="147"/>
      <c r="D264" s="147"/>
      <c r="E264" s="147"/>
      <c r="F264" s="147"/>
      <c r="G264" s="147"/>
      <c r="H264" s="147"/>
      <c r="I264" s="148"/>
      <c r="J264" s="144"/>
      <c r="K264" s="147"/>
      <c r="L264" s="149"/>
      <c r="M264" s="121"/>
      <c r="N264" s="121"/>
      <c r="O264" s="32"/>
      <c r="Z264" s="16"/>
      <c r="AA264" s="134"/>
      <c r="AC264" s="16"/>
      <c r="AD264" s="134"/>
      <c r="AF264" s="10"/>
      <c r="AL264" s="9"/>
      <c r="AM264" s="9"/>
      <c r="AN264" s="9"/>
      <c r="AO264" s="9"/>
      <c r="AP264" s="9"/>
      <c r="AQ264" s="9"/>
      <c r="AR264" s="9"/>
      <c r="AS264" s="9"/>
      <c r="AT264" s="9"/>
      <c r="AU264" s="9"/>
      <c r="AV264" s="9"/>
      <c r="AW264" s="9"/>
      <c r="AX264" s="9"/>
      <c r="AY264" s="9"/>
    </row>
    <row r="265" spans="1:51" x14ac:dyDescent="0.3">
      <c r="A265" s="147"/>
      <c r="B265" s="147"/>
      <c r="C265" s="147"/>
      <c r="D265" s="147"/>
      <c r="E265" s="147"/>
      <c r="F265" s="147"/>
      <c r="G265" s="147"/>
      <c r="H265" s="147"/>
      <c r="I265" s="148"/>
      <c r="J265" s="144"/>
      <c r="K265" s="147"/>
      <c r="L265" s="149"/>
      <c r="M265" s="121"/>
      <c r="N265" s="121"/>
      <c r="O265" s="32"/>
      <c r="Z265" s="16"/>
      <c r="AA265" s="134"/>
      <c r="AC265" s="16"/>
      <c r="AD265" s="134"/>
      <c r="AF265" s="10"/>
      <c r="AL265" s="9"/>
      <c r="AM265" s="9"/>
      <c r="AN265" s="9"/>
      <c r="AO265" s="9"/>
      <c r="AP265" s="9"/>
      <c r="AQ265" s="9"/>
      <c r="AR265" s="9"/>
      <c r="AS265" s="9"/>
      <c r="AT265" s="9"/>
      <c r="AU265" s="9"/>
      <c r="AV265" s="9"/>
      <c r="AW265" s="9"/>
      <c r="AX265" s="9"/>
      <c r="AY265" s="9"/>
    </row>
    <row r="266" spans="1:51" x14ac:dyDescent="0.3">
      <c r="A266" s="147"/>
      <c r="B266" s="147"/>
      <c r="C266" s="147"/>
      <c r="D266" s="147"/>
      <c r="E266" s="147"/>
      <c r="F266" s="147"/>
      <c r="G266" s="147"/>
      <c r="H266" s="147"/>
      <c r="I266" s="148"/>
      <c r="J266" s="144"/>
      <c r="K266" s="147"/>
      <c r="L266" s="149"/>
      <c r="M266" s="121"/>
      <c r="N266" s="121"/>
      <c r="O266" s="32"/>
      <c r="Z266" s="16"/>
      <c r="AA266" s="134"/>
      <c r="AC266" s="16"/>
      <c r="AD266" s="134"/>
      <c r="AF266" s="10"/>
      <c r="AL266" s="9"/>
      <c r="AM266" s="9"/>
      <c r="AN266" s="9"/>
      <c r="AO266" s="9"/>
      <c r="AP266" s="9"/>
      <c r="AQ266" s="9"/>
      <c r="AR266" s="9"/>
      <c r="AS266" s="9"/>
      <c r="AT266" s="9"/>
      <c r="AU266" s="9"/>
      <c r="AV266" s="9"/>
      <c r="AW266" s="9"/>
      <c r="AX266" s="9"/>
      <c r="AY266" s="9"/>
    </row>
    <row r="267" spans="1:51" x14ac:dyDescent="0.3">
      <c r="A267" s="147"/>
      <c r="B267" s="147"/>
      <c r="C267" s="147"/>
      <c r="D267" s="147"/>
      <c r="E267" s="147"/>
      <c r="F267" s="147"/>
      <c r="G267" s="147"/>
      <c r="H267" s="147"/>
      <c r="I267" s="148"/>
      <c r="J267" s="144"/>
      <c r="K267" s="147"/>
      <c r="L267" s="149"/>
      <c r="M267" s="121"/>
      <c r="N267" s="121"/>
      <c r="O267" s="32"/>
      <c r="Z267" s="16"/>
      <c r="AA267" s="134"/>
      <c r="AC267" s="16"/>
      <c r="AD267" s="134"/>
      <c r="AF267" s="10"/>
      <c r="AL267" s="9"/>
      <c r="AM267" s="9"/>
      <c r="AN267" s="9"/>
      <c r="AO267" s="9"/>
      <c r="AP267" s="9"/>
      <c r="AQ267" s="9"/>
      <c r="AR267" s="9"/>
      <c r="AS267" s="9"/>
      <c r="AT267" s="9"/>
      <c r="AU267" s="9"/>
      <c r="AV267" s="9"/>
      <c r="AW267" s="9"/>
      <c r="AX267" s="9"/>
      <c r="AY267" s="9"/>
    </row>
    <row r="268" spans="1:51" x14ac:dyDescent="0.3">
      <c r="A268" s="135"/>
      <c r="B268" s="135"/>
      <c r="C268" s="135"/>
      <c r="D268" s="135"/>
      <c r="E268" s="135"/>
      <c r="F268" s="135"/>
      <c r="G268" s="135"/>
      <c r="H268" s="135"/>
      <c r="I268" s="124"/>
      <c r="J268" s="841"/>
      <c r="K268" s="841"/>
      <c r="L268" s="841"/>
      <c r="M268" s="121"/>
      <c r="N268" s="121"/>
      <c r="O268" s="32"/>
      <c r="Z268" s="114"/>
      <c r="AA268" s="134"/>
      <c r="AC268" s="114"/>
      <c r="AD268" s="134"/>
      <c r="AF268" s="10"/>
      <c r="AL268" s="9"/>
      <c r="AM268" s="9"/>
      <c r="AN268" s="9"/>
      <c r="AO268" s="9"/>
      <c r="AP268" s="9"/>
      <c r="AQ268" s="9"/>
      <c r="AR268" s="9"/>
      <c r="AS268" s="9"/>
      <c r="AT268" s="9"/>
      <c r="AU268" s="9"/>
      <c r="AV268" s="9"/>
      <c r="AW268" s="9"/>
      <c r="AX268" s="9"/>
      <c r="AY268" s="9"/>
    </row>
    <row r="269" spans="1:51" x14ac:dyDescent="0.3">
      <c r="A269" s="147"/>
      <c r="B269" s="147"/>
      <c r="C269" s="147"/>
      <c r="D269" s="147"/>
      <c r="E269" s="147"/>
      <c r="F269" s="147"/>
      <c r="G269" s="147"/>
      <c r="H269" s="147"/>
      <c r="I269" s="148"/>
      <c r="J269" s="842"/>
      <c r="K269" s="842"/>
      <c r="L269" s="842"/>
      <c r="M269" s="121"/>
      <c r="N269" s="121"/>
      <c r="O269" s="32"/>
      <c r="Z269" s="114"/>
      <c r="AA269" s="134"/>
      <c r="AC269" s="114"/>
      <c r="AD269" s="134"/>
      <c r="AL269" s="9"/>
      <c r="AM269" s="9"/>
      <c r="AN269" s="9"/>
      <c r="AO269" s="9"/>
      <c r="AP269" s="9"/>
      <c r="AQ269" s="9"/>
      <c r="AR269" s="9"/>
      <c r="AS269" s="9"/>
      <c r="AT269" s="9"/>
      <c r="AU269" s="9"/>
      <c r="AV269" s="9"/>
      <c r="AW269" s="9"/>
      <c r="AX269" s="9"/>
      <c r="AY269" s="9"/>
    </row>
    <row r="270" spans="1:51" x14ac:dyDescent="0.3">
      <c r="A270" s="147"/>
      <c r="B270" s="147"/>
      <c r="C270" s="147"/>
      <c r="D270" s="147"/>
      <c r="E270" s="147"/>
      <c r="F270" s="147"/>
      <c r="G270" s="147"/>
      <c r="H270" s="147"/>
      <c r="I270" s="148"/>
      <c r="J270" s="854"/>
      <c r="K270" s="854"/>
      <c r="L270" s="854"/>
      <c r="M270" s="121"/>
      <c r="N270" s="121"/>
      <c r="O270" s="32"/>
      <c r="Z270" s="114"/>
      <c r="AA270" s="134"/>
      <c r="AC270" s="114"/>
      <c r="AD270" s="134"/>
      <c r="AF270" s="82"/>
      <c r="AL270" s="9"/>
      <c r="AM270" s="9"/>
      <c r="AN270" s="9"/>
      <c r="AO270" s="9"/>
      <c r="AP270" s="9"/>
      <c r="AQ270" s="9"/>
      <c r="AR270" s="9"/>
      <c r="AS270" s="9"/>
      <c r="AT270" s="9"/>
      <c r="AU270" s="9"/>
      <c r="AV270" s="9"/>
      <c r="AW270" s="9"/>
      <c r="AX270" s="9"/>
      <c r="AY270" s="9"/>
    </row>
    <row r="271" spans="1:51" x14ac:dyDescent="0.3">
      <c r="A271" s="91"/>
      <c r="B271" s="91"/>
      <c r="C271" s="91"/>
      <c r="D271" s="91"/>
      <c r="E271" s="91"/>
      <c r="F271" s="91"/>
      <c r="G271" s="91"/>
      <c r="H271" s="91"/>
      <c r="I271" s="92"/>
      <c r="J271" s="65"/>
      <c r="K271" s="91"/>
      <c r="L271" s="91"/>
      <c r="M271" s="65"/>
      <c r="N271" s="65"/>
      <c r="O271" s="32"/>
      <c r="AL271" s="9"/>
      <c r="AM271" s="9"/>
      <c r="AN271" s="9"/>
      <c r="AO271" s="9"/>
      <c r="AP271" s="9"/>
      <c r="AQ271" s="9"/>
      <c r="AR271" s="9"/>
      <c r="AS271" s="9"/>
      <c r="AT271" s="9"/>
      <c r="AU271" s="9"/>
      <c r="AV271" s="9"/>
      <c r="AW271" s="9"/>
      <c r="AX271" s="9"/>
      <c r="AY271" s="9"/>
    </row>
    <row r="272" spans="1:51" x14ac:dyDescent="0.3">
      <c r="A272" s="91"/>
      <c r="B272" s="91"/>
      <c r="C272" s="91"/>
      <c r="D272" s="91"/>
      <c r="E272" s="91"/>
      <c r="F272" s="91"/>
      <c r="G272" s="91"/>
      <c r="H272" s="91"/>
      <c r="I272" s="92"/>
      <c r="J272" s="65"/>
      <c r="K272" s="91"/>
      <c r="L272" s="91"/>
      <c r="M272" s="65"/>
      <c r="N272" s="65"/>
      <c r="O272" s="32"/>
      <c r="AL272" s="9"/>
      <c r="AM272" s="9"/>
      <c r="AN272" s="9"/>
      <c r="AO272" s="9"/>
      <c r="AP272" s="9"/>
      <c r="AQ272" s="9"/>
      <c r="AR272" s="9"/>
      <c r="AS272" s="9"/>
      <c r="AT272" s="9"/>
      <c r="AU272" s="9"/>
      <c r="AV272" s="9"/>
      <c r="AW272" s="9"/>
      <c r="AX272" s="9"/>
      <c r="AY272" s="9"/>
    </row>
    <row r="273" spans="1:51" x14ac:dyDescent="0.3">
      <c r="A273" s="91"/>
      <c r="B273" s="91"/>
      <c r="C273" s="91"/>
      <c r="D273" s="91"/>
      <c r="E273" s="91"/>
      <c r="F273" s="91"/>
      <c r="G273" s="91"/>
      <c r="H273" s="91"/>
      <c r="I273" s="92"/>
      <c r="J273" s="65"/>
      <c r="K273" s="91"/>
      <c r="L273" s="91"/>
      <c r="M273" s="65"/>
      <c r="N273" s="65"/>
      <c r="O273" s="32"/>
      <c r="AL273" s="9"/>
      <c r="AM273" s="9"/>
      <c r="AN273" s="9"/>
      <c r="AO273" s="9"/>
      <c r="AP273" s="9"/>
      <c r="AQ273" s="9"/>
      <c r="AR273" s="9"/>
      <c r="AS273" s="9"/>
      <c r="AT273" s="9"/>
      <c r="AU273" s="9"/>
      <c r="AV273" s="9"/>
      <c r="AW273" s="9"/>
      <c r="AX273" s="9"/>
      <c r="AY273" s="9"/>
    </row>
    <row r="274" spans="1:51" x14ac:dyDescent="0.3">
      <c r="A274" s="91"/>
      <c r="B274" s="91"/>
      <c r="C274" s="91"/>
      <c r="D274" s="91"/>
      <c r="E274" s="91"/>
      <c r="F274" s="91"/>
      <c r="G274" s="91"/>
      <c r="H274" s="91"/>
      <c r="I274" s="92"/>
      <c r="J274" s="65"/>
      <c r="K274" s="91"/>
      <c r="L274" s="91"/>
      <c r="M274" s="65"/>
      <c r="N274" s="65"/>
      <c r="O274" s="32"/>
      <c r="AL274" s="9"/>
      <c r="AM274" s="9"/>
      <c r="AN274" s="9"/>
      <c r="AO274" s="9"/>
      <c r="AP274" s="9"/>
      <c r="AQ274" s="9"/>
      <c r="AR274" s="9"/>
      <c r="AS274" s="9"/>
      <c r="AT274" s="9"/>
      <c r="AU274" s="9"/>
      <c r="AV274" s="9"/>
      <c r="AW274" s="9"/>
      <c r="AX274" s="9"/>
      <c r="AY274" s="9"/>
    </row>
    <row r="275" spans="1:51" x14ac:dyDescent="0.3">
      <c r="A275" s="91"/>
      <c r="B275" s="91"/>
      <c r="C275" s="91"/>
      <c r="D275" s="91"/>
      <c r="E275" s="91"/>
      <c r="F275" s="91"/>
      <c r="G275" s="91"/>
      <c r="H275" s="91"/>
      <c r="I275" s="92"/>
      <c r="J275" s="65"/>
      <c r="K275" s="91"/>
      <c r="L275" s="91"/>
      <c r="M275" s="65"/>
      <c r="N275" s="65"/>
      <c r="O275" s="32"/>
      <c r="AL275" s="9"/>
      <c r="AM275" s="9"/>
      <c r="AN275" s="9"/>
      <c r="AO275" s="9"/>
      <c r="AP275" s="9"/>
      <c r="AQ275" s="9"/>
      <c r="AR275" s="9"/>
      <c r="AS275" s="9"/>
      <c r="AT275" s="9"/>
      <c r="AU275" s="9"/>
      <c r="AV275" s="9"/>
      <c r="AW275" s="9"/>
      <c r="AX275" s="9"/>
      <c r="AY275" s="9"/>
    </row>
    <row r="276" spans="1:51" x14ac:dyDescent="0.3">
      <c r="A276" s="91"/>
      <c r="B276" s="91"/>
      <c r="C276" s="91"/>
      <c r="D276" s="91"/>
      <c r="E276" s="91"/>
      <c r="F276" s="91"/>
      <c r="G276" s="91"/>
      <c r="H276" s="91"/>
      <c r="I276" s="92"/>
      <c r="J276" s="65"/>
      <c r="K276" s="91"/>
      <c r="L276" s="91"/>
      <c r="M276" s="65"/>
      <c r="N276" s="65"/>
      <c r="O276" s="32"/>
      <c r="AL276" s="9"/>
      <c r="AM276" s="9"/>
      <c r="AN276" s="9"/>
      <c r="AO276" s="9"/>
      <c r="AP276" s="9"/>
      <c r="AQ276" s="9"/>
      <c r="AR276" s="9"/>
      <c r="AS276" s="9"/>
      <c r="AT276" s="9"/>
      <c r="AU276" s="9"/>
      <c r="AV276" s="9"/>
      <c r="AW276" s="9"/>
      <c r="AX276" s="9"/>
      <c r="AY276" s="9"/>
    </row>
    <row r="277" spans="1:51" x14ac:dyDescent="0.3">
      <c r="A277" s="91"/>
      <c r="B277" s="91"/>
      <c r="C277" s="91"/>
      <c r="D277" s="91"/>
      <c r="E277" s="91"/>
      <c r="F277" s="91"/>
      <c r="G277" s="91"/>
      <c r="H277" s="91"/>
      <c r="I277" s="92"/>
      <c r="J277" s="65"/>
      <c r="K277" s="91"/>
      <c r="L277" s="91"/>
      <c r="M277" s="65"/>
      <c r="N277" s="65"/>
      <c r="O277" s="32"/>
      <c r="AL277" s="9"/>
      <c r="AM277" s="9"/>
      <c r="AN277" s="9"/>
      <c r="AO277" s="9"/>
      <c r="AP277" s="9"/>
      <c r="AQ277" s="9"/>
      <c r="AR277" s="9"/>
      <c r="AS277" s="9"/>
      <c r="AT277" s="9"/>
      <c r="AU277" s="9"/>
      <c r="AV277" s="9"/>
      <c r="AW277" s="9"/>
      <c r="AX277" s="9"/>
      <c r="AY277" s="9"/>
    </row>
    <row r="278" spans="1:51" x14ac:dyDescent="0.3">
      <c r="A278" s="91"/>
      <c r="B278" s="91"/>
      <c r="C278" s="91"/>
      <c r="D278" s="91"/>
      <c r="E278" s="91"/>
      <c r="F278" s="91"/>
      <c r="G278" s="91"/>
      <c r="H278" s="91"/>
      <c r="I278" s="92"/>
      <c r="J278" s="65"/>
      <c r="K278" s="91"/>
      <c r="L278" s="91"/>
      <c r="M278" s="65"/>
      <c r="N278" s="65"/>
      <c r="O278" s="32"/>
      <c r="AL278" s="9"/>
      <c r="AM278" s="9"/>
      <c r="AN278" s="9"/>
      <c r="AO278" s="9"/>
      <c r="AP278" s="9"/>
      <c r="AQ278" s="9"/>
      <c r="AR278" s="9"/>
      <c r="AS278" s="9"/>
      <c r="AT278" s="9"/>
      <c r="AU278" s="9"/>
      <c r="AV278" s="9"/>
      <c r="AW278" s="9"/>
      <c r="AX278" s="9"/>
      <c r="AY278" s="9"/>
    </row>
  </sheetData>
  <sheetProtection algorithmName="SHA-512" hashValue="Bkz1Eq2FKYiYjjGxqQ9Djvb8pYZHVd0VdWkHEzY2ysjpdlEBxoc1CgBRoqaySWE1kZ9KgyITw7SKfdgechx+Ow==" saltValue="AsQLhZ2As5DBJ0+mpVBKfw==" spinCount="100000" sheet="1" formatColumns="0" formatRows="0" selectLockedCells="1"/>
  <customSheetViews>
    <customSheetView guid="{7B2C193D-327B-40D6-809F-9A3DFB75744C}" scale="80" fitToPage="1" printArea="1" hiddenColumns="1" view="pageBreakPreview" topLeftCell="A127">
      <selection activeCell="G20" sqref="G20"/>
      <pageMargins left="0.25" right="0.25" top="0.75" bottom="0.75" header="0.3" footer="0.3"/>
      <printOptions horizontalCentered="1"/>
      <pageSetup paperSize="9" scale="54" fitToHeight="0" orientation="landscape" r:id="rId1"/>
      <headerFooter alignWithMargins="0">
        <oddFooter>&amp;R&amp;"Book Antiqua,Bold"&amp;10Schedule-1/ Page &amp;P of &amp;N</oddFooter>
      </headerFooter>
    </customSheetView>
    <customSheetView guid="{0D897A0D-14C5-4BD1-B11A-C8754685A103}" scale="80" fitToPage="1" printArea="1" showAutoFilter="1" hiddenColumns="1" view="pageBreakPreview" topLeftCell="A54">
      <selection activeCell="M74" sqref="M74"/>
      <pageMargins left="0.25" right="0.25" top="0.75" bottom="0.75" header="0.3" footer="0.3"/>
      <printOptions horizontalCentered="1"/>
      <pageSetup paperSize="9" scale="54" fitToHeight="0" orientation="landscape" r:id="rId2"/>
      <headerFooter alignWithMargins="0">
        <oddFooter>&amp;R&amp;"Book Antiqua,Bold"&amp;10Schedule-1/ Page &amp;P of &amp;N</oddFooter>
      </headerFooter>
      <autoFilter ref="A17:AZ98" xr:uid="{F659D7CE-4BF1-4318-BEAE-1106D1971E85}"/>
    </customSheetView>
    <customSheetView guid="{302D9D75-0757-45DA-AFBF-614F08F1401B}"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3"/>
      <headerFooter alignWithMargins="0">
        <oddFooter>&amp;R&amp;"Book Antiqua,Bold"&amp;10Schedule-1/ Page &amp;P of &amp;N</oddFooter>
      </headerFooter>
      <autoFilter ref="A18:AY177" xr:uid="{15493A6F-02B8-4828-96C4-FE775F3DF1FD}"/>
    </customSheetView>
    <customSheetView guid="{C6A7FFED-91EB-41DF-A944-2BFB2D792481}"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4"/>
      <headerFooter alignWithMargins="0">
        <oddFooter>&amp;R&amp;"Book Antiqua,Bold"&amp;10Schedule-1/ Page &amp;P of &amp;N</oddFooter>
      </headerFooter>
      <autoFilter ref="A18:AY177" xr:uid="{76DBDE1F-B30D-4093-9D9C-6BE17FE4BC56}"/>
    </customSheetView>
  </customSheetViews>
  <mergeCells count="51">
    <mergeCell ref="B122:O122"/>
    <mergeCell ref="B129:O129"/>
    <mergeCell ref="B147:O147"/>
    <mergeCell ref="B154:O154"/>
    <mergeCell ref="B18:O18"/>
    <mergeCell ref="B40:O40"/>
    <mergeCell ref="B66:O66"/>
    <mergeCell ref="B91:O91"/>
    <mergeCell ref="B115:O115"/>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 ref="J270:L270"/>
    <mergeCell ref="A216:O216"/>
    <mergeCell ref="Z217:AA217"/>
    <mergeCell ref="A210:L210"/>
    <mergeCell ref="AG210:AH210"/>
    <mergeCell ref="J211:L211"/>
    <mergeCell ref="J212:L212"/>
    <mergeCell ref="J213:L213"/>
    <mergeCell ref="AC217:AD217"/>
    <mergeCell ref="AG217:AH217"/>
    <mergeCell ref="AG221:AH221"/>
    <mergeCell ref="AG225:AH225"/>
    <mergeCell ref="B161:O161"/>
    <mergeCell ref="J214:L214"/>
    <mergeCell ref="AG214:AH214"/>
    <mergeCell ref="J268:L268"/>
    <mergeCell ref="J269:L269"/>
    <mergeCell ref="AG206:AH206"/>
    <mergeCell ref="A207:O207"/>
    <mergeCell ref="H168:M168"/>
    <mergeCell ref="H169:M169"/>
    <mergeCell ref="H170:M170"/>
    <mergeCell ref="H171:M171"/>
    <mergeCell ref="A172:O172"/>
    <mergeCell ref="B173:O173"/>
    <mergeCell ref="B174:O174"/>
    <mergeCell ref="F175:O175"/>
    <mergeCell ref="A206:O206"/>
  </mergeCells>
  <conditionalFormatting sqref="M19:M39 M41:M65 M67:M90 M92:M114 M116:M121 M123:M128 M130:M146 M148:M153 M155:M160 M162:M167 G19:G39 I19:I39 G41:G65 I41:I65 G67:G90 I67:I90 G92:G114 I92:I114 G116:G121 I116:I121 G123:G128 I123:I128 G130:G146 I130:I146 G148:G153 I148:I153 G155:G160 I155:I160 G162:G167 I162:I167">
    <cfRule type="expression" dxfId="90" priority="65" stopIfTrue="1">
      <formula>F19&gt;0</formula>
    </cfRule>
  </conditionalFormatting>
  <conditionalFormatting sqref="M19:M39 M41:M65 M67:M90 M92:M114 M116:M121 M123:M128 M130:M146 M148:M153 M155:M160 M162:M167">
    <cfRule type="cellIs" dxfId="89" priority="64" stopIfTrue="1" operator="equal">
      <formula>"a"</formula>
    </cfRule>
  </conditionalFormatting>
  <conditionalFormatting sqref="M230 O230 M237 AA238:AA239 AD238:AD239 O239 M239:M246 AA247:AA248 AD247:AD248 O248 M248:M249">
    <cfRule type="cellIs" dxfId="88" priority="146" stopIfTrue="1" operator="equal">
      <formula>"a"</formula>
    </cfRule>
  </conditionalFormatting>
  <conditionalFormatting sqref="O223:O224 O227:O228 O231:O233 O236:O237 O240:O246 O249 O251:O256 O258:O261 O263:O267">
    <cfRule type="expression" dxfId="87" priority="145" stopIfTrue="1">
      <formula>M223=""</formula>
    </cfRule>
  </conditionalFormatting>
  <dataValidations count="4">
    <dataValidation type="list" operator="greaterThan" allowBlank="1" showInputMessage="1" showErrorMessage="1" sqref="I162:I167 I155:I160 I148:I153 I130:I146 I123:I128 I116:I121 I92:I114 I67:I90 I19:I39 I41:I65" xr:uid="{00000000-0002-0000-0400-000000000000}">
      <formula1>"0%,5%,12%,18%,28%"</formula1>
    </dataValidation>
    <dataValidation type="whole" operator="greaterThan" allowBlank="1" showInputMessage="1" showErrorMessage="1" sqref="G162:G167 G155:G160 G148:G153 G130:G146 G123:G128 G116:G121 G92:G114 G67:G90 G19:G39 G41:G65" xr:uid="{00000000-0002-0000-0400-000001000000}">
      <formula1>1</formula1>
    </dataValidation>
    <dataValidation type="decimal" operator="greaterThan" allowBlank="1" showInputMessage="1" showErrorMessage="1" sqref="M162:M167 M155:M160 M148:M153 M130:M146 M123:M128 M116:M121 M92:M114 M67:M90 M19:M39 M41:M65" xr:uid="{00000000-0002-0000-0400-000002000000}">
      <formula1>0</formula1>
    </dataValidation>
    <dataValidation allowBlank="1" showInputMessage="1" showErrorMessage="1" error="Enter Direct or Bought-out only" sqref="O175:O65525 O1:O17 O162:O172 O155:O160 O148:O153 O130:O146 O123:O128 O116:O121 O92:O114 O67:O90 O19:O39 O41:O65" xr:uid="{00000000-0002-0000-0400-000003000000}"/>
  </dataValidations>
  <printOptions horizontalCentered="1"/>
  <pageMargins left="0.25" right="0.25" top="0.75" bottom="0.75" header="0.3" footer="0.3"/>
  <pageSetup paperSize="9" scale="54" fitToHeight="0" orientation="landscape" r:id="rId5"/>
  <headerFooter alignWithMargins="0">
    <oddFooter>&amp;R&amp;"Book Antiqua,Bold"&amp;10Schedule-1/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Y255"/>
  <sheetViews>
    <sheetView view="pageBreakPreview" topLeftCell="A19" zoomScale="90" zoomScaleNormal="100" zoomScaleSheetLayoutView="90" workbookViewId="0">
      <selection activeCell="I19" sqref="I19"/>
    </sheetView>
  </sheetViews>
  <sheetFormatPr defaultRowHeight="16.5" x14ac:dyDescent="0.3"/>
  <cols>
    <col min="1" max="1" width="9.75" style="226" customWidth="1"/>
    <col min="2" max="2" width="10.875" style="226" bestFit="1" customWidth="1"/>
    <col min="3" max="3" width="8" style="226" bestFit="1" customWidth="1"/>
    <col min="4" max="4" width="31.75" style="226" bestFit="1" customWidth="1"/>
    <col min="5" max="5" width="13.5" style="226" bestFit="1" customWidth="1"/>
    <col min="6" max="6" width="60" style="227" customWidth="1"/>
    <col min="7" max="7" width="4.75" style="226" bestFit="1" customWidth="1"/>
    <col min="8" max="8" width="8.625" style="226" bestFit="1" customWidth="1"/>
    <col min="9" max="9" width="17.375" style="228" customWidth="1"/>
    <col min="10" max="10" width="16.25" style="228" customWidth="1"/>
    <col min="11" max="11" width="9" style="217" hidden="1" customWidth="1"/>
    <col min="12" max="13" width="9" style="218" hidden="1" customWidth="1"/>
    <col min="14" max="15" width="9" style="217" hidden="1" customWidth="1"/>
    <col min="16" max="20" width="9" style="217" customWidth="1"/>
    <col min="21" max="32" width="9" style="217"/>
    <col min="33" max="16384" width="9" style="218"/>
  </cols>
  <sheetData>
    <row r="1" spans="1:36" ht="18" customHeight="1" x14ac:dyDescent="0.3">
      <c r="A1" s="212" t="str">
        <f>Cover!B3</f>
        <v>Specification No: CC/NT/W-COMM/DOM/A06/24/09512</v>
      </c>
      <c r="B1" s="212"/>
      <c r="C1" s="212"/>
      <c r="D1" s="212"/>
      <c r="E1" s="212"/>
      <c r="F1" s="213"/>
      <c r="G1" s="214"/>
      <c r="H1" s="214"/>
      <c r="I1" s="215"/>
      <c r="J1" s="216" t="s">
        <v>114</v>
      </c>
    </row>
    <row r="2" spans="1:36" ht="6.75" customHeight="1" x14ac:dyDescent="0.3">
      <c r="A2" s="219"/>
      <c r="B2" s="219"/>
      <c r="C2" s="219"/>
      <c r="D2" s="219"/>
      <c r="E2" s="219"/>
      <c r="F2" s="220"/>
      <c r="G2" s="219"/>
      <c r="H2" s="219"/>
      <c r="I2" s="218"/>
      <c r="J2" s="218"/>
    </row>
    <row r="3" spans="1:36" ht="75.75" customHeight="1" x14ac:dyDescent="0.3">
      <c r="A3" s="859" t="str">
        <f>Cover!$B$2</f>
        <v>Package FOTE-02 for Communication Equipment ( SDH) Supply &amp; Installation under Communication System Schemes in 19th NCT</v>
      </c>
      <c r="B3" s="859"/>
      <c r="C3" s="859"/>
      <c r="D3" s="859"/>
      <c r="E3" s="859"/>
      <c r="F3" s="859"/>
      <c r="G3" s="859"/>
      <c r="H3" s="859"/>
      <c r="I3" s="859"/>
      <c r="J3" s="859"/>
      <c r="K3" s="221"/>
      <c r="L3" s="222"/>
      <c r="M3" s="223"/>
      <c r="O3" s="224"/>
      <c r="R3" s="872"/>
      <c r="S3" s="872"/>
      <c r="AG3" s="217"/>
      <c r="AH3" s="217"/>
      <c r="AI3" s="217"/>
      <c r="AJ3" s="217"/>
    </row>
    <row r="4" spans="1:36" ht="21.95" customHeight="1" x14ac:dyDescent="0.3">
      <c r="A4" s="873" t="s">
        <v>4</v>
      </c>
      <c r="B4" s="873"/>
      <c r="C4" s="873"/>
      <c r="D4" s="873"/>
      <c r="E4" s="873"/>
      <c r="F4" s="873"/>
      <c r="G4" s="873"/>
      <c r="H4" s="873"/>
      <c r="I4" s="873"/>
      <c r="J4" s="873"/>
      <c r="K4" s="225"/>
    </row>
    <row r="5" spans="1:36" ht="15" customHeight="1" x14ac:dyDescent="0.3">
      <c r="J5" s="218"/>
    </row>
    <row r="6" spans="1:36" ht="18" customHeight="1" x14ac:dyDescent="0.3">
      <c r="A6" s="229" t="str">
        <f>'Sch-1'!A6</f>
        <v>Bidder’s Name and Address (Sole Bidder) :</v>
      </c>
      <c r="B6" s="229"/>
      <c r="C6" s="229"/>
      <c r="D6" s="229"/>
      <c r="E6" s="230"/>
      <c r="F6" s="231"/>
      <c r="G6" s="232"/>
      <c r="H6" s="232"/>
      <c r="I6" s="233" t="s">
        <v>5</v>
      </c>
      <c r="J6" s="218"/>
      <c r="K6" s="234"/>
    </row>
    <row r="7" spans="1:36" x14ac:dyDescent="0.3">
      <c r="A7" s="874"/>
      <c r="B7" s="874"/>
      <c r="C7" s="874"/>
      <c r="D7" s="874"/>
      <c r="E7" s="874"/>
      <c r="F7" s="874"/>
      <c r="G7" s="874"/>
      <c r="H7" s="874"/>
      <c r="I7" s="235" t="str">
        <f>'[1]Sch-1'!M7</f>
        <v>Contracts Services, 3rd Floor</v>
      </c>
      <c r="J7" s="218"/>
      <c r="K7" s="234"/>
    </row>
    <row r="8" spans="1:36" ht="18" customHeight="1" x14ac:dyDescent="0.3">
      <c r="A8" s="866" t="s">
        <v>7</v>
      </c>
      <c r="B8" s="866"/>
      <c r="C8" s="867" t="str">
        <f>IF('[1]Sch-1'!C8=0, "", '[1]Sch-1'!C8)</f>
        <v/>
      </c>
      <c r="D8" s="867"/>
      <c r="E8" s="867"/>
      <c r="I8" s="235" t="str">
        <f>'[1]Sch-1'!M8</f>
        <v>Power Grid Corporation of India Ltd.,</v>
      </c>
      <c r="J8" s="218"/>
      <c r="K8" s="234"/>
    </row>
    <row r="9" spans="1:36" ht="18" customHeight="1" x14ac:dyDescent="0.3">
      <c r="A9" s="866" t="s">
        <v>9</v>
      </c>
      <c r="B9" s="866"/>
      <c r="C9" s="867" t="str">
        <f>'Sch-1'!C8:E8</f>
        <v/>
      </c>
      <c r="D9" s="867"/>
      <c r="E9" s="867"/>
      <c r="I9" s="235" t="str">
        <f>'[1]Sch-1'!M9</f>
        <v>"Saudamini", Plot No.-2</v>
      </c>
      <c r="J9" s="218"/>
      <c r="K9" s="234"/>
    </row>
    <row r="10" spans="1:36" ht="18" customHeight="1" x14ac:dyDescent="0.3">
      <c r="A10" s="232"/>
      <c r="B10" s="232"/>
      <c r="C10" s="867" t="str">
        <f>'Sch-1'!C9:E9</f>
        <v/>
      </c>
      <c r="D10" s="867"/>
      <c r="E10" s="867"/>
      <c r="I10" s="235" t="str">
        <f>'[1]Sch-1'!M10</f>
        <v xml:space="preserve">Sector-29, </v>
      </c>
      <c r="J10" s="218"/>
      <c r="K10" s="234"/>
    </row>
    <row r="11" spans="1:36" ht="18" customHeight="1" x14ac:dyDescent="0.3">
      <c r="A11" s="232"/>
      <c r="B11" s="232"/>
      <c r="C11" s="867" t="str">
        <f>'Sch-1'!C10:E10</f>
        <v/>
      </c>
      <c r="D11" s="867"/>
      <c r="E11" s="867"/>
      <c r="I11" s="235" t="str">
        <f>'[1]Sch-1'!M11</f>
        <v>Gurugram (Haryana) - 122001</v>
      </c>
      <c r="J11" s="218"/>
      <c r="K11" s="234"/>
    </row>
    <row r="12" spans="1:36" ht="18" customHeight="1" x14ac:dyDescent="0.3">
      <c r="A12" s="232"/>
      <c r="B12" s="232"/>
      <c r="C12" s="236" t="str">
        <f>'Sch-1'!C11:E11</f>
        <v/>
      </c>
      <c r="D12" s="236"/>
      <c r="E12" s="236"/>
      <c r="I12" s="235"/>
      <c r="J12" s="218"/>
      <c r="K12" s="234"/>
    </row>
    <row r="13" spans="1:36" ht="18" customHeight="1" x14ac:dyDescent="0.3">
      <c r="A13" s="232"/>
      <c r="B13" s="232"/>
      <c r="C13" s="232"/>
      <c r="D13" s="232"/>
      <c r="E13" s="232"/>
      <c r="F13" s="236"/>
      <c r="G13" s="777"/>
      <c r="H13" s="777"/>
      <c r="I13" s="235"/>
      <c r="J13" s="218"/>
      <c r="K13" s="234"/>
    </row>
    <row r="14" spans="1:36" s="238" customFormat="1" ht="25.5" customHeight="1" x14ac:dyDescent="0.3">
      <c r="A14" s="868" t="s">
        <v>115</v>
      </c>
      <c r="B14" s="868"/>
      <c r="C14" s="868"/>
      <c r="D14" s="868"/>
      <c r="E14" s="868"/>
      <c r="F14" s="868"/>
      <c r="G14" s="868"/>
      <c r="H14" s="868"/>
      <c r="I14" s="868"/>
      <c r="J14" s="868"/>
      <c r="K14" s="237"/>
      <c r="N14" s="239"/>
      <c r="O14" s="239"/>
      <c r="P14" s="239"/>
      <c r="Q14" s="239"/>
      <c r="R14" s="239"/>
      <c r="S14" s="239"/>
      <c r="T14" s="239"/>
      <c r="U14" s="239"/>
      <c r="V14" s="239"/>
      <c r="W14" s="239"/>
      <c r="X14" s="239"/>
      <c r="Y14" s="239"/>
      <c r="Z14" s="239"/>
      <c r="AA14" s="239"/>
      <c r="AB14" s="239"/>
      <c r="AC14" s="239"/>
      <c r="AD14" s="239"/>
      <c r="AE14" s="239"/>
      <c r="AF14" s="239"/>
    </row>
    <row r="15" spans="1:36" x14ac:dyDescent="0.3">
      <c r="A15" s="232"/>
      <c r="B15" s="232"/>
      <c r="C15" s="232"/>
      <c r="D15" s="232"/>
      <c r="E15" s="232"/>
      <c r="F15" s="240"/>
      <c r="G15" s="230"/>
      <c r="H15" s="230"/>
      <c r="I15" s="869" t="s">
        <v>15</v>
      </c>
      <c r="J15" s="869"/>
      <c r="K15" s="241"/>
    </row>
    <row r="16" spans="1:36" ht="105" x14ac:dyDescent="0.3">
      <c r="A16" s="242" t="s">
        <v>17</v>
      </c>
      <c r="B16" s="242" t="s">
        <v>18</v>
      </c>
      <c r="C16" s="242" t="s">
        <v>19</v>
      </c>
      <c r="D16" s="242" t="s">
        <v>20</v>
      </c>
      <c r="E16" s="242" t="s">
        <v>21</v>
      </c>
      <c r="F16" s="243" t="s">
        <v>116</v>
      </c>
      <c r="G16" s="244" t="s">
        <v>27</v>
      </c>
      <c r="H16" s="244" t="s">
        <v>117</v>
      </c>
      <c r="I16" s="242" t="s">
        <v>118</v>
      </c>
      <c r="J16" s="242" t="s">
        <v>119</v>
      </c>
    </row>
    <row r="17" spans="1:51" x14ac:dyDescent="0.3">
      <c r="A17" s="245">
        <v>1</v>
      </c>
      <c r="B17" s="245">
        <v>2</v>
      </c>
      <c r="C17" s="245">
        <v>3</v>
      </c>
      <c r="D17" s="245">
        <v>4</v>
      </c>
      <c r="E17" s="245">
        <v>5</v>
      </c>
      <c r="F17" s="245">
        <v>4</v>
      </c>
      <c r="G17" s="245">
        <v>5</v>
      </c>
      <c r="H17" s="245">
        <v>6</v>
      </c>
      <c r="I17" s="245">
        <v>7</v>
      </c>
      <c r="J17" s="245" t="s">
        <v>120</v>
      </c>
      <c r="K17" s="246"/>
    </row>
    <row r="18" spans="1:51" s="9" customFormat="1" ht="21.75" customHeight="1" x14ac:dyDescent="0.3">
      <c r="A18" s="782" t="str">
        <f>'Sch-1'!A18</f>
        <v>I</v>
      </c>
      <c r="B18" s="836" t="s">
        <v>441</v>
      </c>
      <c r="C18" s="837"/>
      <c r="D18" s="837"/>
      <c r="E18" s="837"/>
      <c r="F18" s="837"/>
      <c r="G18" s="837"/>
      <c r="H18" s="837"/>
      <c r="I18" s="837"/>
      <c r="J18" s="838"/>
      <c r="K18" s="741"/>
      <c r="L18" s="741"/>
      <c r="M18" s="741"/>
      <c r="N18" s="741"/>
      <c r="O18" s="217"/>
      <c r="P18" s="43"/>
      <c r="Q18" s="43"/>
      <c r="R18" s="43"/>
      <c r="S18" s="44"/>
      <c r="T18" s="45"/>
      <c r="U18" s="45"/>
      <c r="V18" s="45"/>
      <c r="W18" s="45"/>
      <c r="X18" s="8"/>
      <c r="Y18" s="8"/>
      <c r="AA18" s="10"/>
      <c r="AB18" s="10"/>
      <c r="AI18" s="33"/>
      <c r="AL18" s="8"/>
      <c r="AM18" s="8"/>
      <c r="AN18" s="8"/>
      <c r="AO18" s="8"/>
      <c r="AP18" s="8"/>
      <c r="AQ18" s="8"/>
      <c r="AR18" s="8"/>
      <c r="AS18" s="8"/>
      <c r="AT18" s="8"/>
      <c r="AU18" s="8"/>
      <c r="AV18" s="8"/>
      <c r="AW18" s="8"/>
      <c r="AX18" s="8"/>
      <c r="AY18" s="8"/>
    </row>
    <row r="19" spans="1:51" s="228" customFormat="1" ht="110.25" x14ac:dyDescent="0.3">
      <c r="A19" s="247">
        <f>'Sch-1'!A19</f>
        <v>1</v>
      </c>
      <c r="B19" s="730">
        <v>7000028054</v>
      </c>
      <c r="C19" s="731" t="s">
        <v>418</v>
      </c>
      <c r="D19" s="731" t="s">
        <v>419</v>
      </c>
      <c r="E19" s="730">
        <v>1000031367</v>
      </c>
      <c r="F19" s="730" t="s">
        <v>367</v>
      </c>
      <c r="G19" s="731" t="s">
        <v>34</v>
      </c>
      <c r="H19" s="731">
        <v>2</v>
      </c>
      <c r="I19" s="248"/>
      <c r="J19" s="249" t="str">
        <f t="shared" ref="J19:J41" si="0">IF(I19=0, "Included",IF(ISERROR(H19*I19), I19, H19*I19))</f>
        <v>Included</v>
      </c>
      <c r="K19" s="250">
        <f t="shared" ref="K19:K41" si="1">+H19*I19</f>
        <v>0</v>
      </c>
      <c r="M19" s="218"/>
    </row>
    <row r="20" spans="1:51" s="228" customFormat="1" ht="31.5" x14ac:dyDescent="0.3">
      <c r="A20" s="247">
        <f>'Sch-1'!A20</f>
        <v>2</v>
      </c>
      <c r="B20" s="730">
        <v>7000028055</v>
      </c>
      <c r="C20" s="731" t="s">
        <v>418</v>
      </c>
      <c r="D20" s="731" t="s">
        <v>419</v>
      </c>
      <c r="E20" s="730">
        <v>1000018706</v>
      </c>
      <c r="F20" s="730" t="s">
        <v>368</v>
      </c>
      <c r="G20" s="731" t="s">
        <v>34</v>
      </c>
      <c r="H20" s="731">
        <v>8</v>
      </c>
      <c r="I20" s="248"/>
      <c r="J20" s="249" t="str">
        <f t="shared" ref="J20:J39" si="2">IF(I20=0, "Included",IF(ISERROR(H20*I20), I20, H20*I20))</f>
        <v>Included</v>
      </c>
      <c r="K20" s="250">
        <f t="shared" ref="K20:K39" si="3">+H20*I20</f>
        <v>0</v>
      </c>
      <c r="M20" s="218"/>
    </row>
    <row r="21" spans="1:51" s="228" customFormat="1" ht="31.5" x14ac:dyDescent="0.3">
      <c r="A21" s="247">
        <f>'Sch-1'!A21</f>
        <v>3</v>
      </c>
      <c r="B21" s="730">
        <v>7000028056</v>
      </c>
      <c r="C21" s="731" t="s">
        <v>418</v>
      </c>
      <c r="D21" s="731" t="s">
        <v>419</v>
      </c>
      <c r="E21" s="730">
        <v>1000019317</v>
      </c>
      <c r="F21" s="730" t="s">
        <v>371</v>
      </c>
      <c r="G21" s="731" t="s">
        <v>34</v>
      </c>
      <c r="H21" s="731">
        <v>4</v>
      </c>
      <c r="I21" s="248"/>
      <c r="J21" s="249" t="str">
        <f t="shared" si="2"/>
        <v>Included</v>
      </c>
      <c r="K21" s="250">
        <f t="shared" si="3"/>
        <v>0</v>
      </c>
      <c r="M21" s="218"/>
    </row>
    <row r="22" spans="1:51" s="228" customFormat="1" ht="31.5" x14ac:dyDescent="0.3">
      <c r="A22" s="247">
        <f>'Sch-1'!A22</f>
        <v>4</v>
      </c>
      <c r="B22" s="730">
        <v>7000028057</v>
      </c>
      <c r="C22" s="731" t="s">
        <v>418</v>
      </c>
      <c r="D22" s="731" t="s">
        <v>419</v>
      </c>
      <c r="E22" s="730">
        <v>1000031374</v>
      </c>
      <c r="F22" s="730" t="s">
        <v>374</v>
      </c>
      <c r="G22" s="731" t="s">
        <v>338</v>
      </c>
      <c r="H22" s="731">
        <v>4</v>
      </c>
      <c r="I22" s="248"/>
      <c r="J22" s="249" t="str">
        <f t="shared" si="2"/>
        <v>Included</v>
      </c>
      <c r="K22" s="250">
        <f t="shared" si="3"/>
        <v>0</v>
      </c>
      <c r="M22" s="218"/>
    </row>
    <row r="23" spans="1:51" s="228" customFormat="1" ht="31.5" x14ac:dyDescent="0.3">
      <c r="A23" s="247">
        <f>'Sch-1'!A23</f>
        <v>5</v>
      </c>
      <c r="B23" s="730">
        <v>7000028058</v>
      </c>
      <c r="C23" s="731" t="s">
        <v>418</v>
      </c>
      <c r="D23" s="731" t="s">
        <v>419</v>
      </c>
      <c r="E23" s="730">
        <v>1000034950</v>
      </c>
      <c r="F23" s="730" t="s">
        <v>375</v>
      </c>
      <c r="G23" s="731" t="s">
        <v>34</v>
      </c>
      <c r="H23" s="731">
        <v>4</v>
      </c>
      <c r="I23" s="248"/>
      <c r="J23" s="249" t="str">
        <f t="shared" si="2"/>
        <v>Included</v>
      </c>
      <c r="K23" s="250">
        <f t="shared" si="3"/>
        <v>0</v>
      </c>
      <c r="M23" s="218"/>
    </row>
    <row r="24" spans="1:51" s="228" customFormat="1" ht="31.5" x14ac:dyDescent="0.3">
      <c r="A24" s="247">
        <f>'Sch-1'!A24</f>
        <v>6</v>
      </c>
      <c r="B24" s="730">
        <v>7000028059</v>
      </c>
      <c r="C24" s="731" t="s">
        <v>418</v>
      </c>
      <c r="D24" s="731" t="s">
        <v>419</v>
      </c>
      <c r="E24" s="730">
        <v>1000031381</v>
      </c>
      <c r="F24" s="730" t="s">
        <v>376</v>
      </c>
      <c r="G24" s="731" t="s">
        <v>338</v>
      </c>
      <c r="H24" s="731">
        <v>2</v>
      </c>
      <c r="I24" s="248"/>
      <c r="J24" s="249" t="str">
        <f t="shared" si="2"/>
        <v>Included</v>
      </c>
      <c r="K24" s="250">
        <f t="shared" si="3"/>
        <v>0</v>
      </c>
      <c r="M24" s="218"/>
    </row>
    <row r="25" spans="1:51" s="228" customFormat="1" ht="31.5" x14ac:dyDescent="0.3">
      <c r="A25" s="247">
        <f>'Sch-1'!A25</f>
        <v>7</v>
      </c>
      <c r="B25" s="730">
        <v>7000028060</v>
      </c>
      <c r="C25" s="731" t="s">
        <v>418</v>
      </c>
      <c r="D25" s="731" t="s">
        <v>419</v>
      </c>
      <c r="E25" s="730">
        <v>1000026228</v>
      </c>
      <c r="F25" s="730" t="s">
        <v>377</v>
      </c>
      <c r="G25" s="731" t="s">
        <v>34</v>
      </c>
      <c r="H25" s="731">
        <v>2</v>
      </c>
      <c r="I25" s="248"/>
      <c r="J25" s="249" t="str">
        <f t="shared" si="2"/>
        <v>Included</v>
      </c>
      <c r="K25" s="250">
        <f t="shared" si="3"/>
        <v>0</v>
      </c>
      <c r="M25" s="218"/>
    </row>
    <row r="26" spans="1:51" s="228" customFormat="1" ht="31.5" x14ac:dyDescent="0.3">
      <c r="A26" s="247">
        <f>'Sch-1'!A26</f>
        <v>8</v>
      </c>
      <c r="B26" s="730">
        <v>7000028061</v>
      </c>
      <c r="C26" s="731" t="s">
        <v>418</v>
      </c>
      <c r="D26" s="731" t="s">
        <v>419</v>
      </c>
      <c r="E26" s="730">
        <v>1000034998</v>
      </c>
      <c r="F26" s="730" t="s">
        <v>378</v>
      </c>
      <c r="G26" s="731" t="s">
        <v>34</v>
      </c>
      <c r="H26" s="731">
        <v>4</v>
      </c>
      <c r="I26" s="248"/>
      <c r="J26" s="249" t="str">
        <f t="shared" si="2"/>
        <v>Included</v>
      </c>
      <c r="K26" s="250">
        <f t="shared" si="3"/>
        <v>0</v>
      </c>
      <c r="M26" s="218"/>
    </row>
    <row r="27" spans="1:51" s="228" customFormat="1" ht="31.5" x14ac:dyDescent="0.3">
      <c r="A27" s="247">
        <f>'Sch-1'!A27</f>
        <v>9</v>
      </c>
      <c r="B27" s="730">
        <v>7000028062</v>
      </c>
      <c r="C27" s="731" t="s">
        <v>418</v>
      </c>
      <c r="D27" s="731" t="s">
        <v>419</v>
      </c>
      <c r="E27" s="730">
        <v>1000031363</v>
      </c>
      <c r="F27" s="730" t="s">
        <v>385</v>
      </c>
      <c r="G27" s="731" t="s">
        <v>34</v>
      </c>
      <c r="H27" s="731">
        <v>2</v>
      </c>
      <c r="I27" s="248"/>
      <c r="J27" s="249" t="str">
        <f t="shared" si="2"/>
        <v>Included</v>
      </c>
      <c r="K27" s="250">
        <f t="shared" si="3"/>
        <v>0</v>
      </c>
      <c r="M27" s="218"/>
    </row>
    <row r="28" spans="1:51" s="228" customFormat="1" ht="31.5" x14ac:dyDescent="0.3">
      <c r="A28" s="247">
        <f>'Sch-1'!A28</f>
        <v>10</v>
      </c>
      <c r="B28" s="730">
        <v>7000028063</v>
      </c>
      <c r="C28" s="731" t="s">
        <v>418</v>
      </c>
      <c r="D28" s="731" t="s">
        <v>419</v>
      </c>
      <c r="E28" s="730">
        <v>1000031415</v>
      </c>
      <c r="F28" s="730" t="s">
        <v>386</v>
      </c>
      <c r="G28" s="731" t="s">
        <v>34</v>
      </c>
      <c r="H28" s="731">
        <v>2</v>
      </c>
      <c r="I28" s="248"/>
      <c r="J28" s="249" t="str">
        <f t="shared" si="2"/>
        <v>Included</v>
      </c>
      <c r="K28" s="250">
        <f t="shared" si="3"/>
        <v>0</v>
      </c>
      <c r="M28" s="218"/>
    </row>
    <row r="29" spans="1:51" s="228" customFormat="1" ht="78.75" x14ac:dyDescent="0.3">
      <c r="A29" s="247">
        <f>'Sch-1'!A29</f>
        <v>11</v>
      </c>
      <c r="B29" s="730">
        <v>7000028064</v>
      </c>
      <c r="C29" s="731" t="s">
        <v>418</v>
      </c>
      <c r="D29" s="731" t="s">
        <v>420</v>
      </c>
      <c r="E29" s="730">
        <v>1000031369</v>
      </c>
      <c r="F29" s="730" t="s">
        <v>380</v>
      </c>
      <c r="G29" s="731" t="s">
        <v>338</v>
      </c>
      <c r="H29" s="731">
        <v>1</v>
      </c>
      <c r="I29" s="248"/>
      <c r="J29" s="249" t="str">
        <f t="shared" si="2"/>
        <v>Included</v>
      </c>
      <c r="K29" s="250">
        <f t="shared" si="3"/>
        <v>0</v>
      </c>
      <c r="M29" s="218"/>
    </row>
    <row r="30" spans="1:51" s="228" customFormat="1" ht="31.5" x14ac:dyDescent="0.3">
      <c r="A30" s="247">
        <f>'Sch-1'!A30</f>
        <v>12</v>
      </c>
      <c r="B30" s="730">
        <v>7000028065</v>
      </c>
      <c r="C30" s="731" t="s">
        <v>418</v>
      </c>
      <c r="D30" s="731" t="s">
        <v>420</v>
      </c>
      <c r="E30" s="730">
        <v>1000018706</v>
      </c>
      <c r="F30" s="730" t="s">
        <v>368</v>
      </c>
      <c r="G30" s="731" t="s">
        <v>34</v>
      </c>
      <c r="H30" s="731">
        <v>1</v>
      </c>
      <c r="I30" s="248"/>
      <c r="J30" s="249" t="str">
        <f t="shared" si="2"/>
        <v>Included</v>
      </c>
      <c r="K30" s="250">
        <f t="shared" si="3"/>
        <v>0</v>
      </c>
      <c r="M30" s="218"/>
    </row>
    <row r="31" spans="1:51" s="228" customFormat="1" ht="31.5" x14ac:dyDescent="0.3">
      <c r="A31" s="247">
        <f>'Sch-1'!A31</f>
        <v>13</v>
      </c>
      <c r="B31" s="730">
        <v>7000028074</v>
      </c>
      <c r="C31" s="731" t="s">
        <v>418</v>
      </c>
      <c r="D31" s="731" t="s">
        <v>420</v>
      </c>
      <c r="E31" s="730">
        <v>1000019317</v>
      </c>
      <c r="F31" s="730" t="s">
        <v>371</v>
      </c>
      <c r="G31" s="731" t="s">
        <v>34</v>
      </c>
      <c r="H31" s="731">
        <v>1</v>
      </c>
      <c r="I31" s="248"/>
      <c r="J31" s="249" t="str">
        <f t="shared" si="2"/>
        <v>Included</v>
      </c>
      <c r="K31" s="250">
        <f t="shared" si="3"/>
        <v>0</v>
      </c>
      <c r="M31" s="218"/>
    </row>
    <row r="32" spans="1:51" s="228" customFormat="1" ht="31.5" x14ac:dyDescent="0.3">
      <c r="A32" s="247">
        <f>'Sch-1'!A32</f>
        <v>14</v>
      </c>
      <c r="B32" s="730">
        <v>7000028066</v>
      </c>
      <c r="C32" s="731" t="s">
        <v>418</v>
      </c>
      <c r="D32" s="731" t="s">
        <v>420</v>
      </c>
      <c r="E32" s="730">
        <v>1000031374</v>
      </c>
      <c r="F32" s="730" t="s">
        <v>374</v>
      </c>
      <c r="G32" s="731" t="s">
        <v>338</v>
      </c>
      <c r="H32" s="731">
        <v>1</v>
      </c>
      <c r="I32" s="248"/>
      <c r="J32" s="249" t="str">
        <f t="shared" si="2"/>
        <v>Included</v>
      </c>
      <c r="K32" s="250">
        <f t="shared" si="3"/>
        <v>0</v>
      </c>
      <c r="M32" s="218"/>
    </row>
    <row r="33" spans="1:51" s="228" customFormat="1" ht="31.5" x14ac:dyDescent="0.3">
      <c r="A33" s="247">
        <f>'Sch-1'!A33</f>
        <v>15</v>
      </c>
      <c r="B33" s="730">
        <v>7000028067</v>
      </c>
      <c r="C33" s="731" t="s">
        <v>418</v>
      </c>
      <c r="D33" s="731" t="s">
        <v>420</v>
      </c>
      <c r="E33" s="730">
        <v>1000034950</v>
      </c>
      <c r="F33" s="730" t="s">
        <v>375</v>
      </c>
      <c r="G33" s="731" t="s">
        <v>34</v>
      </c>
      <c r="H33" s="731">
        <v>1</v>
      </c>
      <c r="I33" s="248"/>
      <c r="J33" s="249" t="str">
        <f t="shared" si="2"/>
        <v>Included</v>
      </c>
      <c r="K33" s="250">
        <f t="shared" si="3"/>
        <v>0</v>
      </c>
      <c r="M33" s="218"/>
    </row>
    <row r="34" spans="1:51" s="228" customFormat="1" ht="31.5" x14ac:dyDescent="0.3">
      <c r="A34" s="247">
        <f>'Sch-1'!A34</f>
        <v>16</v>
      </c>
      <c r="B34" s="730">
        <v>7000028068</v>
      </c>
      <c r="C34" s="731" t="s">
        <v>418</v>
      </c>
      <c r="D34" s="731" t="s">
        <v>420</v>
      </c>
      <c r="E34" s="730">
        <v>1000031381</v>
      </c>
      <c r="F34" s="730" t="s">
        <v>376</v>
      </c>
      <c r="G34" s="731" t="s">
        <v>338</v>
      </c>
      <c r="H34" s="731">
        <v>1</v>
      </c>
      <c r="I34" s="248"/>
      <c r="J34" s="249" t="str">
        <f t="shared" si="2"/>
        <v>Included</v>
      </c>
      <c r="K34" s="250">
        <f t="shared" si="3"/>
        <v>0</v>
      </c>
      <c r="M34" s="218"/>
    </row>
    <row r="35" spans="1:51" s="228" customFormat="1" ht="31.5" x14ac:dyDescent="0.3">
      <c r="A35" s="247">
        <f>'Sch-1'!A35</f>
        <v>17</v>
      </c>
      <c r="B35" s="730">
        <v>7000028069</v>
      </c>
      <c r="C35" s="731" t="s">
        <v>418</v>
      </c>
      <c r="D35" s="731" t="s">
        <v>420</v>
      </c>
      <c r="E35" s="730">
        <v>1000034998</v>
      </c>
      <c r="F35" s="730" t="s">
        <v>378</v>
      </c>
      <c r="G35" s="731" t="s">
        <v>34</v>
      </c>
      <c r="H35" s="731">
        <v>1</v>
      </c>
      <c r="I35" s="248"/>
      <c r="J35" s="249" t="str">
        <f t="shared" si="2"/>
        <v>Included</v>
      </c>
      <c r="K35" s="250">
        <f t="shared" si="3"/>
        <v>0</v>
      </c>
      <c r="M35" s="218"/>
    </row>
    <row r="36" spans="1:51" s="228" customFormat="1" ht="31.5" x14ac:dyDescent="0.3">
      <c r="A36" s="247">
        <f>'Sch-1'!A36</f>
        <v>18</v>
      </c>
      <c r="B36" s="730">
        <v>7000028070</v>
      </c>
      <c r="C36" s="731" t="s">
        <v>418</v>
      </c>
      <c r="D36" s="731" t="s">
        <v>420</v>
      </c>
      <c r="E36" s="730">
        <v>1000031383</v>
      </c>
      <c r="F36" s="730" t="s">
        <v>382</v>
      </c>
      <c r="G36" s="731" t="s">
        <v>338</v>
      </c>
      <c r="H36" s="731">
        <v>1</v>
      </c>
      <c r="I36" s="248"/>
      <c r="J36" s="249" t="str">
        <f t="shared" si="2"/>
        <v>Included</v>
      </c>
      <c r="K36" s="250">
        <f t="shared" si="3"/>
        <v>0</v>
      </c>
      <c r="M36" s="218"/>
    </row>
    <row r="37" spans="1:51" s="228" customFormat="1" ht="31.5" x14ac:dyDescent="0.3">
      <c r="A37" s="247">
        <f>'Sch-1'!A37</f>
        <v>19</v>
      </c>
      <c r="B37" s="730">
        <v>7000028071</v>
      </c>
      <c r="C37" s="731" t="s">
        <v>418</v>
      </c>
      <c r="D37" s="731" t="s">
        <v>420</v>
      </c>
      <c r="E37" s="730">
        <v>1000019811</v>
      </c>
      <c r="F37" s="730" t="s">
        <v>383</v>
      </c>
      <c r="G37" s="731" t="s">
        <v>338</v>
      </c>
      <c r="H37" s="731">
        <v>3</v>
      </c>
      <c r="I37" s="248"/>
      <c r="J37" s="249" t="str">
        <f t="shared" si="2"/>
        <v>Included</v>
      </c>
      <c r="K37" s="250">
        <f t="shared" si="3"/>
        <v>0</v>
      </c>
      <c r="M37" s="218"/>
    </row>
    <row r="38" spans="1:51" s="228" customFormat="1" ht="31.5" x14ac:dyDescent="0.3">
      <c r="A38" s="247">
        <f>'Sch-1'!A38</f>
        <v>20</v>
      </c>
      <c r="B38" s="730">
        <v>7000028072</v>
      </c>
      <c r="C38" s="731" t="s">
        <v>418</v>
      </c>
      <c r="D38" s="731" t="s">
        <v>420</v>
      </c>
      <c r="E38" s="730">
        <v>1000028252</v>
      </c>
      <c r="F38" s="730" t="s">
        <v>384</v>
      </c>
      <c r="G38" s="731" t="s">
        <v>338</v>
      </c>
      <c r="H38" s="731">
        <v>1</v>
      </c>
      <c r="I38" s="248"/>
      <c r="J38" s="249" t="str">
        <f t="shared" si="2"/>
        <v>Included</v>
      </c>
      <c r="K38" s="250">
        <f t="shared" si="3"/>
        <v>0</v>
      </c>
      <c r="M38" s="218"/>
    </row>
    <row r="39" spans="1:51" s="228" customFormat="1" ht="31.5" x14ac:dyDescent="0.3">
      <c r="A39" s="247">
        <f>'Sch-1'!A39</f>
        <v>21</v>
      </c>
      <c r="B39" s="730">
        <v>7000028073</v>
      </c>
      <c r="C39" s="731" t="s">
        <v>418</v>
      </c>
      <c r="D39" s="731" t="s">
        <v>420</v>
      </c>
      <c r="E39" s="730">
        <v>1000031398</v>
      </c>
      <c r="F39" s="730" t="s">
        <v>381</v>
      </c>
      <c r="G39" s="731" t="s">
        <v>338</v>
      </c>
      <c r="H39" s="731">
        <v>1</v>
      </c>
      <c r="I39" s="248"/>
      <c r="J39" s="249" t="str">
        <f t="shared" si="2"/>
        <v>Included</v>
      </c>
      <c r="K39" s="250">
        <f t="shared" si="3"/>
        <v>0</v>
      </c>
      <c r="M39" s="218"/>
    </row>
    <row r="40" spans="1:51" s="9" customFormat="1" ht="21.75" customHeight="1" x14ac:dyDescent="0.3">
      <c r="A40" s="782" t="s">
        <v>35</v>
      </c>
      <c r="B40" s="836" t="s">
        <v>442</v>
      </c>
      <c r="C40" s="837"/>
      <c r="D40" s="837"/>
      <c r="E40" s="837"/>
      <c r="F40" s="837"/>
      <c r="G40" s="837"/>
      <c r="H40" s="837"/>
      <c r="I40" s="837"/>
      <c r="J40" s="838"/>
      <c r="K40" s="741"/>
      <c r="L40" s="741"/>
      <c r="M40" s="741"/>
      <c r="N40" s="741"/>
      <c r="O40" s="217"/>
      <c r="P40" s="43"/>
      <c r="Q40" s="43"/>
      <c r="R40" s="43"/>
      <c r="S40" s="44"/>
      <c r="T40" s="45"/>
      <c r="U40" s="45"/>
      <c r="V40" s="45"/>
      <c r="W40" s="45"/>
      <c r="X40" s="8"/>
      <c r="Y40" s="8"/>
      <c r="AA40" s="10"/>
      <c r="AB40" s="10"/>
      <c r="AI40" s="33"/>
      <c r="AL40" s="8"/>
      <c r="AM40" s="8"/>
      <c r="AN40" s="8"/>
      <c r="AO40" s="8"/>
      <c r="AP40" s="8"/>
      <c r="AQ40" s="8"/>
      <c r="AR40" s="8"/>
      <c r="AS40" s="8"/>
      <c r="AT40" s="8"/>
      <c r="AU40" s="8"/>
      <c r="AV40" s="8"/>
      <c r="AW40" s="8"/>
      <c r="AX40" s="8"/>
      <c r="AY40" s="8"/>
    </row>
    <row r="41" spans="1:51" s="228" customFormat="1" ht="110.25" x14ac:dyDescent="0.3">
      <c r="A41" s="247">
        <f>'Sch-1'!A41</f>
        <v>1</v>
      </c>
      <c r="B41" s="730">
        <v>7000028029</v>
      </c>
      <c r="C41" s="731" t="s">
        <v>418</v>
      </c>
      <c r="D41" s="731" t="s">
        <v>421</v>
      </c>
      <c r="E41" s="730">
        <v>1000031367</v>
      </c>
      <c r="F41" s="730" t="s">
        <v>367</v>
      </c>
      <c r="G41" s="731" t="s">
        <v>34</v>
      </c>
      <c r="H41" s="731">
        <v>3</v>
      </c>
      <c r="I41" s="248"/>
      <c r="J41" s="251" t="str">
        <f t="shared" si="0"/>
        <v>Included</v>
      </c>
      <c r="K41" s="250">
        <f t="shared" si="1"/>
        <v>0</v>
      </c>
      <c r="M41" s="218"/>
    </row>
    <row r="42" spans="1:51" s="228" customFormat="1" x14ac:dyDescent="0.3">
      <c r="A42" s="247">
        <f>'Sch-1'!A42</f>
        <v>2</v>
      </c>
      <c r="B42" s="730">
        <v>7000028027</v>
      </c>
      <c r="C42" s="731" t="s">
        <v>418</v>
      </c>
      <c r="D42" s="731" t="s">
        <v>421</v>
      </c>
      <c r="E42" s="730">
        <v>1000018706</v>
      </c>
      <c r="F42" s="730" t="s">
        <v>368</v>
      </c>
      <c r="G42" s="731" t="s">
        <v>34</v>
      </c>
      <c r="H42" s="731">
        <v>8</v>
      </c>
      <c r="I42" s="248"/>
      <c r="J42" s="251" t="str">
        <f t="shared" ref="J42:J65" si="4">IF(I42=0, "Included",IF(ISERROR(H42*I42), I42, H42*I42))</f>
        <v>Included</v>
      </c>
      <c r="K42" s="250">
        <f t="shared" ref="K42:K65" si="5">+H42*I42</f>
        <v>0</v>
      </c>
      <c r="M42" s="218"/>
    </row>
    <row r="43" spans="1:51" s="228" customFormat="1" x14ac:dyDescent="0.3">
      <c r="A43" s="247">
        <f>'Sch-1'!A43</f>
        <v>3</v>
      </c>
      <c r="B43" s="730">
        <v>7000028030</v>
      </c>
      <c r="C43" s="731" t="s">
        <v>418</v>
      </c>
      <c r="D43" s="731" t="s">
        <v>421</v>
      </c>
      <c r="E43" s="730">
        <v>1000031413</v>
      </c>
      <c r="F43" s="730" t="s">
        <v>369</v>
      </c>
      <c r="G43" s="731" t="s">
        <v>34</v>
      </c>
      <c r="H43" s="731">
        <v>4</v>
      </c>
      <c r="I43" s="248"/>
      <c r="J43" s="251" t="str">
        <f t="shared" si="4"/>
        <v>Included</v>
      </c>
      <c r="K43" s="250">
        <f t="shared" si="5"/>
        <v>0</v>
      </c>
      <c r="M43" s="218"/>
    </row>
    <row r="44" spans="1:51" s="228" customFormat="1" x14ac:dyDescent="0.3">
      <c r="A44" s="247">
        <f>'Sch-1'!A44</f>
        <v>4</v>
      </c>
      <c r="B44" s="730">
        <v>7000028031</v>
      </c>
      <c r="C44" s="731" t="s">
        <v>418</v>
      </c>
      <c r="D44" s="731" t="s">
        <v>421</v>
      </c>
      <c r="E44" s="730">
        <v>1000019315</v>
      </c>
      <c r="F44" s="730" t="s">
        <v>370</v>
      </c>
      <c r="G44" s="731" t="s">
        <v>34</v>
      </c>
      <c r="H44" s="731">
        <v>4</v>
      </c>
      <c r="I44" s="248"/>
      <c r="J44" s="251" t="str">
        <f t="shared" si="4"/>
        <v>Included</v>
      </c>
      <c r="K44" s="250">
        <f t="shared" si="5"/>
        <v>0</v>
      </c>
      <c r="M44" s="218"/>
    </row>
    <row r="45" spans="1:51" s="228" customFormat="1" ht="31.5" x14ac:dyDescent="0.3">
      <c r="A45" s="247">
        <f>'Sch-1'!A45</f>
        <v>5</v>
      </c>
      <c r="B45" s="730">
        <v>7000028032</v>
      </c>
      <c r="C45" s="731" t="s">
        <v>418</v>
      </c>
      <c r="D45" s="731" t="s">
        <v>421</v>
      </c>
      <c r="E45" s="730">
        <v>1000031405</v>
      </c>
      <c r="F45" s="730" t="s">
        <v>373</v>
      </c>
      <c r="G45" s="731" t="s">
        <v>34</v>
      </c>
      <c r="H45" s="731">
        <v>4</v>
      </c>
      <c r="I45" s="248"/>
      <c r="J45" s="251" t="str">
        <f t="shared" si="4"/>
        <v>Included</v>
      </c>
      <c r="K45" s="250">
        <f t="shared" si="5"/>
        <v>0</v>
      </c>
      <c r="M45" s="218"/>
    </row>
    <row r="46" spans="1:51" s="228" customFormat="1" ht="31.5" x14ac:dyDescent="0.3">
      <c r="A46" s="247">
        <f>'Sch-1'!A46</f>
        <v>6</v>
      </c>
      <c r="B46" s="730">
        <v>7000028033</v>
      </c>
      <c r="C46" s="731" t="s">
        <v>418</v>
      </c>
      <c r="D46" s="731" t="s">
        <v>421</v>
      </c>
      <c r="E46" s="730">
        <v>1000031374</v>
      </c>
      <c r="F46" s="730" t="s">
        <v>374</v>
      </c>
      <c r="G46" s="731" t="s">
        <v>338</v>
      </c>
      <c r="H46" s="731">
        <v>6</v>
      </c>
      <c r="I46" s="248"/>
      <c r="J46" s="251" t="str">
        <f t="shared" si="4"/>
        <v>Included</v>
      </c>
      <c r="K46" s="250">
        <f t="shared" si="5"/>
        <v>0</v>
      </c>
      <c r="M46" s="218"/>
    </row>
    <row r="47" spans="1:51" s="228" customFormat="1" ht="31.5" x14ac:dyDescent="0.3">
      <c r="A47" s="247">
        <f>'Sch-1'!A47</f>
        <v>7</v>
      </c>
      <c r="B47" s="730">
        <v>7000028034</v>
      </c>
      <c r="C47" s="731" t="s">
        <v>418</v>
      </c>
      <c r="D47" s="731" t="s">
        <v>421</v>
      </c>
      <c r="E47" s="730">
        <v>1000034950</v>
      </c>
      <c r="F47" s="730" t="s">
        <v>375</v>
      </c>
      <c r="G47" s="731" t="s">
        <v>34</v>
      </c>
      <c r="H47" s="731">
        <v>6</v>
      </c>
      <c r="I47" s="248"/>
      <c r="J47" s="251" t="str">
        <f t="shared" si="4"/>
        <v>Included</v>
      </c>
      <c r="K47" s="250">
        <f t="shared" si="5"/>
        <v>0</v>
      </c>
      <c r="M47" s="218"/>
    </row>
    <row r="48" spans="1:51" s="228" customFormat="1" ht="31.5" x14ac:dyDescent="0.3">
      <c r="A48" s="247">
        <f>'Sch-1'!A48</f>
        <v>8</v>
      </c>
      <c r="B48" s="730">
        <v>7000028035</v>
      </c>
      <c r="C48" s="731" t="s">
        <v>418</v>
      </c>
      <c r="D48" s="731" t="s">
        <v>421</v>
      </c>
      <c r="E48" s="730">
        <v>1000031381</v>
      </c>
      <c r="F48" s="730" t="s">
        <v>376</v>
      </c>
      <c r="G48" s="731" t="s">
        <v>338</v>
      </c>
      <c r="H48" s="731">
        <v>3</v>
      </c>
      <c r="I48" s="248"/>
      <c r="J48" s="251" t="str">
        <f t="shared" si="4"/>
        <v>Included</v>
      </c>
      <c r="K48" s="250">
        <f t="shared" si="5"/>
        <v>0</v>
      </c>
      <c r="M48" s="218"/>
    </row>
    <row r="49" spans="1:13" s="228" customFormat="1" x14ac:dyDescent="0.3">
      <c r="A49" s="247">
        <f>'Sch-1'!A49</f>
        <v>9</v>
      </c>
      <c r="B49" s="730">
        <v>7000028036</v>
      </c>
      <c r="C49" s="731" t="s">
        <v>418</v>
      </c>
      <c r="D49" s="731" t="s">
        <v>421</v>
      </c>
      <c r="E49" s="730">
        <v>1000026228</v>
      </c>
      <c r="F49" s="730" t="s">
        <v>377</v>
      </c>
      <c r="G49" s="731" t="s">
        <v>34</v>
      </c>
      <c r="H49" s="731">
        <v>3</v>
      </c>
      <c r="I49" s="248"/>
      <c r="J49" s="251" t="str">
        <f t="shared" si="4"/>
        <v>Included</v>
      </c>
      <c r="K49" s="250">
        <f t="shared" si="5"/>
        <v>0</v>
      </c>
      <c r="M49" s="218"/>
    </row>
    <row r="50" spans="1:13" s="228" customFormat="1" ht="31.5" x14ac:dyDescent="0.3">
      <c r="A50" s="247">
        <f>'Sch-1'!A50</f>
        <v>10</v>
      </c>
      <c r="B50" s="730">
        <v>7000028037</v>
      </c>
      <c r="C50" s="731" t="s">
        <v>418</v>
      </c>
      <c r="D50" s="731" t="s">
        <v>421</v>
      </c>
      <c r="E50" s="730">
        <v>1000034998</v>
      </c>
      <c r="F50" s="730" t="s">
        <v>378</v>
      </c>
      <c r="G50" s="731" t="s">
        <v>34</v>
      </c>
      <c r="H50" s="731">
        <v>6</v>
      </c>
      <c r="I50" s="248"/>
      <c r="J50" s="251" t="str">
        <f t="shared" si="4"/>
        <v>Included</v>
      </c>
      <c r="K50" s="250">
        <f t="shared" si="5"/>
        <v>0</v>
      </c>
      <c r="M50" s="218"/>
    </row>
    <row r="51" spans="1:13" s="228" customFormat="1" x14ac:dyDescent="0.3">
      <c r="A51" s="247">
        <f>'Sch-1'!A51</f>
        <v>11</v>
      </c>
      <c r="B51" s="730">
        <v>7000028038</v>
      </c>
      <c r="C51" s="731" t="s">
        <v>418</v>
      </c>
      <c r="D51" s="731" t="s">
        <v>421</v>
      </c>
      <c r="E51" s="730">
        <v>1000031363</v>
      </c>
      <c r="F51" s="730" t="s">
        <v>385</v>
      </c>
      <c r="G51" s="731" t="s">
        <v>34</v>
      </c>
      <c r="H51" s="731">
        <v>3</v>
      </c>
      <c r="I51" s="248"/>
      <c r="J51" s="251" t="str">
        <f t="shared" si="4"/>
        <v>Included</v>
      </c>
      <c r="K51" s="250">
        <f t="shared" si="5"/>
        <v>0</v>
      </c>
      <c r="M51" s="218"/>
    </row>
    <row r="52" spans="1:13" s="228" customFormat="1" ht="31.5" x14ac:dyDescent="0.3">
      <c r="A52" s="247">
        <f>'Sch-1'!A52</f>
        <v>12</v>
      </c>
      <c r="B52" s="730">
        <v>7000028039</v>
      </c>
      <c r="C52" s="731" t="s">
        <v>418</v>
      </c>
      <c r="D52" s="731" t="s">
        <v>421</v>
      </c>
      <c r="E52" s="730">
        <v>1000031415</v>
      </c>
      <c r="F52" s="730" t="s">
        <v>386</v>
      </c>
      <c r="G52" s="731" t="s">
        <v>34</v>
      </c>
      <c r="H52" s="731">
        <v>3</v>
      </c>
      <c r="I52" s="248"/>
      <c r="J52" s="251" t="str">
        <f t="shared" si="4"/>
        <v>Included</v>
      </c>
      <c r="K52" s="250">
        <f t="shared" si="5"/>
        <v>0</v>
      </c>
      <c r="M52" s="218"/>
    </row>
    <row r="53" spans="1:13" s="228" customFormat="1" ht="78.75" x14ac:dyDescent="0.3">
      <c r="A53" s="247">
        <f>'Sch-1'!A53</f>
        <v>13</v>
      </c>
      <c r="B53" s="730">
        <v>7000028040</v>
      </c>
      <c r="C53" s="731" t="s">
        <v>418</v>
      </c>
      <c r="D53" s="731" t="s">
        <v>422</v>
      </c>
      <c r="E53" s="730">
        <v>1000031369</v>
      </c>
      <c r="F53" s="730" t="s">
        <v>380</v>
      </c>
      <c r="G53" s="731" t="s">
        <v>338</v>
      </c>
      <c r="H53" s="731">
        <v>1</v>
      </c>
      <c r="I53" s="248"/>
      <c r="J53" s="251" t="str">
        <f t="shared" si="4"/>
        <v>Included</v>
      </c>
      <c r="K53" s="250">
        <f t="shared" si="5"/>
        <v>0</v>
      </c>
      <c r="M53" s="218"/>
    </row>
    <row r="54" spans="1:13" s="228" customFormat="1" x14ac:dyDescent="0.3">
      <c r="A54" s="247">
        <f>'Sch-1'!A54</f>
        <v>14</v>
      </c>
      <c r="B54" s="730">
        <v>7000028041</v>
      </c>
      <c r="C54" s="731" t="s">
        <v>418</v>
      </c>
      <c r="D54" s="731" t="s">
        <v>422</v>
      </c>
      <c r="E54" s="730">
        <v>1000018706</v>
      </c>
      <c r="F54" s="730" t="s">
        <v>368</v>
      </c>
      <c r="G54" s="731" t="s">
        <v>34</v>
      </c>
      <c r="H54" s="731">
        <v>1</v>
      </c>
      <c r="I54" s="248"/>
      <c r="J54" s="251" t="str">
        <f t="shared" si="4"/>
        <v>Included</v>
      </c>
      <c r="K54" s="250">
        <f t="shared" si="5"/>
        <v>0</v>
      </c>
      <c r="M54" s="218"/>
    </row>
    <row r="55" spans="1:13" s="228" customFormat="1" x14ac:dyDescent="0.3">
      <c r="A55" s="247">
        <f>'Sch-1'!A55</f>
        <v>15</v>
      </c>
      <c r="B55" s="730">
        <v>7000028042</v>
      </c>
      <c r="C55" s="731" t="s">
        <v>418</v>
      </c>
      <c r="D55" s="731" t="s">
        <v>422</v>
      </c>
      <c r="E55" s="730">
        <v>1000031413</v>
      </c>
      <c r="F55" s="730" t="s">
        <v>369</v>
      </c>
      <c r="G55" s="731" t="s">
        <v>34</v>
      </c>
      <c r="H55" s="731">
        <v>1</v>
      </c>
      <c r="I55" s="248"/>
      <c r="J55" s="251" t="str">
        <f t="shared" si="4"/>
        <v>Included</v>
      </c>
      <c r="K55" s="250">
        <f t="shared" si="5"/>
        <v>0</v>
      </c>
      <c r="M55" s="218"/>
    </row>
    <row r="56" spans="1:13" s="228" customFormat="1" x14ac:dyDescent="0.3">
      <c r="A56" s="247">
        <f>'Sch-1'!A56</f>
        <v>16</v>
      </c>
      <c r="B56" s="730">
        <v>7000028043</v>
      </c>
      <c r="C56" s="731" t="s">
        <v>418</v>
      </c>
      <c r="D56" s="731" t="s">
        <v>422</v>
      </c>
      <c r="E56" s="730">
        <v>1000019315</v>
      </c>
      <c r="F56" s="730" t="s">
        <v>370</v>
      </c>
      <c r="G56" s="731" t="s">
        <v>34</v>
      </c>
      <c r="H56" s="731">
        <v>1</v>
      </c>
      <c r="I56" s="248"/>
      <c r="J56" s="251" t="str">
        <f t="shared" si="4"/>
        <v>Included</v>
      </c>
      <c r="K56" s="250">
        <f t="shared" si="5"/>
        <v>0</v>
      </c>
      <c r="M56" s="218"/>
    </row>
    <row r="57" spans="1:13" s="228" customFormat="1" ht="31.5" x14ac:dyDescent="0.3">
      <c r="A57" s="247">
        <f>'Sch-1'!A57</f>
        <v>17</v>
      </c>
      <c r="B57" s="730">
        <v>7000028044</v>
      </c>
      <c r="C57" s="731" t="s">
        <v>418</v>
      </c>
      <c r="D57" s="731" t="s">
        <v>422</v>
      </c>
      <c r="E57" s="730">
        <v>1000031405</v>
      </c>
      <c r="F57" s="730" t="s">
        <v>373</v>
      </c>
      <c r="G57" s="731" t="s">
        <v>34</v>
      </c>
      <c r="H57" s="731">
        <v>1</v>
      </c>
      <c r="I57" s="248"/>
      <c r="J57" s="251" t="str">
        <f t="shared" si="4"/>
        <v>Included</v>
      </c>
      <c r="K57" s="250">
        <f t="shared" si="5"/>
        <v>0</v>
      </c>
      <c r="M57" s="218"/>
    </row>
    <row r="58" spans="1:13" s="228" customFormat="1" ht="31.5" x14ac:dyDescent="0.3">
      <c r="A58" s="247">
        <f>'Sch-1'!A58</f>
        <v>18</v>
      </c>
      <c r="B58" s="730">
        <v>7000028045</v>
      </c>
      <c r="C58" s="731" t="s">
        <v>418</v>
      </c>
      <c r="D58" s="731" t="s">
        <v>422</v>
      </c>
      <c r="E58" s="730">
        <v>1000031374</v>
      </c>
      <c r="F58" s="730" t="s">
        <v>374</v>
      </c>
      <c r="G58" s="731" t="s">
        <v>338</v>
      </c>
      <c r="H58" s="731">
        <v>1</v>
      </c>
      <c r="I58" s="248"/>
      <c r="J58" s="251" t="str">
        <f t="shared" si="4"/>
        <v>Included</v>
      </c>
      <c r="K58" s="250">
        <f t="shared" si="5"/>
        <v>0</v>
      </c>
      <c r="M58" s="218"/>
    </row>
    <row r="59" spans="1:13" s="228" customFormat="1" ht="31.5" x14ac:dyDescent="0.3">
      <c r="A59" s="247">
        <f>'Sch-1'!A59</f>
        <v>19</v>
      </c>
      <c r="B59" s="730">
        <v>7000028046</v>
      </c>
      <c r="C59" s="731" t="s">
        <v>418</v>
      </c>
      <c r="D59" s="731" t="s">
        <v>422</v>
      </c>
      <c r="E59" s="730">
        <v>1000034950</v>
      </c>
      <c r="F59" s="730" t="s">
        <v>375</v>
      </c>
      <c r="G59" s="731" t="s">
        <v>34</v>
      </c>
      <c r="H59" s="731">
        <v>1</v>
      </c>
      <c r="I59" s="248"/>
      <c r="J59" s="251" t="str">
        <f t="shared" si="4"/>
        <v>Included</v>
      </c>
      <c r="K59" s="250">
        <f t="shared" si="5"/>
        <v>0</v>
      </c>
      <c r="M59" s="218"/>
    </row>
    <row r="60" spans="1:13" s="228" customFormat="1" ht="31.5" x14ac:dyDescent="0.3">
      <c r="A60" s="247">
        <f>'Sch-1'!A60</f>
        <v>20</v>
      </c>
      <c r="B60" s="730">
        <v>7000028047</v>
      </c>
      <c r="C60" s="731" t="s">
        <v>418</v>
      </c>
      <c r="D60" s="731" t="s">
        <v>422</v>
      </c>
      <c r="E60" s="730">
        <v>1000031381</v>
      </c>
      <c r="F60" s="730" t="s">
        <v>376</v>
      </c>
      <c r="G60" s="731" t="s">
        <v>338</v>
      </c>
      <c r="H60" s="731">
        <v>1</v>
      </c>
      <c r="I60" s="248"/>
      <c r="J60" s="251" t="str">
        <f t="shared" si="4"/>
        <v>Included</v>
      </c>
      <c r="K60" s="250">
        <f t="shared" si="5"/>
        <v>0</v>
      </c>
      <c r="M60" s="218"/>
    </row>
    <row r="61" spans="1:13" s="228" customFormat="1" ht="31.5" x14ac:dyDescent="0.3">
      <c r="A61" s="247">
        <f>'Sch-1'!A61</f>
        <v>21</v>
      </c>
      <c r="B61" s="730">
        <v>7000028048</v>
      </c>
      <c r="C61" s="731" t="s">
        <v>418</v>
      </c>
      <c r="D61" s="731" t="s">
        <v>422</v>
      </c>
      <c r="E61" s="730">
        <v>1000034998</v>
      </c>
      <c r="F61" s="730" t="s">
        <v>378</v>
      </c>
      <c r="G61" s="731" t="s">
        <v>34</v>
      </c>
      <c r="H61" s="731">
        <v>1</v>
      </c>
      <c r="I61" s="248"/>
      <c r="J61" s="251" t="str">
        <f t="shared" si="4"/>
        <v>Included</v>
      </c>
      <c r="K61" s="250">
        <f t="shared" si="5"/>
        <v>0</v>
      </c>
      <c r="M61" s="218"/>
    </row>
    <row r="62" spans="1:13" s="228" customFormat="1" ht="31.5" x14ac:dyDescent="0.3">
      <c r="A62" s="247">
        <f>'Sch-1'!A62</f>
        <v>22</v>
      </c>
      <c r="B62" s="730">
        <v>7000028049</v>
      </c>
      <c r="C62" s="731" t="s">
        <v>418</v>
      </c>
      <c r="D62" s="731" t="s">
        <v>422</v>
      </c>
      <c r="E62" s="730">
        <v>1000031383</v>
      </c>
      <c r="F62" s="730" t="s">
        <v>382</v>
      </c>
      <c r="G62" s="731" t="s">
        <v>338</v>
      </c>
      <c r="H62" s="731">
        <v>1</v>
      </c>
      <c r="I62" s="248"/>
      <c r="J62" s="251" t="str">
        <f t="shared" si="4"/>
        <v>Included</v>
      </c>
      <c r="K62" s="250">
        <f t="shared" si="5"/>
        <v>0</v>
      </c>
      <c r="M62" s="218"/>
    </row>
    <row r="63" spans="1:13" s="228" customFormat="1" x14ac:dyDescent="0.3">
      <c r="A63" s="247">
        <f>'Sch-1'!A63</f>
        <v>23</v>
      </c>
      <c r="B63" s="730">
        <v>7000028050</v>
      </c>
      <c r="C63" s="731" t="s">
        <v>418</v>
      </c>
      <c r="D63" s="731" t="s">
        <v>422</v>
      </c>
      <c r="E63" s="730">
        <v>1000019811</v>
      </c>
      <c r="F63" s="730" t="s">
        <v>383</v>
      </c>
      <c r="G63" s="731" t="s">
        <v>338</v>
      </c>
      <c r="H63" s="731">
        <v>3</v>
      </c>
      <c r="I63" s="248"/>
      <c r="J63" s="251" t="str">
        <f t="shared" si="4"/>
        <v>Included</v>
      </c>
      <c r="K63" s="250">
        <f t="shared" si="5"/>
        <v>0</v>
      </c>
      <c r="M63" s="218"/>
    </row>
    <row r="64" spans="1:13" s="228" customFormat="1" x14ac:dyDescent="0.3">
      <c r="A64" s="247">
        <f>'Sch-1'!A64</f>
        <v>24</v>
      </c>
      <c r="B64" s="730">
        <v>7000028051</v>
      </c>
      <c r="C64" s="731" t="s">
        <v>418</v>
      </c>
      <c r="D64" s="731" t="s">
        <v>422</v>
      </c>
      <c r="E64" s="730">
        <v>1000028252</v>
      </c>
      <c r="F64" s="730" t="s">
        <v>384</v>
      </c>
      <c r="G64" s="731" t="s">
        <v>338</v>
      </c>
      <c r="H64" s="731">
        <v>1</v>
      </c>
      <c r="I64" s="248"/>
      <c r="J64" s="251" t="str">
        <f t="shared" si="4"/>
        <v>Included</v>
      </c>
      <c r="K64" s="250">
        <f t="shared" si="5"/>
        <v>0</v>
      </c>
      <c r="M64" s="218"/>
    </row>
    <row r="65" spans="1:51" s="228" customFormat="1" ht="31.5" x14ac:dyDescent="0.3">
      <c r="A65" s="247">
        <f>'Sch-1'!A65</f>
        <v>25</v>
      </c>
      <c r="B65" s="730">
        <v>7000028052</v>
      </c>
      <c r="C65" s="731" t="s">
        <v>418</v>
      </c>
      <c r="D65" s="731" t="s">
        <v>422</v>
      </c>
      <c r="E65" s="730">
        <v>1000031398</v>
      </c>
      <c r="F65" s="730" t="s">
        <v>381</v>
      </c>
      <c r="G65" s="731" t="s">
        <v>338</v>
      </c>
      <c r="H65" s="731">
        <v>1</v>
      </c>
      <c r="I65" s="248"/>
      <c r="J65" s="251" t="str">
        <f t="shared" si="4"/>
        <v>Included</v>
      </c>
      <c r="K65" s="250">
        <f t="shared" si="5"/>
        <v>0</v>
      </c>
      <c r="M65" s="218"/>
    </row>
    <row r="66" spans="1:51" s="9" customFormat="1" ht="21.75" customHeight="1" x14ac:dyDescent="0.3">
      <c r="A66" s="782" t="s">
        <v>401</v>
      </c>
      <c r="B66" s="836" t="s">
        <v>443</v>
      </c>
      <c r="C66" s="837"/>
      <c r="D66" s="837"/>
      <c r="E66" s="837"/>
      <c r="F66" s="837"/>
      <c r="G66" s="837"/>
      <c r="H66" s="837"/>
      <c r="I66" s="837"/>
      <c r="J66" s="838"/>
      <c r="K66" s="741"/>
      <c r="L66" s="741"/>
      <c r="M66" s="741"/>
      <c r="N66" s="741"/>
      <c r="O66" s="217"/>
      <c r="P66" s="43"/>
      <c r="Q66" s="43"/>
      <c r="R66" s="43"/>
      <c r="S66" s="44"/>
      <c r="T66" s="45"/>
      <c r="U66" s="45"/>
      <c r="V66" s="45"/>
      <c r="W66" s="45"/>
      <c r="X66" s="8"/>
      <c r="Y66" s="8"/>
      <c r="AA66" s="10"/>
      <c r="AB66" s="10"/>
      <c r="AI66" s="33"/>
      <c r="AL66" s="8"/>
      <c r="AM66" s="8"/>
      <c r="AN66" s="8"/>
      <c r="AO66" s="8"/>
      <c r="AP66" s="8"/>
      <c r="AQ66" s="8"/>
      <c r="AR66" s="8"/>
      <c r="AS66" s="8"/>
      <c r="AT66" s="8"/>
      <c r="AU66" s="8"/>
      <c r="AV66" s="8"/>
      <c r="AW66" s="8"/>
      <c r="AX66" s="8"/>
      <c r="AY66" s="8"/>
    </row>
    <row r="67" spans="1:51" s="228" customFormat="1" ht="110.25" x14ac:dyDescent="0.3">
      <c r="A67" s="247">
        <v>1</v>
      </c>
      <c r="B67" s="730">
        <v>7000028077</v>
      </c>
      <c r="C67" s="731" t="s">
        <v>418</v>
      </c>
      <c r="D67" s="731" t="s">
        <v>423</v>
      </c>
      <c r="E67" s="730">
        <v>1000031367</v>
      </c>
      <c r="F67" s="730" t="s">
        <v>367</v>
      </c>
      <c r="G67" s="731" t="s">
        <v>34</v>
      </c>
      <c r="H67" s="731">
        <v>3</v>
      </c>
      <c r="I67" s="248"/>
      <c r="J67" s="251" t="str">
        <f t="shared" ref="J67" si="6">IF(I67=0, "Included",IF(ISERROR(H67*I67), I67, H67*I67))</f>
        <v>Included</v>
      </c>
      <c r="K67" s="250">
        <f t="shared" ref="K67" si="7">+H67*I67</f>
        <v>0</v>
      </c>
      <c r="M67" s="218"/>
    </row>
    <row r="68" spans="1:51" s="228" customFormat="1" ht="31.5" x14ac:dyDescent="0.3">
      <c r="A68" s="247">
        <v>2</v>
      </c>
      <c r="B68" s="730">
        <v>7000028078</v>
      </c>
      <c r="C68" s="731" t="s">
        <v>418</v>
      </c>
      <c r="D68" s="731" t="s">
        <v>423</v>
      </c>
      <c r="E68" s="730">
        <v>1000018706</v>
      </c>
      <c r="F68" s="730" t="s">
        <v>368</v>
      </c>
      <c r="G68" s="731" t="s">
        <v>34</v>
      </c>
      <c r="H68" s="731">
        <v>8</v>
      </c>
      <c r="I68" s="248"/>
      <c r="J68" s="251" t="str">
        <f t="shared" ref="J68:J90" si="8">IF(I68=0, "Included",IF(ISERROR(H68*I68), I68, H68*I68))</f>
        <v>Included</v>
      </c>
      <c r="K68" s="250">
        <f t="shared" ref="K68:K90" si="9">+H68*I68</f>
        <v>0</v>
      </c>
      <c r="M68" s="218"/>
    </row>
    <row r="69" spans="1:51" s="228" customFormat="1" ht="31.5" x14ac:dyDescent="0.3">
      <c r="A69" s="247">
        <v>3</v>
      </c>
      <c r="B69" s="730">
        <v>7000028079</v>
      </c>
      <c r="C69" s="731" t="s">
        <v>418</v>
      </c>
      <c r="D69" s="731" t="s">
        <v>423</v>
      </c>
      <c r="E69" s="730">
        <v>1000019317</v>
      </c>
      <c r="F69" s="730" t="s">
        <v>371</v>
      </c>
      <c r="G69" s="731" t="s">
        <v>34</v>
      </c>
      <c r="H69" s="731">
        <v>4</v>
      </c>
      <c r="I69" s="248"/>
      <c r="J69" s="251" t="str">
        <f t="shared" si="8"/>
        <v>Included</v>
      </c>
      <c r="K69" s="250">
        <f t="shared" si="9"/>
        <v>0</v>
      </c>
      <c r="M69" s="218"/>
    </row>
    <row r="70" spans="1:51" s="228" customFormat="1" ht="31.5" x14ac:dyDescent="0.3">
      <c r="A70" s="247">
        <v>4</v>
      </c>
      <c r="B70" s="730">
        <v>7000028080</v>
      </c>
      <c r="C70" s="731" t="s">
        <v>418</v>
      </c>
      <c r="D70" s="731" t="s">
        <v>423</v>
      </c>
      <c r="E70" s="730">
        <v>1000019316</v>
      </c>
      <c r="F70" s="730" t="s">
        <v>372</v>
      </c>
      <c r="G70" s="731" t="s">
        <v>34</v>
      </c>
      <c r="H70" s="731">
        <v>4</v>
      </c>
      <c r="I70" s="248"/>
      <c r="J70" s="251" t="str">
        <f t="shared" si="8"/>
        <v>Included</v>
      </c>
      <c r="K70" s="250">
        <f t="shared" si="9"/>
        <v>0</v>
      </c>
      <c r="M70" s="218"/>
    </row>
    <row r="71" spans="1:51" s="228" customFormat="1" ht="31.5" x14ac:dyDescent="0.3">
      <c r="A71" s="247">
        <v>5</v>
      </c>
      <c r="B71" s="730">
        <v>7000028081</v>
      </c>
      <c r="C71" s="731" t="s">
        <v>418</v>
      </c>
      <c r="D71" s="731" t="s">
        <v>423</v>
      </c>
      <c r="E71" s="730">
        <v>1000031374</v>
      </c>
      <c r="F71" s="730" t="s">
        <v>374</v>
      </c>
      <c r="G71" s="731" t="s">
        <v>338</v>
      </c>
      <c r="H71" s="731">
        <v>6</v>
      </c>
      <c r="I71" s="248"/>
      <c r="J71" s="251" t="str">
        <f t="shared" si="8"/>
        <v>Included</v>
      </c>
      <c r="K71" s="250">
        <f t="shared" si="9"/>
        <v>0</v>
      </c>
      <c r="M71" s="218"/>
    </row>
    <row r="72" spans="1:51" s="228" customFormat="1" ht="31.5" x14ac:dyDescent="0.3">
      <c r="A72" s="247">
        <v>6</v>
      </c>
      <c r="B72" s="730">
        <v>7000028082</v>
      </c>
      <c r="C72" s="731" t="s">
        <v>418</v>
      </c>
      <c r="D72" s="731" t="s">
        <v>423</v>
      </c>
      <c r="E72" s="730">
        <v>1000034950</v>
      </c>
      <c r="F72" s="730" t="s">
        <v>375</v>
      </c>
      <c r="G72" s="731" t="s">
        <v>34</v>
      </c>
      <c r="H72" s="731">
        <v>6</v>
      </c>
      <c r="I72" s="248"/>
      <c r="J72" s="251" t="str">
        <f t="shared" si="8"/>
        <v>Included</v>
      </c>
      <c r="K72" s="250">
        <f t="shared" si="9"/>
        <v>0</v>
      </c>
      <c r="M72" s="218"/>
    </row>
    <row r="73" spans="1:51" s="228" customFormat="1" ht="31.5" x14ac:dyDescent="0.3">
      <c r="A73" s="247">
        <v>7</v>
      </c>
      <c r="B73" s="730">
        <v>7000028083</v>
      </c>
      <c r="C73" s="731" t="s">
        <v>418</v>
      </c>
      <c r="D73" s="731" t="s">
        <v>423</v>
      </c>
      <c r="E73" s="730">
        <v>1000031381</v>
      </c>
      <c r="F73" s="730" t="s">
        <v>376</v>
      </c>
      <c r="G73" s="731" t="s">
        <v>338</v>
      </c>
      <c r="H73" s="731">
        <v>3</v>
      </c>
      <c r="I73" s="248"/>
      <c r="J73" s="251" t="str">
        <f t="shared" si="8"/>
        <v>Included</v>
      </c>
      <c r="K73" s="250">
        <f t="shared" si="9"/>
        <v>0</v>
      </c>
      <c r="M73" s="218"/>
    </row>
    <row r="74" spans="1:51" s="228" customFormat="1" ht="31.5" x14ac:dyDescent="0.3">
      <c r="A74" s="247">
        <v>8</v>
      </c>
      <c r="B74" s="730">
        <v>7000028084</v>
      </c>
      <c r="C74" s="731" t="s">
        <v>418</v>
      </c>
      <c r="D74" s="731" t="s">
        <v>423</v>
      </c>
      <c r="E74" s="730">
        <v>1000026228</v>
      </c>
      <c r="F74" s="730" t="s">
        <v>377</v>
      </c>
      <c r="G74" s="731" t="s">
        <v>34</v>
      </c>
      <c r="H74" s="731">
        <v>3</v>
      </c>
      <c r="I74" s="248"/>
      <c r="J74" s="251" t="str">
        <f t="shared" si="8"/>
        <v>Included</v>
      </c>
      <c r="K74" s="250">
        <f t="shared" si="9"/>
        <v>0</v>
      </c>
      <c r="M74" s="218"/>
    </row>
    <row r="75" spans="1:51" s="228" customFormat="1" ht="31.5" x14ac:dyDescent="0.3">
      <c r="A75" s="247">
        <v>9</v>
      </c>
      <c r="B75" s="730">
        <v>7000028085</v>
      </c>
      <c r="C75" s="731" t="s">
        <v>418</v>
      </c>
      <c r="D75" s="731" t="s">
        <v>423</v>
      </c>
      <c r="E75" s="730">
        <v>1000034998</v>
      </c>
      <c r="F75" s="730" t="s">
        <v>378</v>
      </c>
      <c r="G75" s="731" t="s">
        <v>34</v>
      </c>
      <c r="H75" s="731">
        <v>4</v>
      </c>
      <c r="I75" s="248"/>
      <c r="J75" s="251" t="str">
        <f t="shared" si="8"/>
        <v>Included</v>
      </c>
      <c r="K75" s="250">
        <f t="shared" si="9"/>
        <v>0</v>
      </c>
      <c r="M75" s="218"/>
    </row>
    <row r="76" spans="1:51" s="228" customFormat="1" ht="94.5" x14ac:dyDescent="0.3">
      <c r="A76" s="247">
        <v>10</v>
      </c>
      <c r="B76" s="730">
        <v>7000028086</v>
      </c>
      <c r="C76" s="731" t="s">
        <v>418</v>
      </c>
      <c r="D76" s="731" t="s">
        <v>423</v>
      </c>
      <c r="E76" s="730">
        <v>1000031403</v>
      </c>
      <c r="F76" s="730" t="s">
        <v>379</v>
      </c>
      <c r="G76" s="731" t="s">
        <v>338</v>
      </c>
      <c r="H76" s="731">
        <v>1</v>
      </c>
      <c r="I76" s="248"/>
      <c r="J76" s="251" t="str">
        <f t="shared" si="8"/>
        <v>Included</v>
      </c>
      <c r="K76" s="250">
        <f t="shared" si="9"/>
        <v>0</v>
      </c>
      <c r="M76" s="218"/>
    </row>
    <row r="77" spans="1:51" s="228" customFormat="1" ht="31.5" x14ac:dyDescent="0.3">
      <c r="A77" s="247">
        <v>11</v>
      </c>
      <c r="B77" s="730">
        <v>7000028087</v>
      </c>
      <c r="C77" s="731" t="s">
        <v>418</v>
      </c>
      <c r="D77" s="731" t="s">
        <v>423</v>
      </c>
      <c r="E77" s="730">
        <v>1000031363</v>
      </c>
      <c r="F77" s="730" t="s">
        <v>385</v>
      </c>
      <c r="G77" s="731" t="s">
        <v>34</v>
      </c>
      <c r="H77" s="731">
        <v>2</v>
      </c>
      <c r="I77" s="248"/>
      <c r="J77" s="251" t="str">
        <f t="shared" si="8"/>
        <v>Included</v>
      </c>
      <c r="K77" s="250">
        <f t="shared" si="9"/>
        <v>0</v>
      </c>
      <c r="M77" s="218"/>
    </row>
    <row r="78" spans="1:51" s="228" customFormat="1" ht="31.5" x14ac:dyDescent="0.3">
      <c r="A78" s="247">
        <v>12</v>
      </c>
      <c r="B78" s="730">
        <v>7000028088</v>
      </c>
      <c r="C78" s="731" t="s">
        <v>418</v>
      </c>
      <c r="D78" s="731" t="s">
        <v>423</v>
      </c>
      <c r="E78" s="730">
        <v>1000031415</v>
      </c>
      <c r="F78" s="730" t="s">
        <v>386</v>
      </c>
      <c r="G78" s="731" t="s">
        <v>34</v>
      </c>
      <c r="H78" s="731">
        <v>2</v>
      </c>
      <c r="I78" s="248"/>
      <c r="J78" s="251" t="str">
        <f t="shared" si="8"/>
        <v>Included</v>
      </c>
      <c r="K78" s="250">
        <f t="shared" si="9"/>
        <v>0</v>
      </c>
      <c r="M78" s="218"/>
    </row>
    <row r="79" spans="1:51" s="228" customFormat="1" ht="78.75" x14ac:dyDescent="0.3">
      <c r="A79" s="247">
        <v>13</v>
      </c>
      <c r="B79" s="730">
        <v>7000028089</v>
      </c>
      <c r="C79" s="731" t="s">
        <v>418</v>
      </c>
      <c r="D79" s="731" t="s">
        <v>424</v>
      </c>
      <c r="E79" s="730">
        <v>1000031369</v>
      </c>
      <c r="F79" s="730" t="s">
        <v>380</v>
      </c>
      <c r="G79" s="731" t="s">
        <v>338</v>
      </c>
      <c r="H79" s="731">
        <v>1</v>
      </c>
      <c r="I79" s="248"/>
      <c r="J79" s="251" t="str">
        <f t="shared" si="8"/>
        <v>Included</v>
      </c>
      <c r="K79" s="250">
        <f t="shared" si="9"/>
        <v>0</v>
      </c>
      <c r="M79" s="218"/>
    </row>
    <row r="80" spans="1:51" s="228" customFormat="1" x14ac:dyDescent="0.3">
      <c r="A80" s="247">
        <v>14</v>
      </c>
      <c r="B80" s="730">
        <v>7000028090</v>
      </c>
      <c r="C80" s="731" t="s">
        <v>418</v>
      </c>
      <c r="D80" s="731" t="s">
        <v>424</v>
      </c>
      <c r="E80" s="730">
        <v>1000018706</v>
      </c>
      <c r="F80" s="730" t="s">
        <v>368</v>
      </c>
      <c r="G80" s="731" t="s">
        <v>34</v>
      </c>
      <c r="H80" s="731">
        <v>1</v>
      </c>
      <c r="I80" s="248"/>
      <c r="J80" s="251" t="str">
        <f t="shared" si="8"/>
        <v>Included</v>
      </c>
      <c r="K80" s="250">
        <f t="shared" si="9"/>
        <v>0</v>
      </c>
      <c r="M80" s="218"/>
    </row>
    <row r="81" spans="1:51" s="228" customFormat="1" x14ac:dyDescent="0.3">
      <c r="A81" s="247">
        <v>15</v>
      </c>
      <c r="B81" s="730">
        <v>7000028091</v>
      </c>
      <c r="C81" s="731" t="s">
        <v>418</v>
      </c>
      <c r="D81" s="731" t="s">
        <v>424</v>
      </c>
      <c r="E81" s="730">
        <v>1000019317</v>
      </c>
      <c r="F81" s="730" t="s">
        <v>371</v>
      </c>
      <c r="G81" s="731" t="s">
        <v>34</v>
      </c>
      <c r="H81" s="731">
        <v>1</v>
      </c>
      <c r="I81" s="248"/>
      <c r="J81" s="251" t="str">
        <f t="shared" si="8"/>
        <v>Included</v>
      </c>
      <c r="K81" s="250">
        <f t="shared" si="9"/>
        <v>0</v>
      </c>
      <c r="M81" s="218"/>
    </row>
    <row r="82" spans="1:51" s="228" customFormat="1" x14ac:dyDescent="0.3">
      <c r="A82" s="247">
        <v>16</v>
      </c>
      <c r="B82" s="730">
        <v>7000028092</v>
      </c>
      <c r="C82" s="731" t="s">
        <v>418</v>
      </c>
      <c r="D82" s="731" t="s">
        <v>424</v>
      </c>
      <c r="E82" s="730">
        <v>1000019316</v>
      </c>
      <c r="F82" s="730" t="s">
        <v>372</v>
      </c>
      <c r="G82" s="731" t="s">
        <v>34</v>
      </c>
      <c r="H82" s="731">
        <v>1</v>
      </c>
      <c r="I82" s="248"/>
      <c r="J82" s="251" t="str">
        <f t="shared" si="8"/>
        <v>Included</v>
      </c>
      <c r="K82" s="250">
        <f t="shared" si="9"/>
        <v>0</v>
      </c>
      <c r="M82" s="218"/>
    </row>
    <row r="83" spans="1:51" s="228" customFormat="1" ht="31.5" x14ac:dyDescent="0.3">
      <c r="A83" s="247">
        <v>17</v>
      </c>
      <c r="B83" s="730">
        <v>7000028093</v>
      </c>
      <c r="C83" s="731" t="s">
        <v>418</v>
      </c>
      <c r="D83" s="731" t="s">
        <v>424</v>
      </c>
      <c r="E83" s="730">
        <v>1000031374</v>
      </c>
      <c r="F83" s="730" t="s">
        <v>374</v>
      </c>
      <c r="G83" s="731" t="s">
        <v>338</v>
      </c>
      <c r="H83" s="731">
        <v>1</v>
      </c>
      <c r="I83" s="248"/>
      <c r="J83" s="251" t="str">
        <f t="shared" si="8"/>
        <v>Included</v>
      </c>
      <c r="K83" s="250">
        <f t="shared" si="9"/>
        <v>0</v>
      </c>
      <c r="M83" s="218"/>
    </row>
    <row r="84" spans="1:51" s="228" customFormat="1" ht="31.5" x14ac:dyDescent="0.3">
      <c r="A84" s="247">
        <v>18</v>
      </c>
      <c r="B84" s="730">
        <v>7000028094</v>
      </c>
      <c r="C84" s="731" t="s">
        <v>418</v>
      </c>
      <c r="D84" s="731" t="s">
        <v>424</v>
      </c>
      <c r="E84" s="730">
        <v>1000034950</v>
      </c>
      <c r="F84" s="730" t="s">
        <v>375</v>
      </c>
      <c r="G84" s="731" t="s">
        <v>34</v>
      </c>
      <c r="H84" s="731">
        <v>1</v>
      </c>
      <c r="I84" s="248"/>
      <c r="J84" s="251" t="str">
        <f t="shared" si="8"/>
        <v>Included</v>
      </c>
      <c r="K84" s="250">
        <f t="shared" si="9"/>
        <v>0</v>
      </c>
      <c r="M84" s="218"/>
    </row>
    <row r="85" spans="1:51" s="228" customFormat="1" ht="31.5" x14ac:dyDescent="0.3">
      <c r="A85" s="247">
        <v>19</v>
      </c>
      <c r="B85" s="730">
        <v>7000028095</v>
      </c>
      <c r="C85" s="731" t="s">
        <v>418</v>
      </c>
      <c r="D85" s="731" t="s">
        <v>424</v>
      </c>
      <c r="E85" s="730">
        <v>1000031381</v>
      </c>
      <c r="F85" s="730" t="s">
        <v>376</v>
      </c>
      <c r="G85" s="731" t="s">
        <v>338</v>
      </c>
      <c r="H85" s="731">
        <v>1</v>
      </c>
      <c r="I85" s="248"/>
      <c r="J85" s="251" t="str">
        <f t="shared" si="8"/>
        <v>Included</v>
      </c>
      <c r="K85" s="250">
        <f t="shared" si="9"/>
        <v>0</v>
      </c>
      <c r="M85" s="218"/>
    </row>
    <row r="86" spans="1:51" s="228" customFormat="1" ht="31.5" x14ac:dyDescent="0.3">
      <c r="A86" s="247">
        <v>20</v>
      </c>
      <c r="B86" s="730">
        <v>7000028096</v>
      </c>
      <c r="C86" s="731" t="s">
        <v>418</v>
      </c>
      <c r="D86" s="731" t="s">
        <v>424</v>
      </c>
      <c r="E86" s="730">
        <v>1000034998</v>
      </c>
      <c r="F86" s="730" t="s">
        <v>378</v>
      </c>
      <c r="G86" s="731" t="s">
        <v>34</v>
      </c>
      <c r="H86" s="731">
        <v>1</v>
      </c>
      <c r="I86" s="248"/>
      <c r="J86" s="251" t="str">
        <f t="shared" si="8"/>
        <v>Included</v>
      </c>
      <c r="K86" s="250">
        <f t="shared" si="9"/>
        <v>0</v>
      </c>
      <c r="M86" s="218"/>
    </row>
    <row r="87" spans="1:51" s="228" customFormat="1" ht="31.5" x14ac:dyDescent="0.3">
      <c r="A87" s="247">
        <v>21</v>
      </c>
      <c r="B87" s="730">
        <v>7000028097</v>
      </c>
      <c r="C87" s="731" t="s">
        <v>418</v>
      </c>
      <c r="D87" s="731" t="s">
        <v>424</v>
      </c>
      <c r="E87" s="730">
        <v>1000031383</v>
      </c>
      <c r="F87" s="730" t="s">
        <v>382</v>
      </c>
      <c r="G87" s="731" t="s">
        <v>338</v>
      </c>
      <c r="H87" s="731">
        <v>1</v>
      </c>
      <c r="I87" s="248"/>
      <c r="J87" s="251" t="str">
        <f t="shared" si="8"/>
        <v>Included</v>
      </c>
      <c r="K87" s="250">
        <f t="shared" si="9"/>
        <v>0</v>
      </c>
      <c r="M87" s="218"/>
    </row>
    <row r="88" spans="1:51" s="228" customFormat="1" x14ac:dyDescent="0.3">
      <c r="A88" s="247">
        <v>22</v>
      </c>
      <c r="B88" s="730">
        <v>7000028098</v>
      </c>
      <c r="C88" s="731" t="s">
        <v>418</v>
      </c>
      <c r="D88" s="731" t="s">
        <v>424</v>
      </c>
      <c r="E88" s="730">
        <v>1000019811</v>
      </c>
      <c r="F88" s="730" t="s">
        <v>383</v>
      </c>
      <c r="G88" s="731" t="s">
        <v>338</v>
      </c>
      <c r="H88" s="731">
        <v>3</v>
      </c>
      <c r="I88" s="248"/>
      <c r="J88" s="251" t="str">
        <f t="shared" si="8"/>
        <v>Included</v>
      </c>
      <c r="K88" s="250">
        <f t="shared" si="9"/>
        <v>0</v>
      </c>
      <c r="M88" s="218"/>
    </row>
    <row r="89" spans="1:51" s="228" customFormat="1" x14ac:dyDescent="0.3">
      <c r="A89" s="247">
        <v>23</v>
      </c>
      <c r="B89" s="730">
        <v>7000028099</v>
      </c>
      <c r="C89" s="731" t="s">
        <v>418</v>
      </c>
      <c r="D89" s="731" t="s">
        <v>424</v>
      </c>
      <c r="E89" s="730">
        <v>1000028252</v>
      </c>
      <c r="F89" s="730" t="s">
        <v>384</v>
      </c>
      <c r="G89" s="731" t="s">
        <v>338</v>
      </c>
      <c r="H89" s="731">
        <v>1</v>
      </c>
      <c r="I89" s="248"/>
      <c r="J89" s="251" t="str">
        <f t="shared" si="8"/>
        <v>Included</v>
      </c>
      <c r="K89" s="250">
        <f t="shared" si="9"/>
        <v>0</v>
      </c>
      <c r="M89" s="218"/>
    </row>
    <row r="90" spans="1:51" s="228" customFormat="1" ht="31.5" x14ac:dyDescent="0.3">
      <c r="A90" s="247">
        <v>24</v>
      </c>
      <c r="B90" s="730">
        <v>7000028100</v>
      </c>
      <c r="C90" s="731" t="s">
        <v>418</v>
      </c>
      <c r="D90" s="731" t="s">
        <v>424</v>
      </c>
      <c r="E90" s="730">
        <v>1000031398</v>
      </c>
      <c r="F90" s="730" t="s">
        <v>381</v>
      </c>
      <c r="G90" s="731" t="s">
        <v>338</v>
      </c>
      <c r="H90" s="731">
        <v>1</v>
      </c>
      <c r="I90" s="248"/>
      <c r="J90" s="251" t="str">
        <f t="shared" si="8"/>
        <v>Included</v>
      </c>
      <c r="K90" s="250">
        <f t="shared" si="9"/>
        <v>0</v>
      </c>
      <c r="M90" s="218"/>
    </row>
    <row r="91" spans="1:51" s="9" customFormat="1" ht="21.75" customHeight="1" x14ac:dyDescent="0.3">
      <c r="A91" s="782" t="s">
        <v>402</v>
      </c>
      <c r="B91" s="836" t="s">
        <v>444</v>
      </c>
      <c r="C91" s="837"/>
      <c r="D91" s="837"/>
      <c r="E91" s="837"/>
      <c r="F91" s="837"/>
      <c r="G91" s="837"/>
      <c r="H91" s="837"/>
      <c r="I91" s="837"/>
      <c r="J91" s="838"/>
      <c r="K91" s="741"/>
      <c r="L91" s="741"/>
      <c r="M91" s="741"/>
      <c r="N91" s="741"/>
      <c r="O91" s="217"/>
      <c r="P91" s="43"/>
      <c r="Q91" s="43"/>
      <c r="R91" s="43"/>
      <c r="S91" s="44"/>
      <c r="T91" s="45"/>
      <c r="U91" s="45"/>
      <c r="V91" s="45"/>
      <c r="W91" s="45"/>
      <c r="X91" s="8"/>
      <c r="Y91" s="8"/>
      <c r="AA91" s="10"/>
      <c r="AB91" s="10"/>
      <c r="AI91" s="33"/>
      <c r="AL91" s="8"/>
      <c r="AM91" s="8"/>
      <c r="AN91" s="8"/>
      <c r="AO91" s="8"/>
      <c r="AP91" s="8"/>
      <c r="AQ91" s="8"/>
      <c r="AR91" s="8"/>
      <c r="AS91" s="8"/>
      <c r="AT91" s="8"/>
      <c r="AU91" s="8"/>
      <c r="AV91" s="8"/>
      <c r="AW91" s="8"/>
      <c r="AX91" s="8"/>
      <c r="AY91" s="8"/>
    </row>
    <row r="92" spans="1:51" s="228" customFormat="1" ht="110.25" x14ac:dyDescent="0.3">
      <c r="A92" s="247">
        <v>1</v>
      </c>
      <c r="B92" s="730">
        <v>7000028103</v>
      </c>
      <c r="C92" s="731" t="s">
        <v>418</v>
      </c>
      <c r="D92" s="731" t="s">
        <v>425</v>
      </c>
      <c r="E92" s="730">
        <v>1000031367</v>
      </c>
      <c r="F92" s="730" t="s">
        <v>367</v>
      </c>
      <c r="G92" s="731" t="s">
        <v>34</v>
      </c>
      <c r="H92" s="731">
        <v>7</v>
      </c>
      <c r="I92" s="248"/>
      <c r="J92" s="251" t="str">
        <f t="shared" ref="J92" si="10">IF(I92=0, "Included",IF(ISERROR(H92*I92), I92, H92*I92))</f>
        <v>Included</v>
      </c>
      <c r="K92" s="250">
        <f t="shared" ref="K92" si="11">+H92*I92</f>
        <v>0</v>
      </c>
      <c r="M92" s="218"/>
    </row>
    <row r="93" spans="1:51" s="228" customFormat="1" ht="31.5" x14ac:dyDescent="0.3">
      <c r="A93" s="247">
        <v>2</v>
      </c>
      <c r="B93" s="730">
        <v>7000028104</v>
      </c>
      <c r="C93" s="731" t="s">
        <v>418</v>
      </c>
      <c r="D93" s="731" t="s">
        <v>425</v>
      </c>
      <c r="E93" s="730">
        <v>1000018706</v>
      </c>
      <c r="F93" s="730" t="s">
        <v>368</v>
      </c>
      <c r="G93" s="731" t="s">
        <v>34</v>
      </c>
      <c r="H93" s="731">
        <v>28</v>
      </c>
      <c r="I93" s="248"/>
      <c r="J93" s="251" t="str">
        <f t="shared" ref="J93:J114" si="12">IF(I93=0, "Included",IF(ISERROR(H93*I93), I93, H93*I93))</f>
        <v>Included</v>
      </c>
      <c r="K93" s="250">
        <f t="shared" ref="K93:K114" si="13">+H93*I93</f>
        <v>0</v>
      </c>
      <c r="M93" s="218"/>
    </row>
    <row r="94" spans="1:51" s="228" customFormat="1" ht="31.5" x14ac:dyDescent="0.3">
      <c r="A94" s="247">
        <v>3</v>
      </c>
      <c r="B94" s="730">
        <v>7000028105</v>
      </c>
      <c r="C94" s="731" t="s">
        <v>418</v>
      </c>
      <c r="D94" s="731" t="s">
        <v>425</v>
      </c>
      <c r="E94" s="730">
        <v>1000031374</v>
      </c>
      <c r="F94" s="730" t="s">
        <v>374</v>
      </c>
      <c r="G94" s="731" t="s">
        <v>338</v>
      </c>
      <c r="H94" s="731">
        <v>14</v>
      </c>
      <c r="I94" s="248"/>
      <c r="J94" s="251" t="str">
        <f t="shared" si="12"/>
        <v>Included</v>
      </c>
      <c r="K94" s="250">
        <f t="shared" si="13"/>
        <v>0</v>
      </c>
      <c r="M94" s="218"/>
    </row>
    <row r="95" spans="1:51" s="228" customFormat="1" ht="31.5" x14ac:dyDescent="0.3">
      <c r="A95" s="247">
        <v>4</v>
      </c>
      <c r="B95" s="730">
        <v>7000028106</v>
      </c>
      <c r="C95" s="731" t="s">
        <v>418</v>
      </c>
      <c r="D95" s="731" t="s">
        <v>425</v>
      </c>
      <c r="E95" s="730">
        <v>1000034950</v>
      </c>
      <c r="F95" s="730" t="s">
        <v>375</v>
      </c>
      <c r="G95" s="731" t="s">
        <v>34</v>
      </c>
      <c r="H95" s="731">
        <v>14</v>
      </c>
      <c r="I95" s="248"/>
      <c r="J95" s="251" t="str">
        <f t="shared" si="12"/>
        <v>Included</v>
      </c>
      <c r="K95" s="250">
        <f t="shared" si="13"/>
        <v>0</v>
      </c>
      <c r="M95" s="218"/>
    </row>
    <row r="96" spans="1:51" s="228" customFormat="1" ht="47.25" x14ac:dyDescent="0.3">
      <c r="A96" s="247">
        <v>5</v>
      </c>
      <c r="B96" s="730">
        <v>7000028107</v>
      </c>
      <c r="C96" s="731" t="s">
        <v>418</v>
      </c>
      <c r="D96" s="731" t="s">
        <v>425</v>
      </c>
      <c r="E96" s="730">
        <v>1000074848</v>
      </c>
      <c r="F96" s="730" t="s">
        <v>434</v>
      </c>
      <c r="G96" s="731" t="s">
        <v>34</v>
      </c>
      <c r="H96" s="731">
        <v>125</v>
      </c>
      <c r="I96" s="248"/>
      <c r="J96" s="251" t="str">
        <f t="shared" si="12"/>
        <v>Included</v>
      </c>
      <c r="K96" s="250">
        <f t="shared" si="13"/>
        <v>0</v>
      </c>
      <c r="M96" s="218"/>
    </row>
    <row r="97" spans="1:13" s="228" customFormat="1" ht="31.5" x14ac:dyDescent="0.3">
      <c r="A97" s="247">
        <v>6</v>
      </c>
      <c r="B97" s="730">
        <v>7000028108</v>
      </c>
      <c r="C97" s="731" t="s">
        <v>418</v>
      </c>
      <c r="D97" s="731" t="s">
        <v>425</v>
      </c>
      <c r="E97" s="730">
        <v>1000031381</v>
      </c>
      <c r="F97" s="730" t="s">
        <v>376</v>
      </c>
      <c r="G97" s="731" t="s">
        <v>338</v>
      </c>
      <c r="H97" s="731">
        <v>7</v>
      </c>
      <c r="I97" s="248"/>
      <c r="J97" s="251" t="str">
        <f t="shared" si="12"/>
        <v>Included</v>
      </c>
      <c r="K97" s="250">
        <f t="shared" si="13"/>
        <v>0</v>
      </c>
      <c r="M97" s="218"/>
    </row>
    <row r="98" spans="1:13" s="228" customFormat="1" ht="31.5" x14ac:dyDescent="0.3">
      <c r="A98" s="247">
        <v>7</v>
      </c>
      <c r="B98" s="730">
        <v>7000028109</v>
      </c>
      <c r="C98" s="731" t="s">
        <v>418</v>
      </c>
      <c r="D98" s="731" t="s">
        <v>425</v>
      </c>
      <c r="E98" s="730">
        <v>1000026228</v>
      </c>
      <c r="F98" s="730" t="s">
        <v>377</v>
      </c>
      <c r="G98" s="731" t="s">
        <v>34</v>
      </c>
      <c r="H98" s="731">
        <v>7</v>
      </c>
      <c r="I98" s="248"/>
      <c r="J98" s="251" t="str">
        <f t="shared" si="12"/>
        <v>Included</v>
      </c>
      <c r="K98" s="250">
        <f t="shared" si="13"/>
        <v>0</v>
      </c>
      <c r="M98" s="218"/>
    </row>
    <row r="99" spans="1:13" s="228" customFormat="1" ht="31.5" x14ac:dyDescent="0.3">
      <c r="A99" s="247">
        <v>8</v>
      </c>
      <c r="B99" s="730">
        <v>7000028110</v>
      </c>
      <c r="C99" s="731" t="s">
        <v>418</v>
      </c>
      <c r="D99" s="731" t="s">
        <v>425</v>
      </c>
      <c r="E99" s="730">
        <v>1000028287</v>
      </c>
      <c r="F99" s="730" t="s">
        <v>435</v>
      </c>
      <c r="G99" s="731" t="s">
        <v>34</v>
      </c>
      <c r="H99" s="731">
        <v>2</v>
      </c>
      <c r="I99" s="248"/>
      <c r="J99" s="251" t="str">
        <f t="shared" si="12"/>
        <v>Included</v>
      </c>
      <c r="K99" s="250">
        <f t="shared" si="13"/>
        <v>0</v>
      </c>
      <c r="M99" s="218"/>
    </row>
    <row r="100" spans="1:13" s="228" customFormat="1" ht="31.5" x14ac:dyDescent="0.3">
      <c r="A100" s="247">
        <v>9</v>
      </c>
      <c r="B100" s="730">
        <v>7000028111</v>
      </c>
      <c r="C100" s="731" t="s">
        <v>418</v>
      </c>
      <c r="D100" s="731" t="s">
        <v>425</v>
      </c>
      <c r="E100" s="730">
        <v>1000068250</v>
      </c>
      <c r="F100" s="730" t="s">
        <v>436</v>
      </c>
      <c r="G100" s="731" t="s">
        <v>34</v>
      </c>
      <c r="H100" s="731">
        <v>2</v>
      </c>
      <c r="I100" s="248"/>
      <c r="J100" s="251" t="str">
        <f t="shared" si="12"/>
        <v>Included</v>
      </c>
      <c r="K100" s="250">
        <f t="shared" si="13"/>
        <v>0</v>
      </c>
      <c r="M100" s="218"/>
    </row>
    <row r="101" spans="1:13" s="228" customFormat="1" ht="31.5" x14ac:dyDescent="0.3">
      <c r="A101" s="247">
        <v>10</v>
      </c>
      <c r="B101" s="730">
        <v>7000028121</v>
      </c>
      <c r="C101" s="731" t="s">
        <v>418</v>
      </c>
      <c r="D101" s="731" t="s">
        <v>425</v>
      </c>
      <c r="E101" s="730">
        <v>1000031386</v>
      </c>
      <c r="F101" s="730" t="s">
        <v>437</v>
      </c>
      <c r="G101" s="731" t="s">
        <v>338</v>
      </c>
      <c r="H101" s="731">
        <v>1</v>
      </c>
      <c r="I101" s="248"/>
      <c r="J101" s="251" t="str">
        <f t="shared" si="12"/>
        <v>Included</v>
      </c>
      <c r="K101" s="250">
        <f t="shared" si="13"/>
        <v>0</v>
      </c>
      <c r="M101" s="218"/>
    </row>
    <row r="102" spans="1:13" s="228" customFormat="1" ht="31.5" x14ac:dyDescent="0.3">
      <c r="A102" s="247">
        <v>11</v>
      </c>
      <c r="B102" s="730">
        <v>7000028122</v>
      </c>
      <c r="C102" s="731" t="s">
        <v>418</v>
      </c>
      <c r="D102" s="731" t="s">
        <v>425</v>
      </c>
      <c r="E102" s="730">
        <v>1000031387</v>
      </c>
      <c r="F102" s="730" t="s">
        <v>438</v>
      </c>
      <c r="G102" s="731" t="s">
        <v>338</v>
      </c>
      <c r="H102" s="731">
        <v>1</v>
      </c>
      <c r="I102" s="248"/>
      <c r="J102" s="251" t="str">
        <f t="shared" si="12"/>
        <v>Included</v>
      </c>
      <c r="K102" s="250">
        <f t="shared" si="13"/>
        <v>0</v>
      </c>
      <c r="M102" s="218"/>
    </row>
    <row r="103" spans="1:13" s="228" customFormat="1" ht="31.5" x14ac:dyDescent="0.3">
      <c r="A103" s="247">
        <v>12</v>
      </c>
      <c r="B103" s="730">
        <v>7000028123</v>
      </c>
      <c r="C103" s="731" t="s">
        <v>418</v>
      </c>
      <c r="D103" s="731" t="s">
        <v>425</v>
      </c>
      <c r="E103" s="730">
        <v>1000031388</v>
      </c>
      <c r="F103" s="730" t="s">
        <v>439</v>
      </c>
      <c r="G103" s="731" t="s">
        <v>34</v>
      </c>
      <c r="H103" s="731">
        <v>1</v>
      </c>
      <c r="I103" s="248"/>
      <c r="J103" s="251" t="str">
        <f t="shared" si="12"/>
        <v>Included</v>
      </c>
      <c r="K103" s="250">
        <f t="shared" si="13"/>
        <v>0</v>
      </c>
      <c r="M103" s="218"/>
    </row>
    <row r="104" spans="1:13" s="228" customFormat="1" ht="31.5" x14ac:dyDescent="0.3">
      <c r="A104" s="247">
        <v>13</v>
      </c>
      <c r="B104" s="730">
        <v>7000028124</v>
      </c>
      <c r="C104" s="731" t="s">
        <v>418</v>
      </c>
      <c r="D104" s="731" t="s">
        <v>425</v>
      </c>
      <c r="E104" s="730">
        <v>1000031380</v>
      </c>
      <c r="F104" s="730" t="s">
        <v>440</v>
      </c>
      <c r="G104" s="731" t="s">
        <v>338</v>
      </c>
      <c r="H104" s="731">
        <v>1</v>
      </c>
      <c r="I104" s="248"/>
      <c r="J104" s="251" t="str">
        <f t="shared" si="12"/>
        <v>Included</v>
      </c>
      <c r="K104" s="250">
        <f t="shared" si="13"/>
        <v>0</v>
      </c>
      <c r="M104" s="218"/>
    </row>
    <row r="105" spans="1:13" s="228" customFormat="1" ht="78.75" x14ac:dyDescent="0.3">
      <c r="A105" s="247">
        <v>14</v>
      </c>
      <c r="B105" s="730">
        <v>7000028112</v>
      </c>
      <c r="C105" s="731" t="s">
        <v>418</v>
      </c>
      <c r="D105" s="731" t="s">
        <v>426</v>
      </c>
      <c r="E105" s="730">
        <v>1000031369</v>
      </c>
      <c r="F105" s="730" t="s">
        <v>380</v>
      </c>
      <c r="G105" s="731" t="s">
        <v>338</v>
      </c>
      <c r="H105" s="731">
        <v>1</v>
      </c>
      <c r="I105" s="248"/>
      <c r="J105" s="251" t="str">
        <f t="shared" si="12"/>
        <v>Included</v>
      </c>
      <c r="K105" s="250">
        <f t="shared" si="13"/>
        <v>0</v>
      </c>
      <c r="M105" s="218"/>
    </row>
    <row r="106" spans="1:13" s="228" customFormat="1" ht="31.5" x14ac:dyDescent="0.3">
      <c r="A106" s="247">
        <v>15</v>
      </c>
      <c r="B106" s="730">
        <v>7000028113</v>
      </c>
      <c r="C106" s="731" t="s">
        <v>418</v>
      </c>
      <c r="D106" s="731" t="s">
        <v>426</v>
      </c>
      <c r="E106" s="730">
        <v>1000018706</v>
      </c>
      <c r="F106" s="730" t="s">
        <v>368</v>
      </c>
      <c r="G106" s="731" t="s">
        <v>34</v>
      </c>
      <c r="H106" s="731">
        <v>5</v>
      </c>
      <c r="I106" s="248"/>
      <c r="J106" s="251" t="str">
        <f t="shared" si="12"/>
        <v>Included</v>
      </c>
      <c r="K106" s="250">
        <f t="shared" si="13"/>
        <v>0</v>
      </c>
      <c r="M106" s="218"/>
    </row>
    <row r="107" spans="1:13" s="228" customFormat="1" ht="31.5" x14ac:dyDescent="0.3">
      <c r="A107" s="247">
        <v>16</v>
      </c>
      <c r="B107" s="730">
        <v>7000028114</v>
      </c>
      <c r="C107" s="731" t="s">
        <v>418</v>
      </c>
      <c r="D107" s="731" t="s">
        <v>426</v>
      </c>
      <c r="E107" s="730">
        <v>1000031374</v>
      </c>
      <c r="F107" s="730" t="s">
        <v>374</v>
      </c>
      <c r="G107" s="731" t="s">
        <v>338</v>
      </c>
      <c r="H107" s="731">
        <v>2</v>
      </c>
      <c r="I107" s="248"/>
      <c r="J107" s="251" t="str">
        <f t="shared" si="12"/>
        <v>Included</v>
      </c>
      <c r="K107" s="250">
        <f t="shared" si="13"/>
        <v>0</v>
      </c>
      <c r="M107" s="218"/>
    </row>
    <row r="108" spans="1:13" s="228" customFormat="1" ht="31.5" x14ac:dyDescent="0.3">
      <c r="A108" s="247">
        <v>17</v>
      </c>
      <c r="B108" s="730">
        <v>7000028115</v>
      </c>
      <c r="C108" s="731" t="s">
        <v>418</v>
      </c>
      <c r="D108" s="731" t="s">
        <v>426</v>
      </c>
      <c r="E108" s="730">
        <v>1000034950</v>
      </c>
      <c r="F108" s="730" t="s">
        <v>375</v>
      </c>
      <c r="G108" s="731" t="s">
        <v>34</v>
      </c>
      <c r="H108" s="731">
        <v>2</v>
      </c>
      <c r="I108" s="248"/>
      <c r="J108" s="251" t="str">
        <f t="shared" si="12"/>
        <v>Included</v>
      </c>
      <c r="K108" s="250">
        <f t="shared" si="13"/>
        <v>0</v>
      </c>
      <c r="M108" s="218"/>
    </row>
    <row r="109" spans="1:13" s="228" customFormat="1" ht="47.25" x14ac:dyDescent="0.3">
      <c r="A109" s="247">
        <v>18</v>
      </c>
      <c r="B109" s="730">
        <v>7000028125</v>
      </c>
      <c r="C109" s="731" t="s">
        <v>418</v>
      </c>
      <c r="D109" s="731" t="s">
        <v>426</v>
      </c>
      <c r="E109" s="730">
        <v>1000074848</v>
      </c>
      <c r="F109" s="730" t="s">
        <v>434</v>
      </c>
      <c r="G109" s="731" t="s">
        <v>34</v>
      </c>
      <c r="H109" s="731">
        <v>12</v>
      </c>
      <c r="I109" s="248"/>
      <c r="J109" s="251" t="str">
        <f t="shared" si="12"/>
        <v>Included</v>
      </c>
      <c r="K109" s="250">
        <f t="shared" si="13"/>
        <v>0</v>
      </c>
      <c r="M109" s="218"/>
    </row>
    <row r="110" spans="1:13" s="228" customFormat="1" ht="31.5" x14ac:dyDescent="0.3">
      <c r="A110" s="247">
        <v>19</v>
      </c>
      <c r="B110" s="730">
        <v>7000028116</v>
      </c>
      <c r="C110" s="731" t="s">
        <v>418</v>
      </c>
      <c r="D110" s="731" t="s">
        <v>426</v>
      </c>
      <c r="E110" s="730">
        <v>1000031381</v>
      </c>
      <c r="F110" s="730" t="s">
        <v>376</v>
      </c>
      <c r="G110" s="731" t="s">
        <v>338</v>
      </c>
      <c r="H110" s="731">
        <v>1</v>
      </c>
      <c r="I110" s="248"/>
      <c r="J110" s="251" t="str">
        <f t="shared" si="12"/>
        <v>Included</v>
      </c>
      <c r="K110" s="250">
        <f t="shared" si="13"/>
        <v>0</v>
      </c>
      <c r="M110" s="218"/>
    </row>
    <row r="111" spans="1:13" s="228" customFormat="1" ht="31.5" x14ac:dyDescent="0.3">
      <c r="A111" s="247">
        <v>20</v>
      </c>
      <c r="B111" s="730">
        <v>7000028117</v>
      </c>
      <c r="C111" s="731" t="s">
        <v>418</v>
      </c>
      <c r="D111" s="731" t="s">
        <v>426</v>
      </c>
      <c r="E111" s="730">
        <v>1000031383</v>
      </c>
      <c r="F111" s="730" t="s">
        <v>382</v>
      </c>
      <c r="G111" s="731" t="s">
        <v>338</v>
      </c>
      <c r="H111" s="731">
        <v>1</v>
      </c>
      <c r="I111" s="248"/>
      <c r="J111" s="251" t="str">
        <f t="shared" si="12"/>
        <v>Included</v>
      </c>
      <c r="K111" s="250">
        <f t="shared" si="13"/>
        <v>0</v>
      </c>
      <c r="M111" s="218"/>
    </row>
    <row r="112" spans="1:13" s="228" customFormat="1" ht="31.5" x14ac:dyDescent="0.3">
      <c r="A112" s="247">
        <v>21</v>
      </c>
      <c r="B112" s="730">
        <v>7000028118</v>
      </c>
      <c r="C112" s="731" t="s">
        <v>418</v>
      </c>
      <c r="D112" s="731" t="s">
        <v>426</v>
      </c>
      <c r="E112" s="730">
        <v>1000019811</v>
      </c>
      <c r="F112" s="730" t="s">
        <v>383</v>
      </c>
      <c r="G112" s="731" t="s">
        <v>338</v>
      </c>
      <c r="H112" s="731">
        <v>3</v>
      </c>
      <c r="I112" s="248"/>
      <c r="J112" s="251" t="str">
        <f t="shared" si="12"/>
        <v>Included</v>
      </c>
      <c r="K112" s="250">
        <f t="shared" si="13"/>
        <v>0</v>
      </c>
      <c r="M112" s="218"/>
    </row>
    <row r="113" spans="1:51" s="228" customFormat="1" ht="31.5" x14ac:dyDescent="0.3">
      <c r="A113" s="247">
        <v>22</v>
      </c>
      <c r="B113" s="730">
        <v>7000028119</v>
      </c>
      <c r="C113" s="731" t="s">
        <v>418</v>
      </c>
      <c r="D113" s="731" t="s">
        <v>426</v>
      </c>
      <c r="E113" s="730">
        <v>1000028252</v>
      </c>
      <c r="F113" s="730" t="s">
        <v>384</v>
      </c>
      <c r="G113" s="731" t="s">
        <v>338</v>
      </c>
      <c r="H113" s="731">
        <v>1</v>
      </c>
      <c r="I113" s="248"/>
      <c r="J113" s="251" t="str">
        <f t="shared" si="12"/>
        <v>Included</v>
      </c>
      <c r="K113" s="250">
        <f t="shared" si="13"/>
        <v>0</v>
      </c>
      <c r="M113" s="218"/>
    </row>
    <row r="114" spans="1:51" s="228" customFormat="1" ht="31.5" x14ac:dyDescent="0.3">
      <c r="A114" s="247">
        <v>23</v>
      </c>
      <c r="B114" s="730">
        <v>7000028120</v>
      </c>
      <c r="C114" s="731" t="s">
        <v>418</v>
      </c>
      <c r="D114" s="731" t="s">
        <v>426</v>
      </c>
      <c r="E114" s="730">
        <v>1000031398</v>
      </c>
      <c r="F114" s="730" t="s">
        <v>381</v>
      </c>
      <c r="G114" s="731" t="s">
        <v>338</v>
      </c>
      <c r="H114" s="731">
        <v>1</v>
      </c>
      <c r="I114" s="248"/>
      <c r="J114" s="251" t="str">
        <f t="shared" si="12"/>
        <v>Included</v>
      </c>
      <c r="K114" s="250">
        <f t="shared" si="13"/>
        <v>0</v>
      </c>
      <c r="M114" s="218"/>
    </row>
    <row r="115" spans="1:51" s="9" customFormat="1" ht="21.75" customHeight="1" x14ac:dyDescent="0.3">
      <c r="A115" s="782" t="s">
        <v>403</v>
      </c>
      <c r="B115" s="836" t="s">
        <v>445</v>
      </c>
      <c r="C115" s="837"/>
      <c r="D115" s="837"/>
      <c r="E115" s="837"/>
      <c r="F115" s="837"/>
      <c r="G115" s="837"/>
      <c r="H115" s="837"/>
      <c r="I115" s="837"/>
      <c r="J115" s="838"/>
      <c r="K115" s="741"/>
      <c r="L115" s="741"/>
      <c r="M115" s="741"/>
      <c r="N115" s="741"/>
      <c r="O115" s="217"/>
      <c r="P115" s="43"/>
      <c r="Q115" s="43"/>
      <c r="R115" s="43"/>
      <c r="S115" s="44"/>
      <c r="T115" s="45"/>
      <c r="U115" s="45"/>
      <c r="V115" s="45"/>
      <c r="W115" s="45"/>
      <c r="X115" s="8"/>
      <c r="Y115" s="8"/>
      <c r="AA115" s="10"/>
      <c r="AB115" s="10"/>
      <c r="AI115" s="33"/>
      <c r="AL115" s="8"/>
      <c r="AM115" s="8"/>
      <c r="AN115" s="8"/>
      <c r="AO115" s="8"/>
      <c r="AP115" s="8"/>
      <c r="AQ115" s="8"/>
      <c r="AR115" s="8"/>
      <c r="AS115" s="8"/>
      <c r="AT115" s="8"/>
      <c r="AU115" s="8"/>
      <c r="AV115" s="8"/>
      <c r="AW115" s="8"/>
      <c r="AX115" s="8"/>
      <c r="AY115" s="8"/>
    </row>
    <row r="116" spans="1:51" s="228" customFormat="1" ht="110.25" x14ac:dyDescent="0.3">
      <c r="A116" s="247">
        <v>1</v>
      </c>
      <c r="B116" s="730">
        <v>7000028127</v>
      </c>
      <c r="C116" s="731" t="s">
        <v>418</v>
      </c>
      <c r="D116" s="731" t="s">
        <v>427</v>
      </c>
      <c r="E116" s="730">
        <v>1000031367</v>
      </c>
      <c r="F116" s="730" t="s">
        <v>367</v>
      </c>
      <c r="G116" s="731" t="s">
        <v>34</v>
      </c>
      <c r="H116" s="731">
        <v>4</v>
      </c>
      <c r="I116" s="248"/>
      <c r="J116" s="251" t="str">
        <f t="shared" ref="J116" si="14">IF(I116=0, "Included",IF(ISERROR(H116*I116), I116, H116*I116))</f>
        <v>Included</v>
      </c>
      <c r="K116" s="250">
        <f t="shared" ref="K116" si="15">+H116*I116</f>
        <v>0</v>
      </c>
      <c r="M116" s="218"/>
    </row>
    <row r="117" spans="1:51" s="228" customFormat="1" ht="31.5" x14ac:dyDescent="0.3">
      <c r="A117" s="247">
        <v>2</v>
      </c>
      <c r="B117" s="730">
        <v>7000028128</v>
      </c>
      <c r="C117" s="731" t="s">
        <v>418</v>
      </c>
      <c r="D117" s="731" t="s">
        <v>427</v>
      </c>
      <c r="E117" s="730">
        <v>1000018706</v>
      </c>
      <c r="F117" s="730" t="s">
        <v>368</v>
      </c>
      <c r="G117" s="731" t="s">
        <v>34</v>
      </c>
      <c r="H117" s="731">
        <v>16</v>
      </c>
      <c r="I117" s="248"/>
      <c r="J117" s="251" t="str">
        <f t="shared" ref="J117:J121" si="16">IF(I117=0, "Included",IF(ISERROR(H117*I117), I117, H117*I117))</f>
        <v>Included</v>
      </c>
      <c r="K117" s="250">
        <f t="shared" ref="K117:K121" si="17">+H117*I117</f>
        <v>0</v>
      </c>
      <c r="M117" s="218"/>
    </row>
    <row r="118" spans="1:51" s="228" customFormat="1" ht="31.5" x14ac:dyDescent="0.3">
      <c r="A118" s="247">
        <v>3</v>
      </c>
      <c r="B118" s="730">
        <v>7000028129</v>
      </c>
      <c r="C118" s="731" t="s">
        <v>418</v>
      </c>
      <c r="D118" s="731" t="s">
        <v>427</v>
      </c>
      <c r="E118" s="730">
        <v>1000031374</v>
      </c>
      <c r="F118" s="730" t="s">
        <v>374</v>
      </c>
      <c r="G118" s="731" t="s">
        <v>338</v>
      </c>
      <c r="H118" s="731">
        <v>8</v>
      </c>
      <c r="I118" s="248"/>
      <c r="J118" s="251" t="str">
        <f t="shared" si="16"/>
        <v>Included</v>
      </c>
      <c r="K118" s="250">
        <f t="shared" si="17"/>
        <v>0</v>
      </c>
      <c r="M118" s="218"/>
    </row>
    <row r="119" spans="1:51" s="228" customFormat="1" ht="31.5" x14ac:dyDescent="0.3">
      <c r="A119" s="247">
        <v>4</v>
      </c>
      <c r="B119" s="730">
        <v>7000028130</v>
      </c>
      <c r="C119" s="731" t="s">
        <v>418</v>
      </c>
      <c r="D119" s="731" t="s">
        <v>427</v>
      </c>
      <c r="E119" s="730">
        <v>1000034950</v>
      </c>
      <c r="F119" s="730" t="s">
        <v>375</v>
      </c>
      <c r="G119" s="731" t="s">
        <v>34</v>
      </c>
      <c r="H119" s="731">
        <v>8</v>
      </c>
      <c r="I119" s="248"/>
      <c r="J119" s="251" t="str">
        <f t="shared" si="16"/>
        <v>Included</v>
      </c>
      <c r="K119" s="250">
        <f t="shared" si="17"/>
        <v>0</v>
      </c>
      <c r="M119" s="218"/>
    </row>
    <row r="120" spans="1:51" s="228" customFormat="1" ht="31.5" x14ac:dyDescent="0.3">
      <c r="A120" s="247">
        <v>5</v>
      </c>
      <c r="B120" s="730">
        <v>7000028131</v>
      </c>
      <c r="C120" s="731" t="s">
        <v>418</v>
      </c>
      <c r="D120" s="731" t="s">
        <v>427</v>
      </c>
      <c r="E120" s="730">
        <v>1000031381</v>
      </c>
      <c r="F120" s="730" t="s">
        <v>376</v>
      </c>
      <c r="G120" s="731" t="s">
        <v>338</v>
      </c>
      <c r="H120" s="731">
        <v>4</v>
      </c>
      <c r="I120" s="248"/>
      <c r="J120" s="251" t="str">
        <f t="shared" si="16"/>
        <v>Included</v>
      </c>
      <c r="K120" s="250">
        <f t="shared" si="17"/>
        <v>0</v>
      </c>
      <c r="M120" s="218"/>
    </row>
    <row r="121" spans="1:51" s="228" customFormat="1" ht="31.5" x14ac:dyDescent="0.3">
      <c r="A121" s="247">
        <v>6</v>
      </c>
      <c r="B121" s="730">
        <v>7000028132</v>
      </c>
      <c r="C121" s="731" t="s">
        <v>418</v>
      </c>
      <c r="D121" s="731" t="s">
        <v>427</v>
      </c>
      <c r="E121" s="730">
        <v>1000026228</v>
      </c>
      <c r="F121" s="730" t="s">
        <v>377</v>
      </c>
      <c r="G121" s="731" t="s">
        <v>34</v>
      </c>
      <c r="H121" s="731">
        <v>4</v>
      </c>
      <c r="I121" s="248"/>
      <c r="J121" s="251" t="str">
        <f t="shared" si="16"/>
        <v>Included</v>
      </c>
      <c r="K121" s="250">
        <f t="shared" si="17"/>
        <v>0</v>
      </c>
      <c r="M121" s="218"/>
    </row>
    <row r="122" spans="1:51" s="9" customFormat="1" ht="21.75" customHeight="1" x14ac:dyDescent="0.3">
      <c r="A122" s="782" t="s">
        <v>404</v>
      </c>
      <c r="B122" s="836" t="s">
        <v>446</v>
      </c>
      <c r="C122" s="837"/>
      <c r="D122" s="837"/>
      <c r="E122" s="837"/>
      <c r="F122" s="837"/>
      <c r="G122" s="837"/>
      <c r="H122" s="837"/>
      <c r="I122" s="837"/>
      <c r="J122" s="838"/>
      <c r="K122" s="741"/>
      <c r="L122" s="741"/>
      <c r="M122" s="741"/>
      <c r="N122" s="741"/>
      <c r="O122" s="217"/>
      <c r="P122" s="43"/>
      <c r="Q122" s="43"/>
      <c r="R122" s="43"/>
      <c r="S122" s="44"/>
      <c r="T122" s="45"/>
      <c r="U122" s="45"/>
      <c r="V122" s="45"/>
      <c r="W122" s="45"/>
      <c r="X122" s="8"/>
      <c r="Y122" s="8"/>
      <c r="AA122" s="10"/>
      <c r="AB122" s="10"/>
      <c r="AI122" s="33"/>
      <c r="AL122" s="8"/>
      <c r="AM122" s="8"/>
      <c r="AN122" s="8"/>
      <c r="AO122" s="8"/>
      <c r="AP122" s="8"/>
      <c r="AQ122" s="8"/>
      <c r="AR122" s="8"/>
      <c r="AS122" s="8"/>
      <c r="AT122" s="8"/>
      <c r="AU122" s="8"/>
      <c r="AV122" s="8"/>
      <c r="AW122" s="8"/>
      <c r="AX122" s="8"/>
      <c r="AY122" s="8"/>
    </row>
    <row r="123" spans="1:51" s="228" customFormat="1" ht="110.25" x14ac:dyDescent="0.3">
      <c r="A123" s="247">
        <v>1</v>
      </c>
      <c r="B123" s="730">
        <v>7000028134</v>
      </c>
      <c r="C123" s="731" t="s">
        <v>418</v>
      </c>
      <c r="D123" s="731" t="s">
        <v>428</v>
      </c>
      <c r="E123" s="730">
        <v>1000031367</v>
      </c>
      <c r="F123" s="730" t="s">
        <v>367</v>
      </c>
      <c r="G123" s="731" t="s">
        <v>34</v>
      </c>
      <c r="H123" s="731">
        <v>1</v>
      </c>
      <c r="I123" s="248"/>
      <c r="J123" s="251" t="str">
        <f t="shared" ref="J123" si="18">IF(I123=0, "Included",IF(ISERROR(H123*I123), I123, H123*I123))</f>
        <v>Included</v>
      </c>
      <c r="K123" s="250">
        <f t="shared" ref="K123" si="19">+H123*I123</f>
        <v>0</v>
      </c>
      <c r="M123" s="218"/>
    </row>
    <row r="124" spans="1:51" s="228" customFormat="1" ht="31.5" x14ac:dyDescent="0.3">
      <c r="A124" s="247">
        <v>2</v>
      </c>
      <c r="B124" s="730">
        <v>7000028135</v>
      </c>
      <c r="C124" s="731" t="s">
        <v>418</v>
      </c>
      <c r="D124" s="731" t="s">
        <v>428</v>
      </c>
      <c r="E124" s="730">
        <v>1000018706</v>
      </c>
      <c r="F124" s="730" t="s">
        <v>368</v>
      </c>
      <c r="G124" s="731" t="s">
        <v>34</v>
      </c>
      <c r="H124" s="731">
        <v>4</v>
      </c>
      <c r="I124" s="248"/>
      <c r="J124" s="251" t="str">
        <f t="shared" ref="J124:J128" si="20">IF(I124=0, "Included",IF(ISERROR(H124*I124), I124, H124*I124))</f>
        <v>Included</v>
      </c>
      <c r="K124" s="250">
        <f t="shared" ref="K124:K128" si="21">+H124*I124</f>
        <v>0</v>
      </c>
      <c r="M124" s="218"/>
    </row>
    <row r="125" spans="1:51" s="228" customFormat="1" ht="31.5" x14ac:dyDescent="0.3">
      <c r="A125" s="247">
        <v>3</v>
      </c>
      <c r="B125" s="730">
        <v>7000028136</v>
      </c>
      <c r="C125" s="731" t="s">
        <v>418</v>
      </c>
      <c r="D125" s="731" t="s">
        <v>428</v>
      </c>
      <c r="E125" s="730">
        <v>1000031374</v>
      </c>
      <c r="F125" s="730" t="s">
        <v>374</v>
      </c>
      <c r="G125" s="731" t="s">
        <v>338</v>
      </c>
      <c r="H125" s="731">
        <v>2</v>
      </c>
      <c r="I125" s="248"/>
      <c r="J125" s="251" t="str">
        <f t="shared" si="20"/>
        <v>Included</v>
      </c>
      <c r="K125" s="250">
        <f t="shared" si="21"/>
        <v>0</v>
      </c>
      <c r="M125" s="218"/>
    </row>
    <row r="126" spans="1:51" s="228" customFormat="1" ht="31.5" x14ac:dyDescent="0.3">
      <c r="A126" s="247">
        <v>4</v>
      </c>
      <c r="B126" s="730">
        <v>7000028137</v>
      </c>
      <c r="C126" s="731" t="s">
        <v>418</v>
      </c>
      <c r="D126" s="731" t="s">
        <v>428</v>
      </c>
      <c r="E126" s="730">
        <v>1000034950</v>
      </c>
      <c r="F126" s="730" t="s">
        <v>375</v>
      </c>
      <c r="G126" s="731" t="s">
        <v>34</v>
      </c>
      <c r="H126" s="731">
        <v>2</v>
      </c>
      <c r="I126" s="248"/>
      <c r="J126" s="251" t="str">
        <f t="shared" si="20"/>
        <v>Included</v>
      </c>
      <c r="K126" s="250">
        <f t="shared" si="21"/>
        <v>0</v>
      </c>
      <c r="M126" s="218"/>
    </row>
    <row r="127" spans="1:51" s="228" customFormat="1" ht="31.5" x14ac:dyDescent="0.3">
      <c r="A127" s="247">
        <v>5</v>
      </c>
      <c r="B127" s="730">
        <v>7000028138</v>
      </c>
      <c r="C127" s="731" t="s">
        <v>418</v>
      </c>
      <c r="D127" s="731" t="s">
        <v>428</v>
      </c>
      <c r="E127" s="730">
        <v>1000031381</v>
      </c>
      <c r="F127" s="730" t="s">
        <v>376</v>
      </c>
      <c r="G127" s="731" t="s">
        <v>338</v>
      </c>
      <c r="H127" s="731">
        <v>1</v>
      </c>
      <c r="I127" s="248"/>
      <c r="J127" s="251" t="str">
        <f t="shared" si="20"/>
        <v>Included</v>
      </c>
      <c r="K127" s="250">
        <f t="shared" si="21"/>
        <v>0</v>
      </c>
      <c r="M127" s="218"/>
    </row>
    <row r="128" spans="1:51" s="228" customFormat="1" ht="31.5" x14ac:dyDescent="0.3">
      <c r="A128" s="247">
        <v>6</v>
      </c>
      <c r="B128" s="730">
        <v>7000028139</v>
      </c>
      <c r="C128" s="731" t="s">
        <v>418</v>
      </c>
      <c r="D128" s="731" t="s">
        <v>428</v>
      </c>
      <c r="E128" s="730">
        <v>1000026228</v>
      </c>
      <c r="F128" s="730" t="s">
        <v>377</v>
      </c>
      <c r="G128" s="731" t="s">
        <v>34</v>
      </c>
      <c r="H128" s="731">
        <v>1</v>
      </c>
      <c r="I128" s="248"/>
      <c r="J128" s="251" t="str">
        <f t="shared" si="20"/>
        <v>Included</v>
      </c>
      <c r="K128" s="250">
        <f t="shared" si="21"/>
        <v>0</v>
      </c>
      <c r="M128" s="218"/>
    </row>
    <row r="129" spans="1:51" s="9" customFormat="1" ht="21.75" customHeight="1" x14ac:dyDescent="0.3">
      <c r="A129" s="782" t="s">
        <v>405</v>
      </c>
      <c r="B129" s="836" t="s">
        <v>447</v>
      </c>
      <c r="C129" s="837"/>
      <c r="D129" s="837"/>
      <c r="E129" s="837"/>
      <c r="F129" s="837"/>
      <c r="G129" s="837"/>
      <c r="H129" s="837"/>
      <c r="I129" s="837"/>
      <c r="J129" s="838"/>
      <c r="K129" s="741"/>
      <c r="L129" s="741"/>
      <c r="M129" s="741"/>
      <c r="N129" s="741"/>
      <c r="O129" s="217"/>
      <c r="P129" s="43"/>
      <c r="Q129" s="43"/>
      <c r="R129" s="43"/>
      <c r="S129" s="44"/>
      <c r="T129" s="45"/>
      <c r="U129" s="45"/>
      <c r="V129" s="45"/>
      <c r="W129" s="45"/>
      <c r="X129" s="8"/>
      <c r="Y129" s="8"/>
      <c r="AA129" s="10"/>
      <c r="AB129" s="10"/>
      <c r="AI129" s="33"/>
      <c r="AL129" s="8"/>
      <c r="AM129" s="8"/>
      <c r="AN129" s="8"/>
      <c r="AO129" s="8"/>
      <c r="AP129" s="8"/>
      <c r="AQ129" s="8"/>
      <c r="AR129" s="8"/>
      <c r="AS129" s="8"/>
      <c r="AT129" s="8"/>
      <c r="AU129" s="8"/>
      <c r="AV129" s="8"/>
      <c r="AW129" s="8"/>
      <c r="AX129" s="8"/>
      <c r="AY129" s="8"/>
    </row>
    <row r="130" spans="1:51" s="228" customFormat="1" ht="110.25" x14ac:dyDescent="0.3">
      <c r="A130" s="247">
        <v>1</v>
      </c>
      <c r="B130" s="730">
        <v>7000028142</v>
      </c>
      <c r="C130" s="731" t="s">
        <v>418</v>
      </c>
      <c r="D130" s="731" t="s">
        <v>429</v>
      </c>
      <c r="E130" s="730">
        <v>1000031367</v>
      </c>
      <c r="F130" s="730" t="s">
        <v>367</v>
      </c>
      <c r="G130" s="731" t="s">
        <v>34</v>
      </c>
      <c r="H130" s="731">
        <v>5</v>
      </c>
      <c r="I130" s="248"/>
      <c r="J130" s="251" t="str">
        <f t="shared" ref="J130" si="22">IF(I130=0, "Included",IF(ISERROR(H130*I130), I130, H130*I130))</f>
        <v>Included</v>
      </c>
      <c r="K130" s="250">
        <f t="shared" ref="K130" si="23">+H130*I130</f>
        <v>0</v>
      </c>
      <c r="M130" s="218"/>
    </row>
    <row r="131" spans="1:51" s="228" customFormat="1" ht="31.5" x14ac:dyDescent="0.3">
      <c r="A131" s="247">
        <v>2</v>
      </c>
      <c r="B131" s="730">
        <v>7000028143</v>
      </c>
      <c r="C131" s="731" t="s">
        <v>418</v>
      </c>
      <c r="D131" s="731" t="s">
        <v>429</v>
      </c>
      <c r="E131" s="730">
        <v>1000018706</v>
      </c>
      <c r="F131" s="730" t="s">
        <v>368</v>
      </c>
      <c r="G131" s="731" t="s">
        <v>34</v>
      </c>
      <c r="H131" s="731">
        <v>20</v>
      </c>
      <c r="I131" s="248"/>
      <c r="J131" s="251" t="str">
        <f t="shared" ref="J131:J146" si="24">IF(I131=0, "Included",IF(ISERROR(H131*I131), I131, H131*I131))</f>
        <v>Included</v>
      </c>
      <c r="K131" s="250">
        <f t="shared" ref="K131:K146" si="25">+H131*I131</f>
        <v>0</v>
      </c>
      <c r="M131" s="218"/>
    </row>
    <row r="132" spans="1:51" s="228" customFormat="1" ht="31.5" x14ac:dyDescent="0.3">
      <c r="A132" s="247">
        <v>3</v>
      </c>
      <c r="B132" s="730">
        <v>7000028144</v>
      </c>
      <c r="C132" s="731" t="s">
        <v>418</v>
      </c>
      <c r="D132" s="731" t="s">
        <v>429</v>
      </c>
      <c r="E132" s="730">
        <v>1000031374</v>
      </c>
      <c r="F132" s="730" t="s">
        <v>374</v>
      </c>
      <c r="G132" s="731" t="s">
        <v>338</v>
      </c>
      <c r="H132" s="731">
        <v>10</v>
      </c>
      <c r="I132" s="248"/>
      <c r="J132" s="251" t="str">
        <f t="shared" si="24"/>
        <v>Included</v>
      </c>
      <c r="K132" s="250">
        <f t="shared" si="25"/>
        <v>0</v>
      </c>
      <c r="M132" s="218"/>
    </row>
    <row r="133" spans="1:51" s="228" customFormat="1" ht="31.5" x14ac:dyDescent="0.3">
      <c r="A133" s="247">
        <v>4</v>
      </c>
      <c r="B133" s="730">
        <v>7000028145</v>
      </c>
      <c r="C133" s="731" t="s">
        <v>418</v>
      </c>
      <c r="D133" s="731" t="s">
        <v>429</v>
      </c>
      <c r="E133" s="730">
        <v>1000034950</v>
      </c>
      <c r="F133" s="730" t="s">
        <v>375</v>
      </c>
      <c r="G133" s="731" t="s">
        <v>34</v>
      </c>
      <c r="H133" s="731">
        <v>10</v>
      </c>
      <c r="I133" s="248"/>
      <c r="J133" s="251" t="str">
        <f t="shared" si="24"/>
        <v>Included</v>
      </c>
      <c r="K133" s="250">
        <f t="shared" si="25"/>
        <v>0</v>
      </c>
      <c r="M133" s="218"/>
    </row>
    <row r="134" spans="1:51" s="228" customFormat="1" ht="31.5" x14ac:dyDescent="0.3">
      <c r="A134" s="247">
        <v>5</v>
      </c>
      <c r="B134" s="730">
        <v>7000028146</v>
      </c>
      <c r="C134" s="731" t="s">
        <v>418</v>
      </c>
      <c r="D134" s="731" t="s">
        <v>429</v>
      </c>
      <c r="E134" s="730">
        <v>1000031381</v>
      </c>
      <c r="F134" s="730" t="s">
        <v>376</v>
      </c>
      <c r="G134" s="731" t="s">
        <v>338</v>
      </c>
      <c r="H134" s="731">
        <v>5</v>
      </c>
      <c r="I134" s="248"/>
      <c r="J134" s="251" t="str">
        <f t="shared" si="24"/>
        <v>Included</v>
      </c>
      <c r="K134" s="250">
        <f t="shared" si="25"/>
        <v>0</v>
      </c>
      <c r="M134" s="218"/>
    </row>
    <row r="135" spans="1:51" s="228" customFormat="1" ht="31.5" x14ac:dyDescent="0.3">
      <c r="A135" s="247">
        <v>6</v>
      </c>
      <c r="B135" s="730">
        <v>7000028147</v>
      </c>
      <c r="C135" s="731" t="s">
        <v>418</v>
      </c>
      <c r="D135" s="731" t="s">
        <v>429</v>
      </c>
      <c r="E135" s="730">
        <v>1000026228</v>
      </c>
      <c r="F135" s="730" t="s">
        <v>377</v>
      </c>
      <c r="G135" s="731" t="s">
        <v>34</v>
      </c>
      <c r="H135" s="731">
        <v>5</v>
      </c>
      <c r="I135" s="248"/>
      <c r="J135" s="251" t="str">
        <f t="shared" si="24"/>
        <v>Included</v>
      </c>
      <c r="K135" s="250">
        <f t="shared" si="25"/>
        <v>0</v>
      </c>
      <c r="M135" s="218"/>
    </row>
    <row r="136" spans="1:51" s="228" customFormat="1" ht="31.5" x14ac:dyDescent="0.3">
      <c r="A136" s="247">
        <v>7</v>
      </c>
      <c r="B136" s="730">
        <v>7000028148</v>
      </c>
      <c r="C136" s="731" t="s">
        <v>418</v>
      </c>
      <c r="D136" s="731" t="s">
        <v>429</v>
      </c>
      <c r="E136" s="730">
        <v>1000028287</v>
      </c>
      <c r="F136" s="730" t="s">
        <v>435</v>
      </c>
      <c r="G136" s="731" t="s">
        <v>34</v>
      </c>
      <c r="H136" s="731">
        <v>2</v>
      </c>
      <c r="I136" s="248"/>
      <c r="J136" s="251" t="str">
        <f t="shared" si="24"/>
        <v>Included</v>
      </c>
      <c r="K136" s="250">
        <f t="shared" si="25"/>
        <v>0</v>
      </c>
      <c r="M136" s="218"/>
    </row>
    <row r="137" spans="1:51" s="228" customFormat="1" ht="31.5" x14ac:dyDescent="0.3">
      <c r="A137" s="247">
        <v>8</v>
      </c>
      <c r="B137" s="730">
        <v>7000028149</v>
      </c>
      <c r="C137" s="731" t="s">
        <v>418</v>
      </c>
      <c r="D137" s="731" t="s">
        <v>429</v>
      </c>
      <c r="E137" s="730">
        <v>1000068250</v>
      </c>
      <c r="F137" s="730" t="s">
        <v>436</v>
      </c>
      <c r="G137" s="731" t="s">
        <v>34</v>
      </c>
      <c r="H137" s="731">
        <v>2</v>
      </c>
      <c r="I137" s="248"/>
      <c r="J137" s="251" t="str">
        <f t="shared" si="24"/>
        <v>Included</v>
      </c>
      <c r="K137" s="250">
        <f t="shared" si="25"/>
        <v>0</v>
      </c>
      <c r="M137" s="218"/>
    </row>
    <row r="138" spans="1:51" s="228" customFormat="1" ht="78.75" x14ac:dyDescent="0.3">
      <c r="A138" s="247">
        <v>9</v>
      </c>
      <c r="B138" s="730">
        <v>7000028150</v>
      </c>
      <c r="C138" s="731" t="s">
        <v>418</v>
      </c>
      <c r="D138" s="731" t="s">
        <v>430</v>
      </c>
      <c r="E138" s="730">
        <v>1000031369</v>
      </c>
      <c r="F138" s="730" t="s">
        <v>380</v>
      </c>
      <c r="G138" s="731" t="s">
        <v>338</v>
      </c>
      <c r="H138" s="731">
        <v>1</v>
      </c>
      <c r="I138" s="248"/>
      <c r="J138" s="251" t="str">
        <f t="shared" si="24"/>
        <v>Included</v>
      </c>
      <c r="K138" s="250">
        <f t="shared" si="25"/>
        <v>0</v>
      </c>
      <c r="M138" s="218"/>
    </row>
    <row r="139" spans="1:51" s="228" customFormat="1" ht="31.5" x14ac:dyDescent="0.3">
      <c r="A139" s="247">
        <v>10</v>
      </c>
      <c r="B139" s="730">
        <v>7000028151</v>
      </c>
      <c r="C139" s="731" t="s">
        <v>418</v>
      </c>
      <c r="D139" s="731" t="s">
        <v>430</v>
      </c>
      <c r="E139" s="730">
        <v>1000018706</v>
      </c>
      <c r="F139" s="730" t="s">
        <v>368</v>
      </c>
      <c r="G139" s="731" t="s">
        <v>34</v>
      </c>
      <c r="H139" s="731">
        <v>4</v>
      </c>
      <c r="I139" s="248"/>
      <c r="J139" s="251" t="str">
        <f t="shared" si="24"/>
        <v>Included</v>
      </c>
      <c r="K139" s="250">
        <f t="shared" si="25"/>
        <v>0</v>
      </c>
      <c r="M139" s="218"/>
    </row>
    <row r="140" spans="1:51" s="228" customFormat="1" ht="31.5" x14ac:dyDescent="0.3">
      <c r="A140" s="247">
        <v>11</v>
      </c>
      <c r="B140" s="730">
        <v>7000028152</v>
      </c>
      <c r="C140" s="731" t="s">
        <v>418</v>
      </c>
      <c r="D140" s="731" t="s">
        <v>430</v>
      </c>
      <c r="E140" s="730">
        <v>1000031374</v>
      </c>
      <c r="F140" s="730" t="s">
        <v>374</v>
      </c>
      <c r="G140" s="731" t="s">
        <v>338</v>
      </c>
      <c r="H140" s="731">
        <v>2</v>
      </c>
      <c r="I140" s="248"/>
      <c r="J140" s="251" t="str">
        <f t="shared" si="24"/>
        <v>Included</v>
      </c>
      <c r="K140" s="250">
        <f t="shared" si="25"/>
        <v>0</v>
      </c>
      <c r="M140" s="218"/>
    </row>
    <row r="141" spans="1:51" s="228" customFormat="1" ht="31.5" x14ac:dyDescent="0.3">
      <c r="A141" s="247">
        <v>12</v>
      </c>
      <c r="B141" s="730">
        <v>7000028153</v>
      </c>
      <c r="C141" s="731" t="s">
        <v>418</v>
      </c>
      <c r="D141" s="731" t="s">
        <v>430</v>
      </c>
      <c r="E141" s="730">
        <v>1000034950</v>
      </c>
      <c r="F141" s="730" t="s">
        <v>375</v>
      </c>
      <c r="G141" s="731" t="s">
        <v>34</v>
      </c>
      <c r="H141" s="731">
        <v>2</v>
      </c>
      <c r="I141" s="248"/>
      <c r="J141" s="251" t="str">
        <f t="shared" si="24"/>
        <v>Included</v>
      </c>
      <c r="K141" s="250">
        <f t="shared" si="25"/>
        <v>0</v>
      </c>
      <c r="M141" s="218"/>
    </row>
    <row r="142" spans="1:51" s="228" customFormat="1" ht="31.5" x14ac:dyDescent="0.3">
      <c r="A142" s="247">
        <v>13</v>
      </c>
      <c r="B142" s="730">
        <v>7000028154</v>
      </c>
      <c r="C142" s="731" t="s">
        <v>418</v>
      </c>
      <c r="D142" s="731" t="s">
        <v>430</v>
      </c>
      <c r="E142" s="730">
        <v>1000031381</v>
      </c>
      <c r="F142" s="730" t="s">
        <v>376</v>
      </c>
      <c r="G142" s="731" t="s">
        <v>338</v>
      </c>
      <c r="H142" s="731">
        <v>1</v>
      </c>
      <c r="I142" s="248"/>
      <c r="J142" s="251" t="str">
        <f t="shared" si="24"/>
        <v>Included</v>
      </c>
      <c r="K142" s="250">
        <f t="shared" si="25"/>
        <v>0</v>
      </c>
      <c r="M142" s="218"/>
    </row>
    <row r="143" spans="1:51" s="228" customFormat="1" ht="31.5" x14ac:dyDescent="0.3">
      <c r="A143" s="247">
        <v>14</v>
      </c>
      <c r="B143" s="730">
        <v>7000028155</v>
      </c>
      <c r="C143" s="731" t="s">
        <v>418</v>
      </c>
      <c r="D143" s="731" t="s">
        <v>430</v>
      </c>
      <c r="E143" s="730">
        <v>1000031383</v>
      </c>
      <c r="F143" s="730" t="s">
        <v>382</v>
      </c>
      <c r="G143" s="731" t="s">
        <v>338</v>
      </c>
      <c r="H143" s="731">
        <v>1</v>
      </c>
      <c r="I143" s="248"/>
      <c r="J143" s="251" t="str">
        <f t="shared" si="24"/>
        <v>Included</v>
      </c>
      <c r="K143" s="250">
        <f t="shared" si="25"/>
        <v>0</v>
      </c>
      <c r="M143" s="218"/>
    </row>
    <row r="144" spans="1:51" s="228" customFormat="1" ht="31.5" x14ac:dyDescent="0.3">
      <c r="A144" s="247">
        <v>15</v>
      </c>
      <c r="B144" s="730">
        <v>7000028156</v>
      </c>
      <c r="C144" s="731" t="s">
        <v>418</v>
      </c>
      <c r="D144" s="731" t="s">
        <v>430</v>
      </c>
      <c r="E144" s="730">
        <v>1000019811</v>
      </c>
      <c r="F144" s="730" t="s">
        <v>383</v>
      </c>
      <c r="G144" s="731" t="s">
        <v>338</v>
      </c>
      <c r="H144" s="731">
        <v>3</v>
      </c>
      <c r="I144" s="248"/>
      <c r="J144" s="251" t="str">
        <f t="shared" si="24"/>
        <v>Included</v>
      </c>
      <c r="K144" s="250">
        <f t="shared" si="25"/>
        <v>0</v>
      </c>
      <c r="M144" s="218"/>
    </row>
    <row r="145" spans="1:51" s="228" customFormat="1" ht="31.5" x14ac:dyDescent="0.3">
      <c r="A145" s="247">
        <v>16</v>
      </c>
      <c r="B145" s="730">
        <v>7000028157</v>
      </c>
      <c r="C145" s="731" t="s">
        <v>418</v>
      </c>
      <c r="D145" s="731" t="s">
        <v>430</v>
      </c>
      <c r="E145" s="730">
        <v>1000028252</v>
      </c>
      <c r="F145" s="730" t="s">
        <v>384</v>
      </c>
      <c r="G145" s="731" t="s">
        <v>338</v>
      </c>
      <c r="H145" s="731">
        <v>1</v>
      </c>
      <c r="I145" s="248"/>
      <c r="J145" s="251" t="str">
        <f t="shared" si="24"/>
        <v>Included</v>
      </c>
      <c r="K145" s="250">
        <f t="shared" si="25"/>
        <v>0</v>
      </c>
      <c r="M145" s="218"/>
    </row>
    <row r="146" spans="1:51" s="228" customFormat="1" ht="31.5" x14ac:dyDescent="0.3">
      <c r="A146" s="247">
        <v>17</v>
      </c>
      <c r="B146" s="730">
        <v>7000028158</v>
      </c>
      <c r="C146" s="731" t="s">
        <v>418</v>
      </c>
      <c r="D146" s="731" t="s">
        <v>430</v>
      </c>
      <c r="E146" s="730">
        <v>1000031398</v>
      </c>
      <c r="F146" s="730" t="s">
        <v>381</v>
      </c>
      <c r="G146" s="731" t="s">
        <v>338</v>
      </c>
      <c r="H146" s="731">
        <v>1</v>
      </c>
      <c r="I146" s="248"/>
      <c r="J146" s="251" t="str">
        <f t="shared" si="24"/>
        <v>Included</v>
      </c>
      <c r="K146" s="250">
        <f t="shared" si="25"/>
        <v>0</v>
      </c>
      <c r="M146" s="218"/>
    </row>
    <row r="147" spans="1:51" s="9" customFormat="1" ht="21.75" customHeight="1" x14ac:dyDescent="0.3">
      <c r="A147" s="782" t="s">
        <v>406</v>
      </c>
      <c r="B147" s="836" t="s">
        <v>448</v>
      </c>
      <c r="C147" s="837"/>
      <c r="D147" s="837"/>
      <c r="E147" s="837"/>
      <c r="F147" s="837"/>
      <c r="G147" s="837"/>
      <c r="H147" s="837"/>
      <c r="I147" s="837"/>
      <c r="J147" s="838"/>
      <c r="K147" s="741"/>
      <c r="L147" s="741"/>
      <c r="M147" s="741"/>
      <c r="N147" s="741"/>
      <c r="O147" s="217"/>
      <c r="P147" s="43"/>
      <c r="Q147" s="43"/>
      <c r="R147" s="43"/>
      <c r="S147" s="44"/>
      <c r="T147" s="45"/>
      <c r="U147" s="45"/>
      <c r="V147" s="45"/>
      <c r="W147" s="45"/>
      <c r="X147" s="8"/>
      <c r="Y147" s="8"/>
      <c r="AA147" s="10"/>
      <c r="AB147" s="10"/>
      <c r="AI147" s="33"/>
      <c r="AL147" s="8"/>
      <c r="AM147" s="8"/>
      <c r="AN147" s="8"/>
      <c r="AO147" s="8"/>
      <c r="AP147" s="8"/>
      <c r="AQ147" s="8"/>
      <c r="AR147" s="8"/>
      <c r="AS147" s="8"/>
      <c r="AT147" s="8"/>
      <c r="AU147" s="8"/>
      <c r="AV147" s="8"/>
      <c r="AW147" s="8"/>
      <c r="AX147" s="8"/>
      <c r="AY147" s="8"/>
    </row>
    <row r="148" spans="1:51" s="228" customFormat="1" ht="110.25" x14ac:dyDescent="0.3">
      <c r="A148" s="247">
        <v>1</v>
      </c>
      <c r="B148" s="730">
        <v>7000028160</v>
      </c>
      <c r="C148" s="731" t="s">
        <v>418</v>
      </c>
      <c r="D148" s="731" t="s">
        <v>431</v>
      </c>
      <c r="E148" s="730">
        <v>1000031367</v>
      </c>
      <c r="F148" s="730" t="s">
        <v>367</v>
      </c>
      <c r="G148" s="731" t="s">
        <v>34</v>
      </c>
      <c r="H148" s="731">
        <v>3</v>
      </c>
      <c r="I148" s="248"/>
      <c r="J148" s="251" t="str">
        <f t="shared" ref="J148" si="26">IF(I148=0, "Included",IF(ISERROR(H148*I148), I148, H148*I148))</f>
        <v>Included</v>
      </c>
      <c r="K148" s="250">
        <f t="shared" ref="K148" si="27">+H148*I148</f>
        <v>0</v>
      </c>
      <c r="M148" s="218"/>
    </row>
    <row r="149" spans="1:51" s="228" customFormat="1" ht="31.5" x14ac:dyDescent="0.3">
      <c r="A149" s="247">
        <v>2</v>
      </c>
      <c r="B149" s="730">
        <v>7000028161</v>
      </c>
      <c r="C149" s="731" t="s">
        <v>418</v>
      </c>
      <c r="D149" s="731" t="s">
        <v>431</v>
      </c>
      <c r="E149" s="730">
        <v>1000018706</v>
      </c>
      <c r="F149" s="730" t="s">
        <v>368</v>
      </c>
      <c r="G149" s="731" t="s">
        <v>34</v>
      </c>
      <c r="H149" s="731">
        <v>12</v>
      </c>
      <c r="I149" s="248"/>
      <c r="J149" s="251" t="str">
        <f t="shared" ref="J149:J153" si="28">IF(I149=0, "Included",IF(ISERROR(H149*I149), I149, H149*I149))</f>
        <v>Included</v>
      </c>
      <c r="K149" s="250">
        <f t="shared" ref="K149:K153" si="29">+H149*I149</f>
        <v>0</v>
      </c>
      <c r="M149" s="218"/>
    </row>
    <row r="150" spans="1:51" s="228" customFormat="1" ht="31.5" x14ac:dyDescent="0.3">
      <c r="A150" s="247">
        <v>3</v>
      </c>
      <c r="B150" s="730">
        <v>7000028162</v>
      </c>
      <c r="C150" s="731" t="s">
        <v>418</v>
      </c>
      <c r="D150" s="731" t="s">
        <v>431</v>
      </c>
      <c r="E150" s="730">
        <v>1000031374</v>
      </c>
      <c r="F150" s="730" t="s">
        <v>374</v>
      </c>
      <c r="G150" s="731" t="s">
        <v>338</v>
      </c>
      <c r="H150" s="731">
        <v>6</v>
      </c>
      <c r="I150" s="248"/>
      <c r="J150" s="251" t="str">
        <f t="shared" si="28"/>
        <v>Included</v>
      </c>
      <c r="K150" s="250">
        <f t="shared" si="29"/>
        <v>0</v>
      </c>
      <c r="M150" s="218"/>
    </row>
    <row r="151" spans="1:51" s="228" customFormat="1" ht="31.5" x14ac:dyDescent="0.3">
      <c r="A151" s="247">
        <v>4</v>
      </c>
      <c r="B151" s="730">
        <v>7000028163</v>
      </c>
      <c r="C151" s="731" t="s">
        <v>418</v>
      </c>
      <c r="D151" s="731" t="s">
        <v>431</v>
      </c>
      <c r="E151" s="730">
        <v>1000034950</v>
      </c>
      <c r="F151" s="730" t="s">
        <v>375</v>
      </c>
      <c r="G151" s="731" t="s">
        <v>34</v>
      </c>
      <c r="H151" s="731">
        <v>6</v>
      </c>
      <c r="I151" s="248"/>
      <c r="J151" s="251" t="str">
        <f t="shared" si="28"/>
        <v>Included</v>
      </c>
      <c r="K151" s="250">
        <f t="shared" si="29"/>
        <v>0</v>
      </c>
      <c r="M151" s="218"/>
    </row>
    <row r="152" spans="1:51" s="228" customFormat="1" ht="31.5" x14ac:dyDescent="0.3">
      <c r="A152" s="247">
        <v>5</v>
      </c>
      <c r="B152" s="730">
        <v>7000028164</v>
      </c>
      <c r="C152" s="731" t="s">
        <v>418</v>
      </c>
      <c r="D152" s="731" t="s">
        <v>431</v>
      </c>
      <c r="E152" s="730">
        <v>1000031381</v>
      </c>
      <c r="F152" s="730" t="s">
        <v>376</v>
      </c>
      <c r="G152" s="731" t="s">
        <v>338</v>
      </c>
      <c r="H152" s="731">
        <v>3</v>
      </c>
      <c r="I152" s="248"/>
      <c r="J152" s="251" t="str">
        <f t="shared" si="28"/>
        <v>Included</v>
      </c>
      <c r="K152" s="250">
        <f t="shared" si="29"/>
        <v>0</v>
      </c>
      <c r="M152" s="218"/>
    </row>
    <row r="153" spans="1:51" s="228" customFormat="1" ht="31.5" x14ac:dyDescent="0.3">
      <c r="A153" s="247">
        <v>6</v>
      </c>
      <c r="B153" s="730">
        <v>7000028165</v>
      </c>
      <c r="C153" s="731" t="s">
        <v>418</v>
      </c>
      <c r="D153" s="731" t="s">
        <v>431</v>
      </c>
      <c r="E153" s="730">
        <v>1000026228</v>
      </c>
      <c r="F153" s="730" t="s">
        <v>377</v>
      </c>
      <c r="G153" s="731" t="s">
        <v>34</v>
      </c>
      <c r="H153" s="731">
        <v>3</v>
      </c>
      <c r="I153" s="248"/>
      <c r="J153" s="251" t="str">
        <f t="shared" si="28"/>
        <v>Included</v>
      </c>
      <c r="K153" s="250">
        <f t="shared" si="29"/>
        <v>0</v>
      </c>
      <c r="M153" s="218"/>
    </row>
    <row r="154" spans="1:51" s="9" customFormat="1" ht="21.75" customHeight="1" x14ac:dyDescent="0.3">
      <c r="A154" s="782" t="s">
        <v>449</v>
      </c>
      <c r="B154" s="836" t="s">
        <v>450</v>
      </c>
      <c r="C154" s="837"/>
      <c r="D154" s="837"/>
      <c r="E154" s="837"/>
      <c r="F154" s="837"/>
      <c r="G154" s="837"/>
      <c r="H154" s="837"/>
      <c r="I154" s="837"/>
      <c r="J154" s="838"/>
      <c r="K154" s="741"/>
      <c r="L154" s="741"/>
      <c r="M154" s="741"/>
      <c r="N154" s="741"/>
      <c r="O154" s="217"/>
      <c r="P154" s="43"/>
      <c r="Q154" s="43"/>
      <c r="R154" s="43"/>
      <c r="S154" s="44"/>
      <c r="T154" s="45"/>
      <c r="U154" s="45"/>
      <c r="V154" s="45"/>
      <c r="W154" s="45"/>
      <c r="X154" s="8"/>
      <c r="Y154" s="8"/>
      <c r="AA154" s="10"/>
      <c r="AB154" s="10"/>
      <c r="AI154" s="33"/>
      <c r="AL154" s="8"/>
      <c r="AM154" s="8"/>
      <c r="AN154" s="8"/>
      <c r="AO154" s="8"/>
      <c r="AP154" s="8"/>
      <c r="AQ154" s="8"/>
      <c r="AR154" s="8"/>
      <c r="AS154" s="8"/>
      <c r="AT154" s="8"/>
      <c r="AU154" s="8"/>
      <c r="AV154" s="8"/>
      <c r="AW154" s="8"/>
      <c r="AX154" s="8"/>
      <c r="AY154" s="8"/>
    </row>
    <row r="155" spans="1:51" s="228" customFormat="1" ht="110.25" x14ac:dyDescent="0.3">
      <c r="A155" s="247">
        <v>1</v>
      </c>
      <c r="B155" s="730">
        <v>7000028167</v>
      </c>
      <c r="C155" s="731" t="s">
        <v>418</v>
      </c>
      <c r="D155" s="731" t="s">
        <v>432</v>
      </c>
      <c r="E155" s="730">
        <v>1000031367</v>
      </c>
      <c r="F155" s="730" t="s">
        <v>367</v>
      </c>
      <c r="G155" s="731" t="s">
        <v>34</v>
      </c>
      <c r="H155" s="731">
        <v>1</v>
      </c>
      <c r="I155" s="248"/>
      <c r="J155" s="251" t="str">
        <f t="shared" ref="J155" si="30">IF(I155=0, "Included",IF(ISERROR(H155*I155), I155, H155*I155))</f>
        <v>Included</v>
      </c>
      <c r="K155" s="250">
        <f t="shared" ref="K155" si="31">+H155*I155</f>
        <v>0</v>
      </c>
      <c r="M155" s="218"/>
    </row>
    <row r="156" spans="1:51" s="228" customFormat="1" ht="31.5" x14ac:dyDescent="0.3">
      <c r="A156" s="247">
        <v>2</v>
      </c>
      <c r="B156" s="730">
        <v>7000028168</v>
      </c>
      <c r="C156" s="731" t="s">
        <v>418</v>
      </c>
      <c r="D156" s="731" t="s">
        <v>432</v>
      </c>
      <c r="E156" s="730">
        <v>1000018706</v>
      </c>
      <c r="F156" s="730" t="s">
        <v>368</v>
      </c>
      <c r="G156" s="731" t="s">
        <v>34</v>
      </c>
      <c r="H156" s="731">
        <v>4</v>
      </c>
      <c r="I156" s="248"/>
      <c r="J156" s="251" t="str">
        <f t="shared" ref="J156:J160" si="32">IF(I156=0, "Included",IF(ISERROR(H156*I156), I156, H156*I156))</f>
        <v>Included</v>
      </c>
      <c r="K156" s="250">
        <f t="shared" ref="K156:K160" si="33">+H156*I156</f>
        <v>0</v>
      </c>
      <c r="M156" s="218"/>
    </row>
    <row r="157" spans="1:51" s="228" customFormat="1" ht="31.5" x14ac:dyDescent="0.3">
      <c r="A157" s="247">
        <v>3</v>
      </c>
      <c r="B157" s="730">
        <v>7000028169</v>
      </c>
      <c r="C157" s="731" t="s">
        <v>418</v>
      </c>
      <c r="D157" s="731" t="s">
        <v>432</v>
      </c>
      <c r="E157" s="730">
        <v>1000031374</v>
      </c>
      <c r="F157" s="730" t="s">
        <v>374</v>
      </c>
      <c r="G157" s="731" t="s">
        <v>338</v>
      </c>
      <c r="H157" s="731">
        <v>2</v>
      </c>
      <c r="I157" s="248"/>
      <c r="J157" s="251" t="str">
        <f t="shared" si="32"/>
        <v>Included</v>
      </c>
      <c r="K157" s="250">
        <f t="shared" si="33"/>
        <v>0</v>
      </c>
      <c r="M157" s="218"/>
    </row>
    <row r="158" spans="1:51" s="228" customFormat="1" ht="31.5" x14ac:dyDescent="0.3">
      <c r="A158" s="247">
        <v>4</v>
      </c>
      <c r="B158" s="730">
        <v>7000028170</v>
      </c>
      <c r="C158" s="731" t="s">
        <v>418</v>
      </c>
      <c r="D158" s="731" t="s">
        <v>432</v>
      </c>
      <c r="E158" s="730">
        <v>1000034950</v>
      </c>
      <c r="F158" s="730" t="s">
        <v>375</v>
      </c>
      <c r="G158" s="731" t="s">
        <v>34</v>
      </c>
      <c r="H158" s="731">
        <v>2</v>
      </c>
      <c r="I158" s="248"/>
      <c r="J158" s="251" t="str">
        <f t="shared" si="32"/>
        <v>Included</v>
      </c>
      <c r="K158" s="250">
        <f t="shared" si="33"/>
        <v>0</v>
      </c>
      <c r="M158" s="218"/>
    </row>
    <row r="159" spans="1:51" s="228" customFormat="1" ht="31.5" x14ac:dyDescent="0.3">
      <c r="A159" s="247">
        <v>5</v>
      </c>
      <c r="B159" s="730">
        <v>7000028171</v>
      </c>
      <c r="C159" s="731" t="s">
        <v>418</v>
      </c>
      <c r="D159" s="731" t="s">
        <v>432</v>
      </c>
      <c r="E159" s="730">
        <v>1000031381</v>
      </c>
      <c r="F159" s="730" t="s">
        <v>376</v>
      </c>
      <c r="G159" s="731" t="s">
        <v>338</v>
      </c>
      <c r="H159" s="731">
        <v>1</v>
      </c>
      <c r="I159" s="248"/>
      <c r="J159" s="251" t="str">
        <f t="shared" si="32"/>
        <v>Included</v>
      </c>
      <c r="K159" s="250">
        <f t="shared" si="33"/>
        <v>0</v>
      </c>
      <c r="M159" s="218"/>
    </row>
    <row r="160" spans="1:51" s="228" customFormat="1" ht="31.5" x14ac:dyDescent="0.3">
      <c r="A160" s="247">
        <v>6</v>
      </c>
      <c r="B160" s="730">
        <v>7000028172</v>
      </c>
      <c r="C160" s="731" t="s">
        <v>418</v>
      </c>
      <c r="D160" s="731" t="s">
        <v>432</v>
      </c>
      <c r="E160" s="730">
        <v>1000026228</v>
      </c>
      <c r="F160" s="730" t="s">
        <v>377</v>
      </c>
      <c r="G160" s="731" t="s">
        <v>34</v>
      </c>
      <c r="H160" s="731">
        <v>1</v>
      </c>
      <c r="I160" s="248"/>
      <c r="J160" s="251" t="str">
        <f t="shared" si="32"/>
        <v>Included</v>
      </c>
      <c r="K160" s="250">
        <f t="shared" si="33"/>
        <v>0</v>
      </c>
      <c r="M160" s="218"/>
    </row>
    <row r="161" spans="1:51" s="9" customFormat="1" ht="21.75" customHeight="1" x14ac:dyDescent="0.3">
      <c r="A161" s="782" t="s">
        <v>451</v>
      </c>
      <c r="B161" s="836" t="s">
        <v>452</v>
      </c>
      <c r="C161" s="837"/>
      <c r="D161" s="837"/>
      <c r="E161" s="837"/>
      <c r="F161" s="837"/>
      <c r="G161" s="837"/>
      <c r="H161" s="837"/>
      <c r="I161" s="837"/>
      <c r="J161" s="838"/>
      <c r="K161" s="741"/>
      <c r="L161" s="741"/>
      <c r="M161" s="741"/>
      <c r="N161" s="741"/>
      <c r="O161" s="217"/>
      <c r="P161" s="43"/>
      <c r="Q161" s="43"/>
      <c r="R161" s="43"/>
      <c r="S161" s="44"/>
      <c r="T161" s="45"/>
      <c r="U161" s="45"/>
      <c r="V161" s="45"/>
      <c r="W161" s="45"/>
      <c r="X161" s="8"/>
      <c r="Y161" s="8"/>
      <c r="AA161" s="10"/>
      <c r="AB161" s="10"/>
      <c r="AI161" s="33"/>
      <c r="AL161" s="8"/>
      <c r="AM161" s="8"/>
      <c r="AN161" s="8"/>
      <c r="AO161" s="8"/>
      <c r="AP161" s="8"/>
      <c r="AQ161" s="8"/>
      <c r="AR161" s="8"/>
      <c r="AS161" s="8"/>
      <c r="AT161" s="8"/>
      <c r="AU161" s="8"/>
      <c r="AV161" s="8"/>
      <c r="AW161" s="8"/>
      <c r="AX161" s="8"/>
      <c r="AY161" s="8"/>
    </row>
    <row r="162" spans="1:51" s="228" customFormat="1" ht="110.25" x14ac:dyDescent="0.3">
      <c r="A162" s="247">
        <v>1</v>
      </c>
      <c r="B162" s="730">
        <v>7000028174</v>
      </c>
      <c r="C162" s="731" t="s">
        <v>418</v>
      </c>
      <c r="D162" s="731" t="s">
        <v>433</v>
      </c>
      <c r="E162" s="730">
        <v>1000031367</v>
      </c>
      <c r="F162" s="730" t="s">
        <v>367</v>
      </c>
      <c r="G162" s="731" t="s">
        <v>34</v>
      </c>
      <c r="H162" s="731">
        <v>2</v>
      </c>
      <c r="I162" s="248"/>
      <c r="J162" s="251" t="str">
        <f t="shared" ref="J162" si="34">IF(I162=0, "Included",IF(ISERROR(H162*I162), I162, H162*I162))</f>
        <v>Included</v>
      </c>
      <c r="K162" s="250">
        <f t="shared" ref="K162" si="35">+H162*I162</f>
        <v>0</v>
      </c>
      <c r="M162" s="218"/>
    </row>
    <row r="163" spans="1:51" s="228" customFormat="1" ht="31.5" x14ac:dyDescent="0.3">
      <c r="A163" s="247">
        <v>2</v>
      </c>
      <c r="B163" s="730">
        <v>7000028175</v>
      </c>
      <c r="C163" s="731" t="s">
        <v>418</v>
      </c>
      <c r="D163" s="731" t="s">
        <v>433</v>
      </c>
      <c r="E163" s="730">
        <v>1000018706</v>
      </c>
      <c r="F163" s="730" t="s">
        <v>368</v>
      </c>
      <c r="G163" s="731" t="s">
        <v>34</v>
      </c>
      <c r="H163" s="731">
        <v>8</v>
      </c>
      <c r="I163" s="248"/>
      <c r="J163" s="251" t="str">
        <f t="shared" ref="J163:J167" si="36">IF(I163=0, "Included",IF(ISERROR(H163*I163), I163, H163*I163))</f>
        <v>Included</v>
      </c>
      <c r="K163" s="250">
        <f t="shared" ref="K163:K167" si="37">+H163*I163</f>
        <v>0</v>
      </c>
      <c r="M163" s="218"/>
    </row>
    <row r="164" spans="1:51" s="228" customFormat="1" ht="31.5" x14ac:dyDescent="0.3">
      <c r="A164" s="247">
        <v>3</v>
      </c>
      <c r="B164" s="730">
        <v>7000028176</v>
      </c>
      <c r="C164" s="731" t="s">
        <v>418</v>
      </c>
      <c r="D164" s="731" t="s">
        <v>433</v>
      </c>
      <c r="E164" s="730">
        <v>1000031374</v>
      </c>
      <c r="F164" s="730" t="s">
        <v>374</v>
      </c>
      <c r="G164" s="731" t="s">
        <v>338</v>
      </c>
      <c r="H164" s="731">
        <v>4</v>
      </c>
      <c r="I164" s="248"/>
      <c r="J164" s="251" t="str">
        <f t="shared" si="36"/>
        <v>Included</v>
      </c>
      <c r="K164" s="250">
        <f t="shared" si="37"/>
        <v>0</v>
      </c>
      <c r="M164" s="218"/>
    </row>
    <row r="165" spans="1:51" s="228" customFormat="1" ht="31.5" x14ac:dyDescent="0.3">
      <c r="A165" s="247">
        <v>4</v>
      </c>
      <c r="B165" s="730">
        <v>7000028177</v>
      </c>
      <c r="C165" s="731" t="s">
        <v>418</v>
      </c>
      <c r="D165" s="731" t="s">
        <v>433</v>
      </c>
      <c r="E165" s="730">
        <v>1000034950</v>
      </c>
      <c r="F165" s="730" t="s">
        <v>375</v>
      </c>
      <c r="G165" s="731" t="s">
        <v>34</v>
      </c>
      <c r="H165" s="731">
        <v>4</v>
      </c>
      <c r="I165" s="248"/>
      <c r="J165" s="251" t="str">
        <f t="shared" si="36"/>
        <v>Included</v>
      </c>
      <c r="K165" s="250">
        <f t="shared" si="37"/>
        <v>0</v>
      </c>
      <c r="M165" s="218"/>
    </row>
    <row r="166" spans="1:51" s="228" customFormat="1" ht="31.5" x14ac:dyDescent="0.3">
      <c r="A166" s="247">
        <v>5</v>
      </c>
      <c r="B166" s="730">
        <v>7000028178</v>
      </c>
      <c r="C166" s="731" t="s">
        <v>418</v>
      </c>
      <c r="D166" s="731" t="s">
        <v>433</v>
      </c>
      <c r="E166" s="730">
        <v>1000031381</v>
      </c>
      <c r="F166" s="730" t="s">
        <v>376</v>
      </c>
      <c r="G166" s="731" t="s">
        <v>338</v>
      </c>
      <c r="H166" s="731">
        <v>2</v>
      </c>
      <c r="I166" s="248"/>
      <c r="J166" s="251" t="str">
        <f t="shared" si="36"/>
        <v>Included</v>
      </c>
      <c r="K166" s="250">
        <f t="shared" si="37"/>
        <v>0</v>
      </c>
      <c r="M166" s="218"/>
    </row>
    <row r="167" spans="1:51" s="228" customFormat="1" ht="31.5" x14ac:dyDescent="0.3">
      <c r="A167" s="247">
        <v>6</v>
      </c>
      <c r="B167" s="730">
        <v>7000028179</v>
      </c>
      <c r="C167" s="731" t="s">
        <v>418</v>
      </c>
      <c r="D167" s="731" t="s">
        <v>433</v>
      </c>
      <c r="E167" s="730">
        <v>1000026228</v>
      </c>
      <c r="F167" s="730" t="s">
        <v>377</v>
      </c>
      <c r="G167" s="731" t="s">
        <v>34</v>
      </c>
      <c r="H167" s="731">
        <v>2</v>
      </c>
      <c r="I167" s="248"/>
      <c r="J167" s="251" t="str">
        <f t="shared" si="36"/>
        <v>Included</v>
      </c>
      <c r="K167" s="250">
        <f t="shared" si="37"/>
        <v>0</v>
      </c>
      <c r="M167" s="218"/>
    </row>
    <row r="168" spans="1:51" s="228" customFormat="1" ht="17.25" customHeight="1" x14ac:dyDescent="0.3">
      <c r="A168" s="870"/>
      <c r="B168" s="871"/>
      <c r="C168" s="871"/>
      <c r="D168" s="871"/>
      <c r="E168" s="871"/>
      <c r="F168" s="871"/>
      <c r="G168" s="871"/>
      <c r="H168" s="871"/>
      <c r="I168" s="871"/>
      <c r="J168" s="871"/>
      <c r="K168" s="250"/>
      <c r="M168" s="218"/>
    </row>
    <row r="169" spans="1:51" ht="22.5" customHeight="1" x14ac:dyDescent="0.3">
      <c r="A169" s="252"/>
      <c r="B169" s="252"/>
      <c r="C169" s="252"/>
      <c r="D169" s="252"/>
      <c r="E169" s="252"/>
      <c r="F169" s="253" t="s">
        <v>121</v>
      </c>
      <c r="G169" s="254"/>
      <c r="H169" s="254"/>
      <c r="I169" s="255"/>
      <c r="J169" s="256">
        <f>SUM(J19:J168)</f>
        <v>0</v>
      </c>
      <c r="K169" s="256">
        <f>SUM(K19:K168)</f>
        <v>0</v>
      </c>
      <c r="N169" s="218"/>
      <c r="O169" s="218"/>
      <c r="P169" s="218"/>
      <c r="Q169" s="218"/>
      <c r="R169" s="218"/>
      <c r="S169" s="218"/>
      <c r="T169" s="218"/>
      <c r="U169" s="218"/>
      <c r="V169" s="218"/>
      <c r="W169" s="218"/>
      <c r="X169" s="218"/>
      <c r="Y169" s="218"/>
      <c r="Z169" s="218"/>
      <c r="AA169" s="218"/>
      <c r="AB169" s="218"/>
      <c r="AC169" s="218"/>
      <c r="AD169" s="218"/>
      <c r="AE169" s="218"/>
      <c r="AF169" s="218"/>
    </row>
    <row r="170" spans="1:51" ht="18" customHeight="1" x14ac:dyDescent="0.3">
      <c r="A170" s="257"/>
      <c r="B170" s="257"/>
      <c r="C170" s="257"/>
      <c r="D170" s="257"/>
      <c r="E170" s="257"/>
      <c r="F170" s="258"/>
      <c r="G170" s="259"/>
      <c r="H170" s="259"/>
      <c r="I170" s="260"/>
      <c r="J170" s="261"/>
      <c r="N170" s="218"/>
      <c r="O170" s="218"/>
      <c r="P170" s="218"/>
      <c r="Q170" s="218"/>
      <c r="R170" s="218"/>
      <c r="S170" s="218"/>
      <c r="T170" s="218"/>
      <c r="U170" s="218"/>
      <c r="V170" s="218"/>
      <c r="W170" s="218"/>
      <c r="X170" s="218"/>
      <c r="Y170" s="218"/>
      <c r="Z170" s="218"/>
      <c r="AA170" s="218"/>
      <c r="AB170" s="218"/>
      <c r="AC170" s="218"/>
      <c r="AD170" s="218"/>
      <c r="AE170" s="218"/>
      <c r="AF170" s="218"/>
    </row>
    <row r="171" spans="1:51" ht="14.25" customHeight="1" x14ac:dyDescent="0.3">
      <c r="A171" s="257"/>
      <c r="B171" s="257"/>
      <c r="C171" s="257"/>
      <c r="D171" s="257"/>
      <c r="E171" s="257"/>
      <c r="F171" s="258"/>
      <c r="G171" s="259"/>
      <c r="H171" s="259"/>
      <c r="I171" s="260"/>
      <c r="J171" s="261"/>
      <c r="N171" s="218"/>
      <c r="O171" s="218"/>
      <c r="P171" s="218"/>
      <c r="Q171" s="218"/>
      <c r="R171" s="218"/>
      <c r="S171" s="218"/>
      <c r="T171" s="218"/>
      <c r="U171" s="218"/>
      <c r="V171" s="218"/>
      <c r="W171" s="218"/>
      <c r="X171" s="218"/>
      <c r="Y171" s="218"/>
      <c r="Z171" s="218"/>
      <c r="AA171" s="218"/>
      <c r="AB171" s="218"/>
      <c r="AC171" s="218"/>
      <c r="AD171" s="218"/>
      <c r="AE171" s="218"/>
      <c r="AF171" s="218"/>
    </row>
    <row r="172" spans="1:51" ht="22.5" customHeight="1" x14ac:dyDescent="0.3">
      <c r="B172" s="262"/>
      <c r="C172" s="262"/>
      <c r="D172" s="262"/>
      <c r="E172" s="262"/>
      <c r="F172" s="218"/>
      <c r="G172" s="259"/>
      <c r="H172" s="259"/>
      <c r="I172" s="260"/>
      <c r="J172" s="261"/>
      <c r="N172" s="218"/>
      <c r="O172" s="218"/>
      <c r="P172" s="218"/>
      <c r="Q172" s="218"/>
      <c r="R172" s="218"/>
      <c r="S172" s="218"/>
      <c r="T172" s="218"/>
      <c r="U172" s="218"/>
      <c r="V172" s="218"/>
      <c r="W172" s="218"/>
      <c r="X172" s="218"/>
      <c r="Y172" s="218"/>
      <c r="Z172" s="218"/>
      <c r="AA172" s="218"/>
      <c r="AB172" s="218"/>
      <c r="AC172" s="218"/>
      <c r="AD172" s="218"/>
      <c r="AE172" s="218"/>
      <c r="AF172" s="218"/>
    </row>
    <row r="173" spans="1:51" ht="63.75" customHeight="1" x14ac:dyDescent="0.3">
      <c r="A173" s="262" t="s">
        <v>122</v>
      </c>
      <c r="B173" s="864" t="s">
        <v>123</v>
      </c>
      <c r="C173" s="864"/>
      <c r="D173" s="864"/>
      <c r="E173" s="864"/>
      <c r="F173" s="864"/>
      <c r="G173" s="864"/>
      <c r="H173" s="864"/>
      <c r="I173" s="864"/>
      <c r="J173" s="864"/>
      <c r="N173" s="218"/>
      <c r="O173" s="218"/>
      <c r="P173" s="218"/>
      <c r="Q173" s="218"/>
      <c r="R173" s="218"/>
      <c r="S173" s="218"/>
      <c r="T173" s="218"/>
      <c r="U173" s="218"/>
      <c r="V173" s="218"/>
      <c r="W173" s="218"/>
      <c r="X173" s="218"/>
      <c r="Y173" s="218"/>
      <c r="Z173" s="218"/>
      <c r="AA173" s="218"/>
      <c r="AB173" s="218"/>
      <c r="AC173" s="218"/>
      <c r="AD173" s="218"/>
      <c r="AE173" s="218"/>
      <c r="AF173" s="218"/>
    </row>
    <row r="174" spans="1:51" x14ac:dyDescent="0.3">
      <c r="A174" s="263" t="s">
        <v>124</v>
      </c>
      <c r="B174" s="264" t="str">
        <f>'Sch-1'!B176</f>
        <v>--</v>
      </c>
      <c r="C174" s="263"/>
      <c r="D174" s="263"/>
      <c r="E174" s="263"/>
      <c r="F174" s="218"/>
      <c r="G174" s="265"/>
      <c r="H174" s="263"/>
      <c r="I174" s="218"/>
      <c r="J174" s="218"/>
      <c r="N174" s="218"/>
      <c r="O174" s="218"/>
      <c r="P174" s="218"/>
      <c r="Q174" s="218"/>
      <c r="R174" s="218"/>
      <c r="S174" s="218"/>
      <c r="T174" s="218"/>
      <c r="U174" s="218"/>
      <c r="V174" s="218"/>
      <c r="W174" s="218"/>
      <c r="X174" s="218"/>
      <c r="Y174" s="218"/>
      <c r="Z174" s="218"/>
      <c r="AA174" s="218"/>
      <c r="AB174" s="218"/>
      <c r="AC174" s="218"/>
      <c r="AD174" s="218"/>
      <c r="AE174" s="218"/>
      <c r="AF174" s="218"/>
    </row>
    <row r="175" spans="1:51" ht="27.75" customHeight="1" x14ac:dyDescent="0.3">
      <c r="A175" s="263" t="s">
        <v>125</v>
      </c>
      <c r="B175" s="709" t="str">
        <f>'Sch-1'!B177</f>
        <v/>
      </c>
      <c r="C175" s="263"/>
      <c r="D175" s="263"/>
      <c r="E175" s="263"/>
      <c r="F175" s="218"/>
      <c r="G175" s="219"/>
      <c r="H175" s="865" t="s">
        <v>45</v>
      </c>
      <c r="I175" s="865"/>
      <c r="J175" s="266" t="str">
        <f>'Sch-1'!M177</f>
        <v/>
      </c>
      <c r="N175" s="218"/>
      <c r="O175" s="218"/>
      <c r="P175" s="218"/>
      <c r="Q175" s="218"/>
      <c r="R175" s="218"/>
      <c r="S175" s="218"/>
      <c r="T175" s="218"/>
      <c r="U175" s="218"/>
      <c r="V175" s="218"/>
      <c r="W175" s="218"/>
      <c r="X175" s="218"/>
      <c r="Y175" s="218"/>
      <c r="Z175" s="218"/>
      <c r="AA175" s="218"/>
      <c r="AB175" s="218"/>
      <c r="AC175" s="218"/>
      <c r="AD175" s="218"/>
      <c r="AE175" s="218"/>
      <c r="AF175" s="218"/>
    </row>
    <row r="176" spans="1:51" ht="14.25" customHeight="1" x14ac:dyDescent="0.3">
      <c r="A176" s="223"/>
      <c r="B176" s="223"/>
      <c r="C176" s="223"/>
      <c r="D176" s="223"/>
      <c r="E176" s="223"/>
      <c r="F176" s="267"/>
      <c r="G176" s="223"/>
      <c r="H176" s="865" t="s">
        <v>46</v>
      </c>
      <c r="I176" s="865"/>
      <c r="J176" s="266" t="str">
        <f>'Sch-1'!M178</f>
        <v/>
      </c>
      <c r="N176" s="218"/>
      <c r="O176" s="218"/>
      <c r="P176" s="218"/>
      <c r="Q176" s="218"/>
      <c r="R176" s="218"/>
      <c r="S176" s="218"/>
      <c r="T176" s="218"/>
      <c r="U176" s="218"/>
      <c r="V176" s="218"/>
      <c r="W176" s="218"/>
      <c r="X176" s="218"/>
      <c r="Y176" s="218"/>
      <c r="Z176" s="218"/>
      <c r="AA176" s="218"/>
      <c r="AB176" s="218"/>
      <c r="AC176" s="218"/>
      <c r="AD176" s="218"/>
      <c r="AE176" s="218"/>
      <c r="AF176" s="218"/>
    </row>
    <row r="177" spans="1:32" ht="27.95" customHeight="1" x14ac:dyDescent="0.3">
      <c r="A177" s="262"/>
      <c r="B177" s="262"/>
      <c r="C177" s="262"/>
      <c r="D177" s="262"/>
      <c r="E177" s="262"/>
      <c r="F177" s="268"/>
      <c r="G177" s="265"/>
      <c r="H177" s="263"/>
      <c r="I177" s="218"/>
      <c r="J177" s="218"/>
      <c r="N177" s="218"/>
      <c r="O177" s="218"/>
      <c r="P177" s="218"/>
      <c r="Q177" s="218"/>
      <c r="R177" s="218"/>
      <c r="S177" s="218"/>
      <c r="T177" s="218"/>
      <c r="U177" s="218"/>
      <c r="V177" s="218"/>
      <c r="W177" s="218"/>
      <c r="X177" s="218"/>
      <c r="Y177" s="218"/>
      <c r="Z177" s="218"/>
      <c r="AA177" s="218"/>
      <c r="AB177" s="218"/>
      <c r="AC177" s="218"/>
      <c r="AD177" s="218"/>
      <c r="AE177" s="218"/>
      <c r="AF177" s="218"/>
    </row>
    <row r="215" spans="1:32" x14ac:dyDescent="0.3">
      <c r="A215" s="269"/>
      <c r="B215" s="269"/>
      <c r="C215" s="269"/>
      <c r="D215" s="269"/>
      <c r="E215" s="269"/>
      <c r="F215" s="270"/>
      <c r="G215" s="269"/>
      <c r="H215" s="269"/>
      <c r="I215" s="269"/>
      <c r="J215" s="269"/>
      <c r="K215" s="218"/>
      <c r="N215" s="218"/>
      <c r="O215" s="218"/>
      <c r="P215" s="218"/>
      <c r="Q215" s="218"/>
      <c r="R215" s="218"/>
      <c r="S215" s="218"/>
      <c r="T215" s="218"/>
      <c r="U215" s="218"/>
      <c r="V215" s="218"/>
      <c r="W215" s="218"/>
      <c r="X215" s="218"/>
      <c r="Y215" s="218"/>
      <c r="Z215" s="218"/>
      <c r="AA215" s="218"/>
      <c r="AB215" s="218"/>
      <c r="AC215" s="218"/>
      <c r="AD215" s="218"/>
      <c r="AE215" s="218"/>
      <c r="AF215" s="218"/>
    </row>
    <row r="216" spans="1:32" x14ac:dyDescent="0.3">
      <c r="A216" s="269"/>
      <c r="B216" s="269"/>
      <c r="C216" s="269"/>
      <c r="D216" s="269"/>
      <c r="E216" s="269"/>
      <c r="F216" s="270"/>
      <c r="G216" s="269"/>
      <c r="H216" s="269"/>
      <c r="I216" s="269"/>
      <c r="J216" s="269"/>
      <c r="K216" s="218"/>
      <c r="N216" s="218"/>
      <c r="O216" s="218"/>
      <c r="P216" s="218"/>
      <c r="Q216" s="218"/>
      <c r="R216" s="218"/>
      <c r="S216" s="218"/>
      <c r="T216" s="218"/>
      <c r="U216" s="218"/>
      <c r="V216" s="218"/>
      <c r="W216" s="218"/>
      <c r="X216" s="218"/>
      <c r="Y216" s="218"/>
      <c r="Z216" s="218"/>
      <c r="AA216" s="218"/>
      <c r="AB216" s="218"/>
      <c r="AC216" s="218"/>
      <c r="AD216" s="218"/>
      <c r="AE216" s="218"/>
      <c r="AF216" s="218"/>
    </row>
    <row r="217" spans="1:32" x14ac:dyDescent="0.3">
      <c r="A217" s="269"/>
      <c r="B217" s="269"/>
      <c r="C217" s="269"/>
      <c r="D217" s="269"/>
      <c r="E217" s="269"/>
      <c r="F217" s="270"/>
      <c r="G217" s="269"/>
      <c r="H217" s="269"/>
      <c r="I217" s="269"/>
      <c r="J217" s="269"/>
      <c r="K217" s="218"/>
      <c r="N217" s="218"/>
      <c r="O217" s="218"/>
      <c r="P217" s="218"/>
      <c r="Q217" s="218"/>
      <c r="R217" s="218"/>
      <c r="S217" s="218"/>
      <c r="T217" s="218"/>
      <c r="U217" s="218"/>
      <c r="V217" s="218"/>
      <c r="W217" s="218"/>
      <c r="X217" s="218"/>
      <c r="Y217" s="218"/>
      <c r="Z217" s="218"/>
      <c r="AA217" s="218"/>
      <c r="AB217" s="218"/>
      <c r="AC217" s="218"/>
      <c r="AD217" s="218"/>
      <c r="AE217" s="218"/>
      <c r="AF217" s="218"/>
    </row>
    <row r="218" spans="1:32" x14ac:dyDescent="0.3">
      <c r="A218" s="269"/>
      <c r="B218" s="269"/>
      <c r="C218" s="269"/>
      <c r="D218" s="269"/>
      <c r="E218" s="269"/>
      <c r="F218" s="270"/>
      <c r="G218" s="269"/>
      <c r="H218" s="269"/>
      <c r="I218" s="269"/>
      <c r="J218" s="269"/>
      <c r="K218" s="218"/>
      <c r="N218" s="218"/>
      <c r="O218" s="218"/>
      <c r="P218" s="218"/>
      <c r="Q218" s="218"/>
      <c r="R218" s="218"/>
      <c r="S218" s="218"/>
      <c r="T218" s="218"/>
      <c r="U218" s="218"/>
      <c r="V218" s="218"/>
      <c r="W218" s="218"/>
      <c r="X218" s="218"/>
      <c r="Y218" s="218"/>
      <c r="Z218" s="218"/>
      <c r="AA218" s="218"/>
      <c r="AB218" s="218"/>
      <c r="AC218" s="218"/>
      <c r="AD218" s="218"/>
      <c r="AE218" s="218"/>
      <c r="AF218" s="218"/>
    </row>
    <row r="219" spans="1:32" x14ac:dyDescent="0.3">
      <c r="A219" s="269"/>
      <c r="B219" s="269"/>
      <c r="C219" s="269"/>
      <c r="D219" s="269"/>
      <c r="E219" s="269"/>
      <c r="F219" s="270"/>
      <c r="G219" s="269"/>
      <c r="H219" s="269"/>
      <c r="I219" s="269"/>
      <c r="J219" s="269"/>
      <c r="K219" s="218"/>
      <c r="N219" s="218"/>
      <c r="O219" s="218"/>
      <c r="P219" s="218"/>
      <c r="Q219" s="218"/>
      <c r="R219" s="218"/>
      <c r="S219" s="218"/>
      <c r="T219" s="218"/>
      <c r="U219" s="218"/>
      <c r="V219" s="218"/>
      <c r="W219" s="218"/>
      <c r="X219" s="218"/>
      <c r="Y219" s="218"/>
      <c r="Z219" s="218"/>
      <c r="AA219" s="218"/>
      <c r="AB219" s="218"/>
      <c r="AC219" s="218"/>
      <c r="AD219" s="218"/>
      <c r="AE219" s="218"/>
      <c r="AF219" s="218"/>
    </row>
    <row r="220" spans="1:32" x14ac:dyDescent="0.3">
      <c r="A220" s="269"/>
      <c r="B220" s="269"/>
      <c r="C220" s="269"/>
      <c r="D220" s="269"/>
      <c r="E220" s="269"/>
      <c r="F220" s="270"/>
      <c r="G220" s="269"/>
      <c r="H220" s="269"/>
      <c r="I220" s="269"/>
      <c r="J220" s="269"/>
      <c r="K220" s="218"/>
      <c r="N220" s="218"/>
      <c r="O220" s="218"/>
      <c r="P220" s="218"/>
      <c r="Q220" s="218"/>
      <c r="R220" s="218"/>
      <c r="S220" s="218"/>
      <c r="T220" s="218"/>
      <c r="U220" s="218"/>
      <c r="V220" s="218"/>
      <c r="W220" s="218"/>
      <c r="X220" s="218"/>
      <c r="Y220" s="218"/>
      <c r="Z220" s="218"/>
      <c r="AA220" s="218"/>
      <c r="AB220" s="218"/>
      <c r="AC220" s="218"/>
      <c r="AD220" s="218"/>
      <c r="AE220" s="218"/>
      <c r="AF220" s="218"/>
    </row>
    <row r="221" spans="1:32" x14ac:dyDescent="0.3">
      <c r="A221" s="269"/>
      <c r="B221" s="269"/>
      <c r="C221" s="269"/>
      <c r="D221" s="269"/>
      <c r="E221" s="269"/>
      <c r="F221" s="270"/>
      <c r="G221" s="269"/>
      <c r="H221" s="269"/>
      <c r="I221" s="269"/>
      <c r="J221" s="269"/>
      <c r="K221" s="218"/>
      <c r="N221" s="218"/>
      <c r="O221" s="218"/>
      <c r="P221" s="218"/>
      <c r="Q221" s="218"/>
      <c r="R221" s="218"/>
      <c r="S221" s="218"/>
      <c r="T221" s="218"/>
      <c r="U221" s="218"/>
      <c r="V221" s="218"/>
      <c r="W221" s="218"/>
      <c r="X221" s="218"/>
      <c r="Y221" s="218"/>
      <c r="Z221" s="218"/>
      <c r="AA221" s="218"/>
      <c r="AB221" s="218"/>
      <c r="AC221" s="218"/>
      <c r="AD221" s="218"/>
      <c r="AE221" s="218"/>
      <c r="AF221" s="218"/>
    </row>
    <row r="222" spans="1:32" x14ac:dyDescent="0.3">
      <c r="A222" s="269"/>
      <c r="B222" s="269"/>
      <c r="C222" s="269"/>
      <c r="D222" s="269"/>
      <c r="E222" s="269"/>
      <c r="F222" s="270"/>
      <c r="G222" s="269"/>
      <c r="H222" s="269"/>
      <c r="I222" s="269"/>
      <c r="J222" s="269"/>
      <c r="K222" s="218"/>
      <c r="N222" s="218"/>
      <c r="O222" s="218"/>
      <c r="P222" s="218"/>
      <c r="Q222" s="218"/>
      <c r="R222" s="218"/>
      <c r="S222" s="218"/>
      <c r="T222" s="218"/>
      <c r="U222" s="218"/>
      <c r="V222" s="218"/>
      <c r="W222" s="218"/>
      <c r="X222" s="218"/>
      <c r="Y222" s="218"/>
      <c r="Z222" s="218"/>
      <c r="AA222" s="218"/>
      <c r="AB222" s="218"/>
      <c r="AC222" s="218"/>
      <c r="AD222" s="218"/>
      <c r="AE222" s="218"/>
      <c r="AF222" s="218"/>
    </row>
    <row r="223" spans="1:32" x14ac:dyDescent="0.3">
      <c r="A223" s="269"/>
      <c r="B223" s="269"/>
      <c r="C223" s="269"/>
      <c r="D223" s="269"/>
      <c r="E223" s="269"/>
      <c r="F223" s="270"/>
      <c r="G223" s="269"/>
      <c r="H223" s="269"/>
      <c r="I223" s="269"/>
      <c r="J223" s="269"/>
      <c r="K223" s="218"/>
      <c r="N223" s="218"/>
      <c r="O223" s="218"/>
      <c r="P223" s="218"/>
      <c r="Q223" s="218"/>
      <c r="R223" s="218"/>
      <c r="S223" s="218"/>
      <c r="T223" s="218"/>
      <c r="U223" s="218"/>
      <c r="V223" s="218"/>
      <c r="W223" s="218"/>
      <c r="X223" s="218"/>
      <c r="Y223" s="218"/>
      <c r="Z223" s="218"/>
      <c r="AA223" s="218"/>
      <c r="AB223" s="218"/>
      <c r="AC223" s="218"/>
      <c r="AD223" s="218"/>
      <c r="AE223" s="218"/>
      <c r="AF223" s="218"/>
    </row>
    <row r="224" spans="1:32" x14ac:dyDescent="0.3">
      <c r="A224" s="269"/>
      <c r="B224" s="269"/>
      <c r="C224" s="269"/>
      <c r="D224" s="269"/>
      <c r="E224" s="269"/>
      <c r="F224" s="270"/>
      <c r="G224" s="269"/>
      <c r="H224" s="269"/>
      <c r="I224" s="269"/>
      <c r="J224" s="269"/>
      <c r="K224" s="218"/>
      <c r="N224" s="218"/>
      <c r="O224" s="218"/>
      <c r="P224" s="218"/>
      <c r="Q224" s="218"/>
      <c r="R224" s="218"/>
      <c r="S224" s="218"/>
      <c r="T224" s="218"/>
      <c r="U224" s="218"/>
      <c r="V224" s="218"/>
      <c r="W224" s="218"/>
      <c r="X224" s="218"/>
      <c r="Y224" s="218"/>
      <c r="Z224" s="218"/>
      <c r="AA224" s="218"/>
      <c r="AB224" s="218"/>
      <c r="AC224" s="218"/>
      <c r="AD224" s="218"/>
      <c r="AE224" s="218"/>
      <c r="AF224" s="218"/>
    </row>
    <row r="225" spans="1:32" x14ac:dyDescent="0.3">
      <c r="A225" s="269"/>
      <c r="B225" s="269"/>
      <c r="C225" s="269"/>
      <c r="D225" s="269"/>
      <c r="E225" s="269"/>
      <c r="F225" s="270"/>
      <c r="G225" s="269"/>
      <c r="H225" s="269"/>
      <c r="I225" s="269"/>
      <c r="J225" s="269"/>
      <c r="K225" s="218"/>
      <c r="N225" s="218"/>
      <c r="O225" s="218"/>
      <c r="P225" s="218"/>
      <c r="Q225" s="218"/>
      <c r="R225" s="218"/>
      <c r="S225" s="218"/>
      <c r="T225" s="218"/>
      <c r="U225" s="218"/>
      <c r="V225" s="218"/>
      <c r="W225" s="218"/>
      <c r="X225" s="218"/>
      <c r="Y225" s="218"/>
      <c r="Z225" s="218"/>
      <c r="AA225" s="218"/>
      <c r="AB225" s="218"/>
      <c r="AC225" s="218"/>
      <c r="AD225" s="218"/>
      <c r="AE225" s="218"/>
      <c r="AF225" s="218"/>
    </row>
    <row r="226" spans="1:32" x14ac:dyDescent="0.3">
      <c r="A226" s="269"/>
      <c r="B226" s="269"/>
      <c r="C226" s="269"/>
      <c r="D226" s="269"/>
      <c r="E226" s="269"/>
      <c r="F226" s="270"/>
      <c r="G226" s="269"/>
      <c r="H226" s="269"/>
      <c r="I226" s="269"/>
      <c r="J226" s="269"/>
      <c r="K226" s="218"/>
      <c r="N226" s="218"/>
      <c r="O226" s="218"/>
      <c r="P226" s="218"/>
      <c r="Q226" s="218"/>
      <c r="R226" s="218"/>
      <c r="S226" s="218"/>
      <c r="T226" s="218"/>
      <c r="U226" s="218"/>
      <c r="V226" s="218"/>
      <c r="W226" s="218"/>
      <c r="X226" s="218"/>
      <c r="Y226" s="218"/>
      <c r="Z226" s="218"/>
      <c r="AA226" s="218"/>
      <c r="AB226" s="218"/>
      <c r="AC226" s="218"/>
      <c r="AD226" s="218"/>
      <c r="AE226" s="218"/>
      <c r="AF226" s="218"/>
    </row>
    <row r="227" spans="1:32" x14ac:dyDescent="0.3">
      <c r="A227" s="269"/>
      <c r="B227" s="269"/>
      <c r="C227" s="269"/>
      <c r="D227" s="269"/>
      <c r="E227" s="269"/>
      <c r="F227" s="270"/>
      <c r="G227" s="269"/>
      <c r="H227" s="269"/>
      <c r="I227" s="269"/>
      <c r="J227" s="269"/>
      <c r="K227" s="218"/>
      <c r="N227" s="218"/>
      <c r="O227" s="218"/>
      <c r="P227" s="218"/>
      <c r="Q227" s="218"/>
      <c r="R227" s="218"/>
      <c r="S227" s="218"/>
      <c r="T227" s="218"/>
      <c r="U227" s="218"/>
      <c r="V227" s="218"/>
      <c r="W227" s="218"/>
      <c r="X227" s="218"/>
      <c r="Y227" s="218"/>
      <c r="Z227" s="218"/>
      <c r="AA227" s="218"/>
      <c r="AB227" s="218"/>
      <c r="AC227" s="218"/>
      <c r="AD227" s="218"/>
      <c r="AE227" s="218"/>
      <c r="AF227" s="218"/>
    </row>
    <row r="228" spans="1:32" x14ac:dyDescent="0.3">
      <c r="A228" s="269"/>
      <c r="B228" s="269"/>
      <c r="C228" s="269"/>
      <c r="D228" s="269"/>
      <c r="E228" s="269"/>
      <c r="F228" s="270"/>
      <c r="G228" s="269"/>
      <c r="H228" s="269"/>
      <c r="I228" s="269"/>
      <c r="J228" s="269"/>
      <c r="K228" s="218"/>
      <c r="N228" s="218"/>
      <c r="O228" s="218"/>
      <c r="P228" s="218"/>
      <c r="Q228" s="218"/>
      <c r="R228" s="218"/>
      <c r="S228" s="218"/>
      <c r="T228" s="218"/>
      <c r="U228" s="218"/>
      <c r="V228" s="218"/>
      <c r="W228" s="218"/>
      <c r="X228" s="218"/>
      <c r="Y228" s="218"/>
      <c r="Z228" s="218"/>
      <c r="AA228" s="218"/>
      <c r="AB228" s="218"/>
      <c r="AC228" s="218"/>
      <c r="AD228" s="218"/>
      <c r="AE228" s="218"/>
      <c r="AF228" s="218"/>
    </row>
    <row r="229" spans="1:32" x14ac:dyDescent="0.3">
      <c r="A229" s="269"/>
      <c r="B229" s="269"/>
      <c r="C229" s="269"/>
      <c r="D229" s="269"/>
      <c r="E229" s="269"/>
      <c r="F229" s="270"/>
      <c r="G229" s="269"/>
      <c r="H229" s="269"/>
      <c r="I229" s="269"/>
      <c r="J229" s="269"/>
      <c r="K229" s="218"/>
      <c r="N229" s="218"/>
      <c r="O229" s="218"/>
      <c r="P229" s="218"/>
      <c r="Q229" s="218"/>
      <c r="R229" s="218"/>
      <c r="S229" s="218"/>
      <c r="T229" s="218"/>
      <c r="U229" s="218"/>
      <c r="V229" s="218"/>
      <c r="W229" s="218"/>
      <c r="X229" s="218"/>
      <c r="Y229" s="218"/>
      <c r="Z229" s="218"/>
      <c r="AA229" s="218"/>
      <c r="AB229" s="218"/>
      <c r="AC229" s="218"/>
      <c r="AD229" s="218"/>
      <c r="AE229" s="218"/>
      <c r="AF229" s="218"/>
    </row>
    <row r="230" spans="1:32" x14ac:dyDescent="0.3">
      <c r="A230" s="269"/>
      <c r="B230" s="269"/>
      <c r="C230" s="269"/>
      <c r="D230" s="269"/>
      <c r="E230" s="269"/>
      <c r="F230" s="270"/>
      <c r="G230" s="269"/>
      <c r="H230" s="269"/>
      <c r="I230" s="269"/>
      <c r="J230" s="269"/>
      <c r="K230" s="218"/>
      <c r="N230" s="218"/>
      <c r="O230" s="218"/>
      <c r="P230" s="218"/>
      <c r="Q230" s="218"/>
      <c r="R230" s="218"/>
      <c r="S230" s="218"/>
      <c r="T230" s="218"/>
      <c r="U230" s="218"/>
      <c r="V230" s="218"/>
      <c r="W230" s="218"/>
      <c r="X230" s="218"/>
      <c r="Y230" s="218"/>
      <c r="Z230" s="218"/>
      <c r="AA230" s="218"/>
      <c r="AB230" s="218"/>
      <c r="AC230" s="218"/>
      <c r="AD230" s="218"/>
      <c r="AE230" s="218"/>
      <c r="AF230" s="218"/>
    </row>
    <row r="231" spans="1:32" x14ac:dyDescent="0.3">
      <c r="A231" s="269"/>
      <c r="B231" s="269"/>
      <c r="C231" s="269"/>
      <c r="D231" s="269"/>
      <c r="E231" s="269"/>
      <c r="F231" s="270"/>
      <c r="G231" s="269"/>
      <c r="H231" s="269"/>
      <c r="I231" s="269"/>
      <c r="J231" s="269"/>
      <c r="K231" s="218"/>
      <c r="N231" s="218"/>
      <c r="O231" s="218"/>
      <c r="P231" s="218"/>
      <c r="Q231" s="218"/>
      <c r="R231" s="218"/>
      <c r="S231" s="218"/>
      <c r="T231" s="218"/>
      <c r="U231" s="218"/>
      <c r="V231" s="218"/>
      <c r="W231" s="218"/>
      <c r="X231" s="218"/>
      <c r="Y231" s="218"/>
      <c r="Z231" s="218"/>
      <c r="AA231" s="218"/>
      <c r="AB231" s="218"/>
      <c r="AC231" s="218"/>
      <c r="AD231" s="218"/>
      <c r="AE231" s="218"/>
      <c r="AF231" s="218"/>
    </row>
    <row r="232" spans="1:32" x14ac:dyDescent="0.3">
      <c r="A232" s="269"/>
      <c r="B232" s="269"/>
      <c r="C232" s="269"/>
      <c r="D232" s="269"/>
      <c r="E232" s="269"/>
      <c r="F232" s="270"/>
      <c r="G232" s="269"/>
      <c r="H232" s="269"/>
      <c r="I232" s="269"/>
      <c r="J232" s="269"/>
      <c r="K232" s="218"/>
      <c r="N232" s="218"/>
      <c r="O232" s="218"/>
      <c r="P232" s="218"/>
      <c r="Q232" s="218"/>
      <c r="R232" s="218"/>
      <c r="S232" s="218"/>
      <c r="T232" s="218"/>
      <c r="U232" s="218"/>
      <c r="V232" s="218"/>
      <c r="W232" s="218"/>
      <c r="X232" s="218"/>
      <c r="Y232" s="218"/>
      <c r="Z232" s="218"/>
      <c r="AA232" s="218"/>
      <c r="AB232" s="218"/>
      <c r="AC232" s="218"/>
      <c r="AD232" s="218"/>
      <c r="AE232" s="218"/>
      <c r="AF232" s="218"/>
    </row>
    <row r="233" spans="1:32" x14ac:dyDescent="0.3">
      <c r="A233" s="269"/>
      <c r="B233" s="269"/>
      <c r="C233" s="269"/>
      <c r="D233" s="269"/>
      <c r="E233" s="269"/>
      <c r="F233" s="270"/>
      <c r="G233" s="269"/>
      <c r="H233" s="269"/>
      <c r="I233" s="269"/>
      <c r="J233" s="269"/>
      <c r="K233" s="218"/>
      <c r="N233" s="218"/>
      <c r="O233" s="218"/>
      <c r="P233" s="218"/>
      <c r="Q233" s="218"/>
      <c r="R233" s="218"/>
      <c r="S233" s="218"/>
      <c r="T233" s="218"/>
      <c r="U233" s="218"/>
      <c r="V233" s="218"/>
      <c r="W233" s="218"/>
      <c r="X233" s="218"/>
      <c r="Y233" s="218"/>
      <c r="Z233" s="218"/>
      <c r="AA233" s="218"/>
      <c r="AB233" s="218"/>
      <c r="AC233" s="218"/>
      <c r="AD233" s="218"/>
      <c r="AE233" s="218"/>
      <c r="AF233" s="218"/>
    </row>
    <row r="234" spans="1:32" x14ac:dyDescent="0.3">
      <c r="A234" s="269"/>
      <c r="B234" s="269"/>
      <c r="C234" s="269"/>
      <c r="D234" s="269"/>
      <c r="E234" s="269"/>
      <c r="F234" s="270"/>
      <c r="G234" s="269"/>
      <c r="H234" s="269"/>
      <c r="I234" s="269"/>
      <c r="J234" s="269"/>
      <c r="K234" s="218"/>
      <c r="N234" s="218"/>
      <c r="O234" s="218"/>
      <c r="P234" s="218"/>
      <c r="Q234" s="218"/>
      <c r="R234" s="218"/>
      <c r="S234" s="218"/>
      <c r="T234" s="218"/>
      <c r="U234" s="218"/>
      <c r="V234" s="218"/>
      <c r="W234" s="218"/>
      <c r="X234" s="218"/>
      <c r="Y234" s="218"/>
      <c r="Z234" s="218"/>
      <c r="AA234" s="218"/>
      <c r="AB234" s="218"/>
      <c r="AC234" s="218"/>
      <c r="AD234" s="218"/>
      <c r="AE234" s="218"/>
      <c r="AF234" s="218"/>
    </row>
    <row r="235" spans="1:32" x14ac:dyDescent="0.3">
      <c r="A235" s="269"/>
      <c r="B235" s="269"/>
      <c r="C235" s="269"/>
      <c r="D235" s="269"/>
      <c r="E235" s="269"/>
      <c r="F235" s="270"/>
      <c r="G235" s="269"/>
      <c r="H235" s="269"/>
      <c r="I235" s="269"/>
      <c r="J235" s="269"/>
      <c r="K235" s="218"/>
      <c r="N235" s="218"/>
      <c r="O235" s="218"/>
      <c r="P235" s="218"/>
      <c r="Q235" s="218"/>
      <c r="R235" s="218"/>
      <c r="S235" s="218"/>
      <c r="T235" s="218"/>
      <c r="U235" s="218"/>
      <c r="V235" s="218"/>
      <c r="W235" s="218"/>
      <c r="X235" s="218"/>
      <c r="Y235" s="218"/>
      <c r="Z235" s="218"/>
      <c r="AA235" s="218"/>
      <c r="AB235" s="218"/>
      <c r="AC235" s="218"/>
      <c r="AD235" s="218"/>
      <c r="AE235" s="218"/>
      <c r="AF235" s="218"/>
    </row>
    <row r="236" spans="1:32" x14ac:dyDescent="0.3">
      <c r="A236" s="269"/>
      <c r="B236" s="269"/>
      <c r="C236" s="269"/>
      <c r="D236" s="269"/>
      <c r="E236" s="269"/>
      <c r="F236" s="270"/>
      <c r="G236" s="269"/>
      <c r="H236" s="269"/>
      <c r="I236" s="269"/>
      <c r="J236" s="269"/>
      <c r="K236" s="218"/>
      <c r="N236" s="218"/>
      <c r="O236" s="218"/>
      <c r="P236" s="218"/>
      <c r="Q236" s="218"/>
      <c r="R236" s="218"/>
      <c r="S236" s="218"/>
      <c r="T236" s="218"/>
      <c r="U236" s="218"/>
      <c r="V236" s="218"/>
      <c r="W236" s="218"/>
      <c r="X236" s="218"/>
      <c r="Y236" s="218"/>
      <c r="Z236" s="218"/>
      <c r="AA236" s="218"/>
      <c r="AB236" s="218"/>
      <c r="AC236" s="218"/>
      <c r="AD236" s="218"/>
      <c r="AE236" s="218"/>
      <c r="AF236" s="218"/>
    </row>
    <row r="237" spans="1:32" x14ac:dyDescent="0.3">
      <c r="A237" s="269"/>
      <c r="B237" s="269"/>
      <c r="C237" s="269"/>
      <c r="D237" s="269"/>
      <c r="E237" s="269"/>
      <c r="F237" s="270"/>
      <c r="G237" s="269"/>
      <c r="H237" s="269"/>
      <c r="I237" s="269"/>
      <c r="J237" s="269"/>
      <c r="K237" s="218"/>
      <c r="N237" s="218"/>
      <c r="O237" s="218"/>
      <c r="P237" s="218"/>
      <c r="Q237" s="218"/>
      <c r="R237" s="218"/>
      <c r="S237" s="218"/>
      <c r="T237" s="218"/>
      <c r="U237" s="218"/>
      <c r="V237" s="218"/>
      <c r="W237" s="218"/>
      <c r="X237" s="218"/>
      <c r="Y237" s="218"/>
      <c r="Z237" s="218"/>
      <c r="AA237" s="218"/>
      <c r="AB237" s="218"/>
      <c r="AC237" s="218"/>
      <c r="AD237" s="218"/>
      <c r="AE237" s="218"/>
      <c r="AF237" s="218"/>
    </row>
    <row r="238" spans="1:32" x14ac:dyDescent="0.3">
      <c r="A238" s="269"/>
      <c r="B238" s="269"/>
      <c r="C238" s="269"/>
      <c r="D238" s="269"/>
      <c r="E238" s="269"/>
      <c r="F238" s="271"/>
      <c r="G238" s="269"/>
      <c r="H238" s="269"/>
      <c r="I238" s="272"/>
      <c r="J238" s="272"/>
      <c r="K238" s="218"/>
      <c r="N238" s="218"/>
      <c r="O238" s="218"/>
      <c r="P238" s="218"/>
      <c r="Q238" s="218"/>
      <c r="R238" s="218"/>
      <c r="S238" s="218"/>
      <c r="T238" s="218"/>
      <c r="U238" s="218"/>
      <c r="V238" s="218"/>
      <c r="W238" s="218"/>
      <c r="X238" s="218"/>
      <c r="Y238" s="218"/>
      <c r="Z238" s="218"/>
      <c r="AA238" s="218"/>
      <c r="AB238" s="218"/>
      <c r="AC238" s="218"/>
      <c r="AD238" s="218"/>
      <c r="AE238" s="218"/>
      <c r="AF238" s="218"/>
    </row>
    <row r="239" spans="1:32" x14ac:dyDescent="0.3">
      <c r="A239" s="269"/>
      <c r="B239" s="269"/>
      <c r="C239" s="269"/>
      <c r="D239" s="269"/>
      <c r="E239" s="269"/>
      <c r="F239" s="271"/>
      <c r="G239" s="269"/>
      <c r="H239" s="269"/>
      <c r="I239" s="272"/>
      <c r="J239" s="272"/>
      <c r="K239" s="218"/>
      <c r="N239" s="218"/>
      <c r="O239" s="218"/>
      <c r="P239" s="218"/>
      <c r="Q239" s="218"/>
      <c r="R239" s="218"/>
      <c r="S239" s="218"/>
      <c r="T239" s="218"/>
      <c r="U239" s="218"/>
      <c r="V239" s="218"/>
      <c r="W239" s="218"/>
      <c r="X239" s="218"/>
      <c r="Y239" s="218"/>
      <c r="Z239" s="218"/>
      <c r="AA239" s="218"/>
      <c r="AB239" s="218"/>
      <c r="AC239" s="218"/>
      <c r="AD239" s="218"/>
      <c r="AE239" s="218"/>
      <c r="AF239" s="218"/>
    </row>
    <row r="240" spans="1:32" x14ac:dyDescent="0.3">
      <c r="A240" s="269"/>
      <c r="B240" s="269"/>
      <c r="C240" s="269"/>
      <c r="D240" s="269"/>
      <c r="E240" s="269"/>
      <c r="F240" s="271"/>
      <c r="G240" s="269"/>
      <c r="H240" s="269"/>
      <c r="I240" s="272"/>
      <c r="J240" s="272"/>
      <c r="K240" s="218"/>
      <c r="N240" s="218"/>
      <c r="O240" s="218"/>
      <c r="P240" s="218"/>
      <c r="Q240" s="218"/>
      <c r="R240" s="218"/>
      <c r="S240" s="218"/>
      <c r="T240" s="218"/>
      <c r="U240" s="218"/>
      <c r="V240" s="218"/>
      <c r="W240" s="218"/>
      <c r="X240" s="218"/>
      <c r="Y240" s="218"/>
      <c r="Z240" s="218"/>
      <c r="AA240" s="218"/>
      <c r="AB240" s="218"/>
      <c r="AC240" s="218"/>
      <c r="AD240" s="218"/>
      <c r="AE240" s="218"/>
      <c r="AF240" s="218"/>
    </row>
    <row r="241" spans="1:32" x14ac:dyDescent="0.3">
      <c r="A241" s="269"/>
      <c r="B241" s="269"/>
      <c r="C241" s="269"/>
      <c r="D241" s="269"/>
      <c r="E241" s="269"/>
      <c r="F241" s="271"/>
      <c r="G241" s="269"/>
      <c r="H241" s="269"/>
      <c r="I241" s="272"/>
      <c r="J241" s="272"/>
      <c r="K241" s="218"/>
      <c r="N241" s="218"/>
      <c r="O241" s="218"/>
      <c r="P241" s="218"/>
      <c r="Q241" s="218"/>
      <c r="R241" s="218"/>
      <c r="S241" s="218"/>
      <c r="T241" s="218"/>
      <c r="U241" s="218"/>
      <c r="V241" s="218"/>
      <c r="W241" s="218"/>
      <c r="X241" s="218"/>
      <c r="Y241" s="218"/>
      <c r="Z241" s="218"/>
      <c r="AA241" s="218"/>
      <c r="AB241" s="218"/>
      <c r="AC241" s="218"/>
      <c r="AD241" s="218"/>
      <c r="AE241" s="218"/>
      <c r="AF241" s="218"/>
    </row>
    <row r="242" spans="1:32" x14ac:dyDescent="0.3">
      <c r="A242" s="269"/>
      <c r="B242" s="269"/>
      <c r="C242" s="269"/>
      <c r="D242" s="269"/>
      <c r="E242" s="269"/>
      <c r="F242" s="271"/>
      <c r="G242" s="269"/>
      <c r="H242" s="269"/>
      <c r="I242" s="272"/>
      <c r="J242" s="272"/>
      <c r="K242" s="218"/>
      <c r="N242" s="218"/>
      <c r="O242" s="218"/>
      <c r="P242" s="218"/>
      <c r="Q242" s="218"/>
      <c r="R242" s="218"/>
      <c r="S242" s="218"/>
      <c r="T242" s="218"/>
      <c r="U242" s="218"/>
      <c r="V242" s="218"/>
      <c r="W242" s="218"/>
      <c r="X242" s="218"/>
      <c r="Y242" s="218"/>
      <c r="Z242" s="218"/>
      <c r="AA242" s="218"/>
      <c r="AB242" s="218"/>
      <c r="AC242" s="218"/>
      <c r="AD242" s="218"/>
      <c r="AE242" s="218"/>
      <c r="AF242" s="218"/>
    </row>
    <row r="243" spans="1:32" x14ac:dyDescent="0.3">
      <c r="A243" s="269"/>
      <c r="B243" s="269"/>
      <c r="C243" s="269"/>
      <c r="D243" s="269"/>
      <c r="E243" s="269"/>
      <c r="F243" s="271"/>
      <c r="G243" s="269"/>
      <c r="H243" s="269"/>
      <c r="I243" s="272"/>
      <c r="J243" s="272"/>
      <c r="K243" s="218"/>
      <c r="N243" s="218"/>
      <c r="O243" s="218"/>
      <c r="P243" s="218"/>
      <c r="Q243" s="218"/>
      <c r="R243" s="218"/>
      <c r="S243" s="218"/>
      <c r="T243" s="218"/>
      <c r="U243" s="218"/>
      <c r="V243" s="218"/>
      <c r="W243" s="218"/>
      <c r="X243" s="218"/>
      <c r="Y243" s="218"/>
      <c r="Z243" s="218"/>
      <c r="AA243" s="218"/>
      <c r="AB243" s="218"/>
      <c r="AC243" s="218"/>
      <c r="AD243" s="218"/>
      <c r="AE243" s="218"/>
      <c r="AF243" s="218"/>
    </row>
    <row r="244" spans="1:32" x14ac:dyDescent="0.3">
      <c r="A244" s="269"/>
      <c r="B244" s="269"/>
      <c r="C244" s="269"/>
      <c r="D244" s="269"/>
      <c r="E244" s="269"/>
      <c r="F244" s="271"/>
      <c r="G244" s="269"/>
      <c r="H244" s="269"/>
      <c r="I244" s="272"/>
      <c r="J244" s="272"/>
      <c r="K244" s="218"/>
      <c r="N244" s="218"/>
      <c r="O244" s="218"/>
      <c r="P244" s="218"/>
      <c r="Q244" s="218"/>
      <c r="R244" s="218"/>
      <c r="S244" s="218"/>
      <c r="T244" s="218"/>
      <c r="U244" s="218"/>
      <c r="V244" s="218"/>
      <c r="W244" s="218"/>
      <c r="X244" s="218"/>
      <c r="Y244" s="218"/>
      <c r="Z244" s="218"/>
      <c r="AA244" s="218"/>
      <c r="AB244" s="218"/>
      <c r="AC244" s="218"/>
      <c r="AD244" s="218"/>
      <c r="AE244" s="218"/>
      <c r="AF244" s="218"/>
    </row>
    <row r="245" spans="1:32" x14ac:dyDescent="0.3">
      <c r="A245" s="269"/>
      <c r="B245" s="269"/>
      <c r="C245" s="269"/>
      <c r="D245" s="269"/>
      <c r="E245" s="269"/>
      <c r="F245" s="271"/>
      <c r="G245" s="269"/>
      <c r="H245" s="269"/>
      <c r="I245" s="272"/>
      <c r="J245" s="272"/>
      <c r="K245" s="218"/>
      <c r="N245" s="218"/>
      <c r="O245" s="218"/>
      <c r="P245" s="218"/>
      <c r="Q245" s="218"/>
      <c r="R245" s="218"/>
      <c r="S245" s="218"/>
      <c r="T245" s="218"/>
      <c r="U245" s="218"/>
      <c r="V245" s="218"/>
      <c r="W245" s="218"/>
      <c r="X245" s="218"/>
      <c r="Y245" s="218"/>
      <c r="Z245" s="218"/>
      <c r="AA245" s="218"/>
      <c r="AB245" s="218"/>
      <c r="AC245" s="218"/>
      <c r="AD245" s="218"/>
      <c r="AE245" s="218"/>
      <c r="AF245" s="218"/>
    </row>
    <row r="246" spans="1:32" x14ac:dyDescent="0.3">
      <c r="A246" s="269"/>
      <c r="B246" s="269"/>
      <c r="C246" s="269"/>
      <c r="D246" s="269"/>
      <c r="E246" s="269"/>
      <c r="F246" s="271"/>
      <c r="G246" s="269"/>
      <c r="H246" s="269"/>
      <c r="I246" s="272"/>
      <c r="J246" s="272"/>
      <c r="K246" s="218"/>
      <c r="N246" s="218"/>
      <c r="O246" s="218"/>
      <c r="P246" s="218"/>
      <c r="Q246" s="218"/>
      <c r="R246" s="218"/>
      <c r="S246" s="218"/>
      <c r="T246" s="218"/>
      <c r="U246" s="218"/>
      <c r="V246" s="218"/>
      <c r="W246" s="218"/>
      <c r="X246" s="218"/>
      <c r="Y246" s="218"/>
      <c r="Z246" s="218"/>
      <c r="AA246" s="218"/>
      <c r="AB246" s="218"/>
      <c r="AC246" s="218"/>
      <c r="AD246" s="218"/>
      <c r="AE246" s="218"/>
      <c r="AF246" s="218"/>
    </row>
    <row r="247" spans="1:32" x14ac:dyDescent="0.3">
      <c r="A247" s="269"/>
      <c r="B247" s="269"/>
      <c r="C247" s="269"/>
      <c r="D247" s="269"/>
      <c r="E247" s="269"/>
      <c r="F247" s="271"/>
      <c r="G247" s="269"/>
      <c r="H247" s="269"/>
      <c r="I247" s="272"/>
      <c r="J247" s="272"/>
      <c r="K247" s="218"/>
      <c r="N247" s="218"/>
      <c r="O247" s="218"/>
      <c r="P247" s="218"/>
      <c r="Q247" s="218"/>
      <c r="R247" s="218"/>
      <c r="S247" s="218"/>
      <c r="T247" s="218"/>
      <c r="U247" s="218"/>
      <c r="V247" s="218"/>
      <c r="W247" s="218"/>
      <c r="X247" s="218"/>
      <c r="Y247" s="218"/>
      <c r="Z247" s="218"/>
      <c r="AA247" s="218"/>
      <c r="AB247" s="218"/>
      <c r="AC247" s="218"/>
      <c r="AD247" s="218"/>
      <c r="AE247" s="218"/>
      <c r="AF247" s="218"/>
    </row>
    <row r="248" spans="1:32" x14ac:dyDescent="0.3">
      <c r="A248" s="269"/>
      <c r="B248" s="269"/>
      <c r="C248" s="269"/>
      <c r="D248" s="269"/>
      <c r="E248" s="269"/>
      <c r="F248" s="271"/>
      <c r="G248" s="269"/>
      <c r="H248" s="269"/>
      <c r="I248" s="272"/>
      <c r="J248" s="272"/>
      <c r="K248" s="218"/>
      <c r="N248" s="218"/>
      <c r="O248" s="218"/>
      <c r="P248" s="218"/>
      <c r="Q248" s="218"/>
      <c r="R248" s="218"/>
      <c r="S248" s="218"/>
      <c r="T248" s="218"/>
      <c r="U248" s="218"/>
      <c r="V248" s="218"/>
      <c r="W248" s="218"/>
      <c r="X248" s="218"/>
      <c r="Y248" s="218"/>
      <c r="Z248" s="218"/>
      <c r="AA248" s="218"/>
      <c r="AB248" s="218"/>
      <c r="AC248" s="218"/>
      <c r="AD248" s="218"/>
      <c r="AE248" s="218"/>
      <c r="AF248" s="218"/>
    </row>
    <row r="249" spans="1:32" x14ac:dyDescent="0.3">
      <c r="A249" s="269"/>
      <c r="B249" s="269"/>
      <c r="C249" s="269"/>
      <c r="D249" s="269"/>
      <c r="E249" s="269"/>
      <c r="F249" s="271"/>
      <c r="G249" s="269"/>
      <c r="H249" s="269"/>
      <c r="I249" s="272"/>
      <c r="J249" s="272"/>
      <c r="K249" s="218"/>
      <c r="N249" s="218"/>
      <c r="O249" s="218"/>
      <c r="P249" s="218"/>
      <c r="Q249" s="218"/>
      <c r="R249" s="218"/>
      <c r="S249" s="218"/>
      <c r="T249" s="218"/>
      <c r="U249" s="218"/>
      <c r="V249" s="218"/>
      <c r="W249" s="218"/>
      <c r="X249" s="218"/>
      <c r="Y249" s="218"/>
      <c r="Z249" s="218"/>
      <c r="AA249" s="218"/>
      <c r="AB249" s="218"/>
      <c r="AC249" s="218"/>
      <c r="AD249" s="218"/>
      <c r="AE249" s="218"/>
      <c r="AF249" s="218"/>
    </row>
    <row r="250" spans="1:32" x14ac:dyDescent="0.3">
      <c r="A250" s="269"/>
      <c r="B250" s="269"/>
      <c r="C250" s="269"/>
      <c r="D250" s="269"/>
      <c r="E250" s="269"/>
      <c r="F250" s="271"/>
      <c r="G250" s="269"/>
      <c r="H250" s="269"/>
      <c r="I250" s="272"/>
      <c r="J250" s="272"/>
      <c r="K250" s="218"/>
      <c r="N250" s="218"/>
      <c r="O250" s="218"/>
      <c r="P250" s="218"/>
      <c r="Q250" s="218"/>
      <c r="R250" s="218"/>
      <c r="S250" s="218"/>
      <c r="T250" s="218"/>
      <c r="U250" s="218"/>
      <c r="V250" s="218"/>
      <c r="W250" s="218"/>
      <c r="X250" s="218"/>
      <c r="Y250" s="218"/>
      <c r="Z250" s="218"/>
      <c r="AA250" s="218"/>
      <c r="AB250" s="218"/>
      <c r="AC250" s="218"/>
      <c r="AD250" s="218"/>
      <c r="AE250" s="218"/>
      <c r="AF250" s="218"/>
    </row>
    <row r="251" spans="1:32" x14ac:dyDescent="0.3">
      <c r="A251" s="269"/>
      <c r="B251" s="269"/>
      <c r="C251" s="269"/>
      <c r="D251" s="269"/>
      <c r="E251" s="269"/>
      <c r="F251" s="271"/>
      <c r="G251" s="269"/>
      <c r="H251" s="269"/>
      <c r="I251" s="272"/>
      <c r="J251" s="272"/>
      <c r="K251" s="218"/>
      <c r="N251" s="218"/>
      <c r="O251" s="218"/>
      <c r="P251" s="218"/>
      <c r="Q251" s="218"/>
      <c r="R251" s="218"/>
      <c r="S251" s="218"/>
      <c r="T251" s="218"/>
      <c r="U251" s="218"/>
      <c r="V251" s="218"/>
      <c r="W251" s="218"/>
      <c r="X251" s="218"/>
      <c r="Y251" s="218"/>
      <c r="Z251" s="218"/>
      <c r="AA251" s="218"/>
      <c r="AB251" s="218"/>
      <c r="AC251" s="218"/>
      <c r="AD251" s="218"/>
      <c r="AE251" s="218"/>
      <c r="AF251" s="218"/>
    </row>
    <row r="252" spans="1:32" x14ac:dyDescent="0.3">
      <c r="A252" s="269"/>
      <c r="B252" s="269"/>
      <c r="C252" s="269"/>
      <c r="D252" s="269"/>
      <c r="E252" s="269"/>
      <c r="F252" s="271"/>
      <c r="G252" s="269"/>
      <c r="H252" s="269"/>
      <c r="I252" s="272"/>
      <c r="J252" s="272"/>
      <c r="K252" s="218"/>
      <c r="N252" s="218"/>
      <c r="O252" s="218"/>
      <c r="P252" s="218"/>
      <c r="Q252" s="218"/>
      <c r="R252" s="218"/>
      <c r="S252" s="218"/>
      <c r="T252" s="218"/>
      <c r="U252" s="218"/>
      <c r="V252" s="218"/>
      <c r="W252" s="218"/>
      <c r="X252" s="218"/>
      <c r="Y252" s="218"/>
      <c r="Z252" s="218"/>
      <c r="AA252" s="218"/>
      <c r="AB252" s="218"/>
      <c r="AC252" s="218"/>
      <c r="AD252" s="218"/>
      <c r="AE252" s="218"/>
      <c r="AF252" s="218"/>
    </row>
    <row r="253" spans="1:32" x14ac:dyDescent="0.3">
      <c r="A253" s="269"/>
      <c r="B253" s="269"/>
      <c r="C253" s="269"/>
      <c r="D253" s="269"/>
      <c r="E253" s="269"/>
      <c r="F253" s="271"/>
      <c r="G253" s="269"/>
      <c r="H253" s="269"/>
      <c r="I253" s="272"/>
      <c r="J253" s="272"/>
      <c r="K253" s="218"/>
      <c r="N253" s="218"/>
      <c r="O253" s="218"/>
      <c r="P253" s="218"/>
      <c r="Q253" s="218"/>
      <c r="R253" s="218"/>
      <c r="S253" s="218"/>
      <c r="T253" s="218"/>
      <c r="U253" s="218"/>
      <c r="V253" s="218"/>
      <c r="W253" s="218"/>
      <c r="X253" s="218"/>
      <c r="Y253" s="218"/>
      <c r="Z253" s="218"/>
      <c r="AA253" s="218"/>
      <c r="AB253" s="218"/>
      <c r="AC253" s="218"/>
      <c r="AD253" s="218"/>
      <c r="AE253" s="218"/>
      <c r="AF253" s="218"/>
    </row>
    <row r="254" spans="1:32" x14ac:dyDescent="0.3">
      <c r="A254" s="269"/>
      <c r="B254" s="269"/>
      <c r="C254" s="269"/>
      <c r="D254" s="269"/>
      <c r="E254" s="269"/>
      <c r="F254" s="271"/>
      <c r="G254" s="269"/>
      <c r="H254" s="269"/>
      <c r="I254" s="272"/>
      <c r="J254" s="272"/>
      <c r="K254" s="218"/>
      <c r="N254" s="218"/>
      <c r="O254" s="218"/>
      <c r="P254" s="218"/>
      <c r="Q254" s="218"/>
      <c r="R254" s="218"/>
      <c r="S254" s="218"/>
      <c r="T254" s="218"/>
      <c r="U254" s="218"/>
      <c r="V254" s="218"/>
      <c r="W254" s="218"/>
      <c r="X254" s="218"/>
      <c r="Y254" s="218"/>
      <c r="Z254" s="218"/>
      <c r="AA254" s="218"/>
      <c r="AB254" s="218"/>
      <c r="AC254" s="218"/>
      <c r="AD254" s="218"/>
      <c r="AE254" s="218"/>
      <c r="AF254" s="218"/>
    </row>
    <row r="255" spans="1:32" x14ac:dyDescent="0.3">
      <c r="A255" s="269"/>
      <c r="B255" s="269"/>
      <c r="C255" s="269"/>
      <c r="D255" s="269"/>
      <c r="E255" s="269"/>
      <c r="F255" s="271"/>
      <c r="G255" s="269"/>
      <c r="H255" s="269"/>
      <c r="I255" s="272"/>
      <c r="J255" s="272"/>
      <c r="K255" s="218"/>
      <c r="N255" s="218"/>
      <c r="O255" s="218"/>
      <c r="P255" s="218"/>
      <c r="Q255" s="218"/>
      <c r="R255" s="218"/>
      <c r="S255" s="218"/>
      <c r="T255" s="218"/>
      <c r="U255" s="218"/>
      <c r="V255" s="218"/>
      <c r="W255" s="218"/>
      <c r="X255" s="218"/>
      <c r="Y255" s="218"/>
      <c r="Z255" s="218"/>
      <c r="AA255" s="218"/>
      <c r="AB255" s="218"/>
      <c r="AC255" s="218"/>
      <c r="AD255" s="218"/>
      <c r="AE255" s="218"/>
      <c r="AF255" s="218"/>
    </row>
  </sheetData>
  <sheetProtection algorithmName="SHA-512" hashValue="MTQA7aKCXp7j1/L7c0uulzte2WJrRYTba7SXnrrpzmvwJCUQMKIbHm6PrmLLClRGs3lJYCls5MzHGV4rpasRWQ==" saltValue="TtHVKn0IqEDrIlf7AfUMcw==" spinCount="100000" sheet="1" formatColumns="0" formatRows="0" selectLockedCells="1"/>
  <customSheetViews>
    <customSheetView guid="{7B2C193D-327B-40D6-809F-9A3DFB75744C}" fitToPage="1" printArea="1" hiddenRows="1" hiddenColumns="1" view="pageBreakPreview">
      <selection activeCell="I20" sqref="I20"/>
      <rowBreaks count="1" manualBreakCount="1">
        <brk id="287" max="10" man="1"/>
      </rowBreaks>
      <pageMargins left="0.24" right="0.23" top="0.53" bottom="0.44" header="0.41" footer="0.24"/>
      <printOptions horizontalCentered="1"/>
      <pageSetup paperSize="9" scale="86" fitToHeight="0" orientation="landscape" r:id="rId1"/>
      <headerFooter alignWithMargins="0">
        <oddFooter>&amp;R&amp;"Book Antiqua,Bold"&amp;10Schedule-2/ Page &amp;P of &amp;N</oddFooter>
      </headerFooter>
    </customSheetView>
    <customSheetView guid="{0D897A0D-14C5-4BD1-B11A-C8754685A103}" fitToPage="1" printArea="1" hiddenRows="1" hiddenColumns="1" view="pageBreakPreview" topLeftCell="A25">
      <selection activeCell="I19" sqref="I19"/>
      <rowBreaks count="1" manualBreakCount="1">
        <brk id="98" max="10" man="1"/>
      </rowBreaks>
      <pageMargins left="0.24" right="0.23" top="0.53" bottom="0.44" header="0.41" footer="0.24"/>
      <printOptions horizontalCentered="1"/>
      <pageSetup paperSize="9" scale="87" fitToHeight="0" orientation="landscape" r:id="rId2"/>
      <headerFooter alignWithMargins="0">
        <oddFooter>&amp;R&amp;"Book Antiqua,Bold"&amp;10Schedule-2/ Page &amp;P of &amp;N</oddFooter>
      </headerFooter>
    </customSheetView>
    <customSheetView guid="{302D9D75-0757-45DA-AFBF-614F08F1401B}"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3"/>
      <headerFooter alignWithMargins="0">
        <oddFooter>&amp;R&amp;"Book Antiqua,Bold"&amp;10Schedule-2/ Page &amp;P of &amp;N</oddFooter>
      </headerFooter>
    </customSheetView>
    <customSheetView guid="{C6A7FFED-91EB-41DF-A944-2BFB2D792481}"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4"/>
      <headerFooter alignWithMargins="0">
        <oddFooter>&amp;R&amp;"Book Antiqua,Bold"&amp;10Schedule-2/ Page &amp;P of &amp;N</oddFooter>
      </headerFooter>
    </customSheetView>
  </customSheetViews>
  <mergeCells count="26">
    <mergeCell ref="B122:J122"/>
    <mergeCell ref="B129:J129"/>
    <mergeCell ref="B147:J147"/>
    <mergeCell ref="B154:J154"/>
    <mergeCell ref="A3:J3"/>
    <mergeCell ref="R3:S3"/>
    <mergeCell ref="A4:J4"/>
    <mergeCell ref="A7:H7"/>
    <mergeCell ref="A8:B8"/>
    <mergeCell ref="C8:E8"/>
    <mergeCell ref="B161:J161"/>
    <mergeCell ref="B173:J173"/>
    <mergeCell ref="H175:I175"/>
    <mergeCell ref="H176:I176"/>
    <mergeCell ref="A9:B9"/>
    <mergeCell ref="C9:E9"/>
    <mergeCell ref="C10:E10"/>
    <mergeCell ref="C11:E11"/>
    <mergeCell ref="A14:J14"/>
    <mergeCell ref="I15:J15"/>
    <mergeCell ref="B18:J18"/>
    <mergeCell ref="A168:J168"/>
    <mergeCell ref="B40:J40"/>
    <mergeCell ref="B66:J66"/>
    <mergeCell ref="B91:J91"/>
    <mergeCell ref="B115:J115"/>
  </mergeCells>
  <conditionalFormatting sqref="I19:I39 I41:I65 I67:I90 I92:I114 I116:I121 I123:I128 I130:I146 I148:I153 I155:I160 I162:I167">
    <cfRule type="cellIs" dxfId="86" priority="53" stopIfTrue="1" operator="equal">
      <formula>"a"</formula>
    </cfRule>
    <cfRule type="expression" dxfId="85" priority="56" stopIfTrue="1">
      <formula>F19&gt;0</formula>
    </cfRule>
  </conditionalFormatting>
  <dataValidations count="1">
    <dataValidation type="decimal" operator="greaterThan" allowBlank="1" showInputMessage="1" showErrorMessage="1" sqref="I19:I39 I41:I65 I67:I90 I92:I114 I116:I121 I123:I128 I130:I146 I148:I153 I155:I160 I162:I167" xr:uid="{00000000-0002-0000-0500-000000000000}">
      <formula1>0</formula1>
    </dataValidation>
  </dataValidations>
  <printOptions horizontalCentered="1"/>
  <pageMargins left="0.24" right="0.23" top="0.53" bottom="0.44" header="0.41" footer="0.24"/>
  <pageSetup paperSize="9" scale="80" fitToHeight="0" orientation="landscape" r:id="rId5"/>
  <headerFooter alignWithMargins="0">
    <oddFooter>&amp;R&amp;"Book Antiqua,Bold"&amp;10Schedule-2/ Page &amp;P of &amp;N</oddFooter>
  </headerFooter>
  <rowBreaks count="1" manualBreakCount="1">
    <brk id="167" max="10"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142"/>
  <sheetViews>
    <sheetView view="pageBreakPreview" topLeftCell="A19" zoomScale="70" zoomScaleNormal="100" zoomScaleSheetLayoutView="70" workbookViewId="0">
      <selection activeCell="I19" sqref="I19"/>
    </sheetView>
  </sheetViews>
  <sheetFormatPr defaultRowHeight="15.75" x14ac:dyDescent="0.3"/>
  <cols>
    <col min="1" max="1" width="7.625" style="282" customWidth="1"/>
    <col min="2" max="2" width="13" style="283" customWidth="1"/>
    <col min="3" max="3" width="9" style="283" customWidth="1"/>
    <col min="4" max="4" width="9.625" style="283" customWidth="1"/>
    <col min="5" max="5" width="9.375" style="283" customWidth="1"/>
    <col min="6" max="6" width="33.125" style="283" bestFit="1" customWidth="1"/>
    <col min="7" max="7" width="13.75" style="283" customWidth="1"/>
    <col min="8" max="8" width="14" style="284" customWidth="1"/>
    <col min="9" max="9" width="12" style="285" bestFit="1" customWidth="1"/>
    <col min="10" max="10" width="9.5" style="283" customWidth="1"/>
    <col min="11" max="11" width="13.875" style="283" bestFit="1" customWidth="1"/>
    <col min="12" max="12" width="78.625" style="286" customWidth="1"/>
    <col min="13" max="13" width="6.5" style="285" customWidth="1"/>
    <col min="14" max="14" width="9.25" style="285" customWidth="1"/>
    <col min="15" max="15" width="13.5" style="287" customWidth="1"/>
    <col min="16" max="16" width="14.875" style="287" customWidth="1"/>
    <col min="17" max="17" width="13.375" style="8" customWidth="1"/>
    <col min="18" max="18" width="13.125" style="8" hidden="1" customWidth="1"/>
    <col min="19" max="19" width="13.5" style="8" hidden="1" customWidth="1"/>
    <col min="20" max="24" width="9" style="8" hidden="1" customWidth="1"/>
    <col min="25" max="28" width="9" style="8" customWidth="1"/>
    <col min="29" max="29" width="16.5" style="8" customWidth="1"/>
    <col min="30" max="31" width="9" style="8" customWidth="1"/>
    <col min="32" max="36" width="9" style="8"/>
    <col min="37" max="37" width="9" style="8" hidden="1" customWidth="1"/>
    <col min="38" max="39" width="17.625" style="8" hidden="1" customWidth="1"/>
    <col min="40" max="40" width="9" style="8" hidden="1" customWidth="1"/>
    <col min="41" max="41" width="15.5" style="8" hidden="1" customWidth="1"/>
    <col min="42" max="42" width="15.375" style="8" hidden="1" customWidth="1"/>
    <col min="43" max="54" width="9" style="8"/>
    <col min="55" max="16384" width="9" style="9"/>
  </cols>
  <sheetData>
    <row r="1" spans="1:54" ht="16.5" x14ac:dyDescent="0.3">
      <c r="A1" s="273" t="str">
        <f>Cover!B3</f>
        <v>Specification No: CC/NT/W-COMM/DOM/A06/24/09512</v>
      </c>
      <c r="B1" s="274"/>
      <c r="C1" s="274"/>
      <c r="D1" s="274"/>
      <c r="E1" s="274"/>
      <c r="F1" s="274"/>
      <c r="G1" s="274"/>
      <c r="H1" s="275"/>
      <c r="I1" s="1"/>
      <c r="J1" s="274"/>
      <c r="K1" s="274"/>
      <c r="L1" s="276"/>
      <c r="M1" s="4"/>
      <c r="N1" s="4"/>
      <c r="O1" s="5"/>
      <c r="P1" s="277" t="s">
        <v>126</v>
      </c>
    </row>
    <row r="2" spans="1:54" x14ac:dyDescent="0.3">
      <c r="A2" s="278"/>
      <c r="B2" s="279"/>
      <c r="C2" s="279"/>
      <c r="D2" s="279"/>
      <c r="E2" s="279"/>
      <c r="F2" s="279"/>
      <c r="G2" s="279"/>
      <c r="H2" s="280"/>
      <c r="I2" s="10"/>
      <c r="J2" s="279"/>
      <c r="K2" s="279"/>
      <c r="L2" s="281"/>
      <c r="M2" s="10"/>
      <c r="N2" s="10"/>
      <c r="O2" s="9"/>
      <c r="P2" s="9"/>
    </row>
    <row r="3" spans="1:54" ht="62.25" customHeight="1" x14ac:dyDescent="0.3">
      <c r="A3" s="859" t="str">
        <f>Cover!$B$2</f>
        <v>Package FOTE-02 for Communication Equipment ( SDH) Supply &amp; Installation under Communication System Schemes in 19th NCT</v>
      </c>
      <c r="B3" s="859"/>
      <c r="C3" s="859"/>
      <c r="D3" s="859"/>
      <c r="E3" s="859"/>
      <c r="F3" s="859"/>
      <c r="G3" s="859"/>
      <c r="H3" s="859"/>
      <c r="I3" s="859"/>
      <c r="J3" s="859"/>
      <c r="K3" s="859"/>
      <c r="L3" s="859"/>
      <c r="M3" s="859"/>
      <c r="N3" s="859"/>
      <c r="O3" s="859"/>
      <c r="P3" s="859"/>
      <c r="Q3" s="859"/>
      <c r="AK3" s="17" t="s">
        <v>127</v>
      </c>
      <c r="AM3" s="90">
        <f>IF(ISERROR(#REF!/('[1]Sch-6'!D14+'[1]Sch-6'!D16+'[1]Sch-6'!D18)),0,#REF!/( '[1]Sch-6'!D14+'[1]Sch-6'!D16+'[1]Sch-6'!D18))</f>
        <v>0</v>
      </c>
    </row>
    <row r="4" spans="1:54" ht="16.5" x14ac:dyDescent="0.3">
      <c r="A4" s="860" t="s">
        <v>128</v>
      </c>
      <c r="B4" s="860"/>
      <c r="C4" s="860"/>
      <c r="D4" s="860"/>
      <c r="E4" s="860"/>
      <c r="F4" s="860"/>
      <c r="G4" s="860"/>
      <c r="H4" s="860"/>
      <c r="I4" s="860"/>
      <c r="J4" s="860"/>
      <c r="K4" s="860"/>
      <c r="L4" s="860"/>
      <c r="M4" s="860"/>
      <c r="N4" s="860"/>
      <c r="O4" s="860"/>
      <c r="P4" s="860"/>
      <c r="Q4" s="860"/>
      <c r="AK4" s="17" t="s">
        <v>129</v>
      </c>
      <c r="AM4" s="90" t="e">
        <f>#REF!</f>
        <v>#REF!</v>
      </c>
    </row>
    <row r="5" spans="1:54" x14ac:dyDescent="0.3">
      <c r="AK5" s="17" t="s">
        <v>130</v>
      </c>
      <c r="AM5" s="90">
        <f>IF(ISERROR(#REF!/#REF!),0,#REF! /#REF!)</f>
        <v>0</v>
      </c>
    </row>
    <row r="6" spans="1:54" ht="16.5" x14ac:dyDescent="0.3">
      <c r="A6" s="288" t="str">
        <f>'Sch-1'!A6</f>
        <v>Bidder’s Name and Address (Sole Bidder) :</v>
      </c>
      <c r="B6" s="289"/>
      <c r="C6" s="289"/>
      <c r="D6" s="289"/>
      <c r="E6" s="289"/>
      <c r="F6" s="289"/>
      <c r="G6" s="289"/>
      <c r="H6" s="290"/>
      <c r="I6" s="291"/>
      <c r="J6" s="289"/>
      <c r="K6" s="289"/>
      <c r="L6" s="292"/>
      <c r="M6" s="114" t="s">
        <v>5</v>
      </c>
      <c r="P6" s="9"/>
      <c r="AK6" s="17" t="s">
        <v>131</v>
      </c>
      <c r="AM6" s="90" t="e">
        <f>#REF!</f>
        <v>#REF!</v>
      </c>
    </row>
    <row r="7" spans="1:54" ht="18.600000000000001" customHeight="1" x14ac:dyDescent="0.3">
      <c r="A7" s="889">
        <f>'Sch-1'!A7</f>
        <v>0</v>
      </c>
      <c r="B7" s="889"/>
      <c r="C7" s="889"/>
      <c r="D7" s="889"/>
      <c r="E7" s="889"/>
      <c r="F7" s="889"/>
      <c r="G7" s="293"/>
      <c r="H7" s="294"/>
      <c r="I7" s="293"/>
      <c r="J7" s="293"/>
      <c r="K7" s="293"/>
      <c r="L7" s="293"/>
      <c r="M7" s="862" t="str">
        <f>'[1]Sch-1'!M7</f>
        <v>Contracts Services, 3rd Floor</v>
      </c>
      <c r="N7" s="862"/>
      <c r="O7" s="862"/>
      <c r="P7" s="862"/>
      <c r="AK7" s="17" t="s">
        <v>132</v>
      </c>
      <c r="AM7" s="90" t="e">
        <f>SUM(AM3:AM6)</f>
        <v>#REF!</v>
      </c>
    </row>
    <row r="8" spans="1:54" ht="16.5" x14ac:dyDescent="0.3">
      <c r="A8" s="288" t="s">
        <v>7</v>
      </c>
      <c r="B8" s="289"/>
      <c r="C8" s="295" t="str">
        <f>'Sch-2'!C9:E9</f>
        <v/>
      </c>
      <c r="D8" s="289"/>
      <c r="E8" s="289"/>
      <c r="F8" s="289"/>
      <c r="G8" s="289"/>
      <c r="H8" s="290"/>
      <c r="I8" s="291"/>
      <c r="J8" s="289"/>
      <c r="K8" s="289"/>
      <c r="M8" s="862" t="str">
        <f>'[1]Sch-1'!M8</f>
        <v>Power Grid Corporation of India Ltd.,</v>
      </c>
      <c r="N8" s="862"/>
      <c r="O8" s="862"/>
      <c r="P8" s="862"/>
    </row>
    <row r="9" spans="1:54" ht="16.5" x14ac:dyDescent="0.3">
      <c r="A9" s="288" t="s">
        <v>9</v>
      </c>
      <c r="B9" s="289"/>
      <c r="C9" s="295" t="str">
        <f>'Sch-2'!C10:E10</f>
        <v/>
      </c>
      <c r="D9" s="289"/>
      <c r="E9" s="289"/>
      <c r="F9" s="289"/>
      <c r="G9" s="289"/>
      <c r="H9" s="290"/>
      <c r="I9" s="291"/>
      <c r="J9" s="289"/>
      <c r="K9" s="289"/>
      <c r="M9" s="862" t="str">
        <f>'[1]Sch-1'!M9</f>
        <v>"Saudamini", Plot No.-2</v>
      </c>
      <c r="N9" s="862"/>
      <c r="O9" s="862"/>
      <c r="P9" s="862"/>
    </row>
    <row r="10" spans="1:54" ht="16.5" customHeight="1" x14ac:dyDescent="0.3">
      <c r="A10" s="296"/>
      <c r="B10" s="297"/>
      <c r="C10" s="295" t="str">
        <f>'Sch-2'!C11:E11</f>
        <v/>
      </c>
      <c r="D10" s="297"/>
      <c r="E10" s="298"/>
      <c r="F10" s="297"/>
      <c r="G10" s="297"/>
      <c r="H10" s="299"/>
      <c r="I10" s="25"/>
      <c r="J10" s="297"/>
      <c r="K10" s="297"/>
      <c r="M10" s="22" t="str">
        <f>'[1]Sch-1'!M10</f>
        <v xml:space="preserve">Sector-29, </v>
      </c>
      <c r="N10" s="22"/>
      <c r="O10" s="22"/>
      <c r="P10" s="22"/>
      <c r="AK10" s="17" t="s">
        <v>133</v>
      </c>
      <c r="AM10" s="90" t="e">
        <f>'[1]Sch-1'!AA10</f>
        <v>#REF!</v>
      </c>
    </row>
    <row r="11" spans="1:54" ht="16.5" customHeight="1" x14ac:dyDescent="0.3">
      <c r="A11" s="296"/>
      <c r="B11" s="297"/>
      <c r="C11" s="295" t="str">
        <f>'Sch-2'!C12</f>
        <v/>
      </c>
      <c r="D11" s="297"/>
      <c r="E11" s="297"/>
      <c r="F11" s="297"/>
      <c r="G11" s="297"/>
      <c r="H11" s="299"/>
      <c r="I11" s="25"/>
      <c r="J11" s="297"/>
      <c r="K11" s="297"/>
      <c r="M11" s="862" t="str">
        <f>'[1]Sch-1'!M11</f>
        <v>Gurugram (Haryana) - 122001</v>
      </c>
      <c r="N11" s="862"/>
      <c r="O11" s="862"/>
      <c r="P11" s="862"/>
      <c r="AK11" s="17"/>
      <c r="AM11" s="90"/>
    </row>
    <row r="12" spans="1:54" x14ac:dyDescent="0.3">
      <c r="A12" s="300"/>
      <c r="B12" s="301"/>
      <c r="C12" s="301"/>
      <c r="D12" s="301"/>
      <c r="E12" s="301"/>
      <c r="F12" s="301"/>
      <c r="G12" s="301"/>
      <c r="H12" s="299"/>
      <c r="I12" s="31"/>
      <c r="J12" s="301"/>
      <c r="K12" s="301"/>
      <c r="L12" s="302"/>
      <c r="M12" s="303"/>
      <c r="N12" s="303"/>
      <c r="O12" s="25"/>
      <c r="P12" s="9"/>
      <c r="AK12" s="17"/>
      <c r="AM12" s="90"/>
    </row>
    <row r="13" spans="1:54" s="38" customFormat="1" ht="33" customHeight="1" x14ac:dyDescent="0.3">
      <c r="A13" s="888" t="s">
        <v>134</v>
      </c>
      <c r="B13" s="888"/>
      <c r="C13" s="888"/>
      <c r="D13" s="888"/>
      <c r="E13" s="888"/>
      <c r="F13" s="888"/>
      <c r="G13" s="888"/>
      <c r="H13" s="888"/>
      <c r="I13" s="888"/>
      <c r="J13" s="888"/>
      <c r="K13" s="888"/>
      <c r="L13" s="888"/>
      <c r="M13" s="888"/>
      <c r="N13" s="888"/>
      <c r="O13" s="888"/>
      <c r="P13" s="888"/>
      <c r="Q13" s="888"/>
      <c r="R13" s="304"/>
      <c r="S13" s="304"/>
      <c r="T13" s="304"/>
      <c r="U13" s="304"/>
      <c r="V13" s="37"/>
      <c r="W13" s="37"/>
      <c r="X13" s="37"/>
      <c r="Y13" s="37"/>
      <c r="Z13" s="37"/>
      <c r="AA13" s="37"/>
      <c r="AB13" s="37"/>
      <c r="AC13" s="37"/>
      <c r="AD13" s="37"/>
      <c r="AE13" s="37"/>
      <c r="AF13" s="37"/>
      <c r="AG13" s="37"/>
      <c r="AH13" s="37"/>
      <c r="AI13" s="37"/>
      <c r="AJ13" s="37"/>
      <c r="AK13" s="37"/>
      <c r="AL13" s="886" t="s">
        <v>135</v>
      </c>
      <c r="AM13" s="886"/>
      <c r="AN13" s="305" t="s">
        <v>136</v>
      </c>
      <c r="AO13" s="886" t="s">
        <v>137</v>
      </c>
      <c r="AP13" s="886"/>
      <c r="AQ13" s="37"/>
      <c r="AR13" s="37"/>
      <c r="AS13" s="37"/>
      <c r="AT13" s="37"/>
      <c r="AU13" s="37"/>
      <c r="AV13" s="37"/>
      <c r="AW13" s="37"/>
      <c r="AX13" s="37"/>
      <c r="AY13" s="37"/>
      <c r="AZ13" s="37"/>
      <c r="BA13" s="37"/>
      <c r="BB13" s="37"/>
    </row>
    <row r="14" spans="1:54" ht="16.5" x14ac:dyDescent="0.3">
      <c r="A14" s="296"/>
      <c r="B14" s="297"/>
      <c r="C14" s="297"/>
      <c r="D14" s="297"/>
      <c r="E14" s="297"/>
      <c r="F14" s="297"/>
      <c r="G14" s="297"/>
      <c r="H14" s="299"/>
      <c r="I14" s="25"/>
      <c r="J14" s="297"/>
      <c r="K14" s="297"/>
      <c r="L14" s="297"/>
      <c r="M14" s="297"/>
      <c r="N14" s="301"/>
      <c r="O14" s="297"/>
      <c r="P14" s="297"/>
      <c r="R14" s="306"/>
      <c r="S14" s="306"/>
      <c r="T14" s="306"/>
      <c r="U14" s="306"/>
      <c r="AL14" s="307"/>
      <c r="AM14" s="307"/>
      <c r="AN14" s="7"/>
      <c r="AO14" s="307"/>
      <c r="AP14" s="307"/>
    </row>
    <row r="15" spans="1:54" ht="16.5" x14ac:dyDescent="0.3">
      <c r="A15" s="296"/>
      <c r="B15" s="297"/>
      <c r="C15" s="297"/>
      <c r="D15" s="297"/>
      <c r="E15" s="297"/>
      <c r="F15" s="297"/>
      <c r="G15" s="297"/>
      <c r="H15" s="299"/>
      <c r="I15" s="25"/>
      <c r="J15" s="297"/>
      <c r="K15" s="297"/>
      <c r="L15" s="297"/>
      <c r="M15" s="297"/>
      <c r="N15" s="887" t="s">
        <v>15</v>
      </c>
      <c r="O15" s="887"/>
      <c r="P15" s="887"/>
      <c r="R15" s="306"/>
      <c r="S15" s="306"/>
      <c r="T15" s="306"/>
      <c r="U15" s="306"/>
      <c r="AL15" s="307"/>
      <c r="AM15" s="307"/>
      <c r="AN15" s="7"/>
      <c r="AO15" s="307"/>
      <c r="AP15" s="307"/>
    </row>
    <row r="16" spans="1:54" ht="104.25" customHeight="1" x14ac:dyDescent="0.3">
      <c r="A16" s="308" t="s">
        <v>17</v>
      </c>
      <c r="B16" s="309" t="s">
        <v>18</v>
      </c>
      <c r="C16" s="309" t="s">
        <v>19</v>
      </c>
      <c r="D16" s="309" t="s">
        <v>138</v>
      </c>
      <c r="E16" s="309" t="s">
        <v>139</v>
      </c>
      <c r="F16" s="309" t="s">
        <v>20</v>
      </c>
      <c r="G16" s="310" t="s">
        <v>140</v>
      </c>
      <c r="H16" s="311" t="s">
        <v>141</v>
      </c>
      <c r="I16" s="312" t="s">
        <v>142</v>
      </c>
      <c r="J16" s="312" t="s">
        <v>24</v>
      </c>
      <c r="K16" s="312" t="s">
        <v>25</v>
      </c>
      <c r="L16" s="309" t="s">
        <v>116</v>
      </c>
      <c r="M16" s="313" t="s">
        <v>27</v>
      </c>
      <c r="N16" s="313" t="s">
        <v>117</v>
      </c>
      <c r="O16" s="309" t="s">
        <v>143</v>
      </c>
      <c r="P16" s="309" t="s">
        <v>144</v>
      </c>
      <c r="Q16" s="50" t="s">
        <v>145</v>
      </c>
      <c r="R16" s="306"/>
      <c r="S16" s="306"/>
      <c r="T16" s="306"/>
      <c r="U16" s="306"/>
      <c r="AL16" s="314" t="s">
        <v>143</v>
      </c>
      <c r="AM16" s="314" t="s">
        <v>144</v>
      </c>
      <c r="AN16" s="7"/>
      <c r="AO16" s="314" t="s">
        <v>143</v>
      </c>
      <c r="AP16" s="314" t="s">
        <v>144</v>
      </c>
    </row>
    <row r="17" spans="1:54" s="325" customFormat="1" ht="30" customHeight="1" x14ac:dyDescent="0.3">
      <c r="A17" s="315">
        <v>1</v>
      </c>
      <c r="B17" s="316">
        <v>2</v>
      </c>
      <c r="C17" s="316">
        <v>3</v>
      </c>
      <c r="D17" s="316">
        <v>4</v>
      </c>
      <c r="E17" s="316">
        <v>5</v>
      </c>
      <c r="F17" s="317">
        <v>6</v>
      </c>
      <c r="G17" s="316">
        <v>7</v>
      </c>
      <c r="H17" s="318">
        <v>8</v>
      </c>
      <c r="I17" s="319">
        <v>9</v>
      </c>
      <c r="J17" s="319">
        <v>10</v>
      </c>
      <c r="K17" s="319">
        <v>11</v>
      </c>
      <c r="L17" s="320">
        <v>12</v>
      </c>
      <c r="M17" s="320">
        <v>13</v>
      </c>
      <c r="N17" s="320">
        <v>14</v>
      </c>
      <c r="O17" s="320">
        <v>15</v>
      </c>
      <c r="P17" s="320" t="s">
        <v>146</v>
      </c>
      <c r="Q17" s="320">
        <v>17</v>
      </c>
      <c r="R17" s="321"/>
      <c r="S17" s="321"/>
      <c r="T17" s="321"/>
      <c r="U17" s="321"/>
      <c r="V17" s="322"/>
      <c r="W17" s="322"/>
      <c r="X17" s="322"/>
      <c r="Y17" s="322"/>
      <c r="Z17" s="322"/>
      <c r="AA17" s="322"/>
      <c r="AB17" s="322"/>
      <c r="AC17" s="322"/>
      <c r="AD17" s="322"/>
      <c r="AE17" s="322"/>
      <c r="AF17" s="322"/>
      <c r="AG17" s="322"/>
      <c r="AH17" s="322"/>
      <c r="AI17" s="322"/>
      <c r="AJ17" s="322"/>
      <c r="AK17" s="322"/>
      <c r="AL17" s="323">
        <v>5</v>
      </c>
      <c r="AM17" s="323" t="s">
        <v>147</v>
      </c>
      <c r="AN17" s="324"/>
      <c r="AO17" s="323">
        <v>5</v>
      </c>
      <c r="AP17" s="323" t="s">
        <v>147</v>
      </c>
      <c r="AQ17" s="322"/>
      <c r="AR17" s="322"/>
      <c r="AS17" s="322"/>
      <c r="AT17" s="322"/>
      <c r="AU17" s="322"/>
      <c r="AV17" s="322"/>
      <c r="AW17" s="322"/>
      <c r="AX17" s="322"/>
      <c r="AY17" s="322"/>
      <c r="AZ17" s="322"/>
      <c r="BA17" s="322"/>
      <c r="BB17" s="322"/>
    </row>
    <row r="18" spans="1:54" ht="21.75" customHeight="1" x14ac:dyDescent="0.3">
      <c r="A18" s="783" t="s">
        <v>33</v>
      </c>
      <c r="B18" s="266" t="s">
        <v>485</v>
      </c>
      <c r="C18" s="741"/>
      <c r="D18" s="741"/>
      <c r="E18" s="741"/>
      <c r="F18" s="741"/>
      <c r="G18" s="741"/>
      <c r="H18" s="741"/>
      <c r="I18" s="741"/>
      <c r="J18" s="741"/>
      <c r="K18" s="741"/>
      <c r="L18" s="741"/>
      <c r="M18" s="741"/>
      <c r="N18" s="741"/>
      <c r="O18" s="741"/>
      <c r="P18" s="741"/>
      <c r="Q18" s="741"/>
      <c r="R18" s="43"/>
      <c r="S18" s="44"/>
      <c r="T18" s="45"/>
      <c r="U18" s="45"/>
      <c r="V18" s="45"/>
      <c r="W18" s="45"/>
      <c r="Z18" s="9"/>
      <c r="AA18" s="10"/>
      <c r="AB18" s="10"/>
      <c r="AC18" s="9"/>
      <c r="AD18" s="9"/>
      <c r="AE18" s="9"/>
      <c r="AF18" s="9"/>
      <c r="AG18" s="9"/>
      <c r="AH18" s="9"/>
      <c r="AI18" s="33"/>
      <c r="AJ18" s="9"/>
      <c r="AK18" s="9"/>
      <c r="AZ18" s="9"/>
      <c r="BA18" s="9"/>
      <c r="BB18" s="9"/>
    </row>
    <row r="19" spans="1:54" s="287" customFormat="1" ht="78.75" customHeight="1" x14ac:dyDescent="0.3">
      <c r="A19" s="326">
        <v>1</v>
      </c>
      <c r="B19" s="326">
        <v>7000028028</v>
      </c>
      <c r="C19" s="326" t="s">
        <v>418</v>
      </c>
      <c r="D19" s="326" t="s">
        <v>453</v>
      </c>
      <c r="E19" s="326" t="s">
        <v>454</v>
      </c>
      <c r="F19" s="326" t="s">
        <v>455</v>
      </c>
      <c r="G19" s="326">
        <v>100002812</v>
      </c>
      <c r="H19" s="326">
        <v>998734</v>
      </c>
      <c r="I19" s="327"/>
      <c r="J19" s="328">
        <v>0.18</v>
      </c>
      <c r="K19" s="329"/>
      <c r="L19" s="330" t="s">
        <v>387</v>
      </c>
      <c r="M19" s="326" t="s">
        <v>34</v>
      </c>
      <c r="N19" s="739">
        <v>3</v>
      </c>
      <c r="O19" s="738"/>
      <c r="P19" s="332" t="str">
        <f t="shared" ref="P19" si="0">IF(O19=0, "Included", IF(ISERROR(N19*O19), O19, N19*O19))</f>
        <v>Included</v>
      </c>
      <c r="Q19" s="333">
        <f t="shared" ref="Q19" si="1">S19</f>
        <v>0</v>
      </c>
      <c r="R19" s="287">
        <f t="shared" ref="R19" si="2">IF(P19="Included",0,P19)</f>
        <v>0</v>
      </c>
      <c r="S19" s="287">
        <f t="shared" ref="S19" si="3">IF(K19="",(R19*J19),(R19*K19))</f>
        <v>0</v>
      </c>
      <c r="T19" s="334">
        <f t="shared" ref="T19" si="4">+N19*O19</f>
        <v>0</v>
      </c>
      <c r="U19" s="334"/>
      <c r="AD19" s="335"/>
    </row>
    <row r="20" spans="1:54" s="287" customFormat="1" ht="25.5" customHeight="1" x14ac:dyDescent="0.3">
      <c r="A20" s="326">
        <f>A19+1</f>
        <v>2</v>
      </c>
      <c r="B20" s="326">
        <v>7000028028</v>
      </c>
      <c r="C20" s="326" t="s">
        <v>418</v>
      </c>
      <c r="D20" s="326" t="s">
        <v>453</v>
      </c>
      <c r="E20" s="326" t="s">
        <v>456</v>
      </c>
      <c r="F20" s="326" t="s">
        <v>455</v>
      </c>
      <c r="G20" s="326">
        <v>170000433</v>
      </c>
      <c r="H20" s="326">
        <v>998734</v>
      </c>
      <c r="I20" s="327"/>
      <c r="J20" s="328">
        <v>0.18</v>
      </c>
      <c r="K20" s="329"/>
      <c r="L20" s="330" t="s">
        <v>388</v>
      </c>
      <c r="M20" s="326" t="s">
        <v>34</v>
      </c>
      <c r="N20" s="739">
        <v>8</v>
      </c>
      <c r="O20" s="738"/>
      <c r="P20" s="332" t="str">
        <f t="shared" ref="P20:P82" si="5">IF(O20=0, "Included", IF(ISERROR(N20*O20), O20, N20*O20))</f>
        <v>Included</v>
      </c>
      <c r="Q20" s="333">
        <f t="shared" ref="Q20:Q82" si="6">S20</f>
        <v>0</v>
      </c>
      <c r="R20" s="287">
        <f t="shared" ref="R20:R83" si="7">IF(P20="Included",0,P20)</f>
        <v>0</v>
      </c>
      <c r="S20" s="287">
        <f t="shared" ref="S20:S83" si="8">IF(K20="",(R20*J20),(R20*K20))</f>
        <v>0</v>
      </c>
      <c r="T20" s="334">
        <f t="shared" ref="T20:T83" si="9">+N20*O20</f>
        <v>0</v>
      </c>
      <c r="U20" s="334"/>
      <c r="AD20" s="335"/>
    </row>
    <row r="21" spans="1:54" s="287" customFormat="1" ht="31.5" x14ac:dyDescent="0.3">
      <c r="A21" s="326">
        <f t="shared" ref="A21:A30" si="10">A20+1</f>
        <v>3</v>
      </c>
      <c r="B21" s="326">
        <v>7000028028</v>
      </c>
      <c r="C21" s="326" t="s">
        <v>418</v>
      </c>
      <c r="D21" s="326" t="s">
        <v>453</v>
      </c>
      <c r="E21" s="326" t="s">
        <v>457</v>
      </c>
      <c r="F21" s="326" t="s">
        <v>455</v>
      </c>
      <c r="G21" s="326">
        <v>100002813</v>
      </c>
      <c r="H21" s="326">
        <v>998734</v>
      </c>
      <c r="I21" s="327"/>
      <c r="J21" s="328">
        <v>0.18</v>
      </c>
      <c r="K21" s="329"/>
      <c r="L21" s="330" t="s">
        <v>397</v>
      </c>
      <c r="M21" s="326" t="s">
        <v>34</v>
      </c>
      <c r="N21" s="739">
        <v>4</v>
      </c>
      <c r="O21" s="738"/>
      <c r="P21" s="332" t="str">
        <f t="shared" si="5"/>
        <v>Included</v>
      </c>
      <c r="Q21" s="333">
        <f t="shared" si="6"/>
        <v>0</v>
      </c>
      <c r="R21" s="287">
        <f t="shared" si="7"/>
        <v>0</v>
      </c>
      <c r="S21" s="287">
        <f t="shared" si="8"/>
        <v>0</v>
      </c>
      <c r="T21" s="334">
        <f t="shared" si="9"/>
        <v>0</v>
      </c>
      <c r="U21" s="334"/>
      <c r="AD21" s="335"/>
    </row>
    <row r="22" spans="1:54" s="287" customFormat="1" ht="31.5" x14ac:dyDescent="0.3">
      <c r="A22" s="326">
        <f t="shared" si="10"/>
        <v>4</v>
      </c>
      <c r="B22" s="326">
        <v>7000028028</v>
      </c>
      <c r="C22" s="326" t="s">
        <v>418</v>
      </c>
      <c r="D22" s="326" t="s">
        <v>453</v>
      </c>
      <c r="E22" s="326" t="s">
        <v>458</v>
      </c>
      <c r="F22" s="326" t="s">
        <v>455</v>
      </c>
      <c r="G22" s="326">
        <v>170000374</v>
      </c>
      <c r="H22" s="326">
        <v>998734</v>
      </c>
      <c r="I22" s="327"/>
      <c r="J22" s="328">
        <v>0.18</v>
      </c>
      <c r="K22" s="329"/>
      <c r="L22" s="330" t="s">
        <v>389</v>
      </c>
      <c r="M22" s="326" t="s">
        <v>34</v>
      </c>
      <c r="N22" s="739">
        <v>4</v>
      </c>
      <c r="O22" s="738"/>
      <c r="P22" s="332" t="str">
        <f t="shared" si="5"/>
        <v>Included</v>
      </c>
      <c r="Q22" s="333">
        <f t="shared" si="6"/>
        <v>0</v>
      </c>
      <c r="R22" s="287">
        <f t="shared" si="7"/>
        <v>0</v>
      </c>
      <c r="S22" s="287">
        <f t="shared" si="8"/>
        <v>0</v>
      </c>
      <c r="T22" s="334">
        <f t="shared" si="9"/>
        <v>0</v>
      </c>
      <c r="U22" s="334"/>
      <c r="AD22" s="335"/>
    </row>
    <row r="23" spans="1:54" s="287" customFormat="1" ht="31.5" x14ac:dyDescent="0.3">
      <c r="A23" s="326">
        <f t="shared" si="10"/>
        <v>5</v>
      </c>
      <c r="B23" s="326">
        <v>7000028028</v>
      </c>
      <c r="C23" s="326" t="s">
        <v>418</v>
      </c>
      <c r="D23" s="326" t="s">
        <v>453</v>
      </c>
      <c r="E23" s="326" t="s">
        <v>459</v>
      </c>
      <c r="F23" s="326" t="s">
        <v>455</v>
      </c>
      <c r="G23" s="326">
        <v>100002822</v>
      </c>
      <c r="H23" s="326">
        <v>998734</v>
      </c>
      <c r="I23" s="327"/>
      <c r="J23" s="328">
        <v>0.18</v>
      </c>
      <c r="K23" s="329"/>
      <c r="L23" s="330" t="s">
        <v>391</v>
      </c>
      <c r="M23" s="326" t="s">
        <v>34</v>
      </c>
      <c r="N23" s="739">
        <v>4</v>
      </c>
      <c r="O23" s="738"/>
      <c r="P23" s="332" t="str">
        <f t="shared" si="5"/>
        <v>Included</v>
      </c>
      <c r="Q23" s="333">
        <f t="shared" si="6"/>
        <v>0</v>
      </c>
      <c r="R23" s="287">
        <f t="shared" si="7"/>
        <v>0</v>
      </c>
      <c r="S23" s="287">
        <f t="shared" si="8"/>
        <v>0</v>
      </c>
      <c r="T23" s="334">
        <f t="shared" si="9"/>
        <v>0</v>
      </c>
      <c r="U23" s="334"/>
      <c r="AD23" s="335"/>
    </row>
    <row r="24" spans="1:54" s="287" customFormat="1" ht="31.5" x14ac:dyDescent="0.3">
      <c r="A24" s="326">
        <f t="shared" si="10"/>
        <v>6</v>
      </c>
      <c r="B24" s="326">
        <v>7000028028</v>
      </c>
      <c r="C24" s="326" t="s">
        <v>418</v>
      </c>
      <c r="D24" s="326" t="s">
        <v>453</v>
      </c>
      <c r="E24" s="326" t="s">
        <v>460</v>
      </c>
      <c r="F24" s="326" t="s">
        <v>455</v>
      </c>
      <c r="G24" s="326">
        <v>100002825</v>
      </c>
      <c r="H24" s="326">
        <v>998734</v>
      </c>
      <c r="I24" s="327"/>
      <c r="J24" s="328">
        <v>0.18</v>
      </c>
      <c r="K24" s="329"/>
      <c r="L24" s="330" t="s">
        <v>393</v>
      </c>
      <c r="M24" s="326" t="s">
        <v>338</v>
      </c>
      <c r="N24" s="739">
        <v>6</v>
      </c>
      <c r="O24" s="738"/>
      <c r="P24" s="332" t="str">
        <f t="shared" si="5"/>
        <v>Included</v>
      </c>
      <c r="Q24" s="333">
        <f t="shared" si="6"/>
        <v>0</v>
      </c>
      <c r="R24" s="287">
        <f t="shared" si="7"/>
        <v>0</v>
      </c>
      <c r="S24" s="287">
        <f t="shared" si="8"/>
        <v>0</v>
      </c>
      <c r="T24" s="334">
        <f t="shared" si="9"/>
        <v>0</v>
      </c>
      <c r="U24" s="334"/>
      <c r="AD24" s="335"/>
    </row>
    <row r="25" spans="1:54" s="287" customFormat="1" ht="31.5" x14ac:dyDescent="0.3">
      <c r="A25" s="326">
        <f t="shared" si="10"/>
        <v>7</v>
      </c>
      <c r="B25" s="326">
        <v>7000028028</v>
      </c>
      <c r="C25" s="326" t="s">
        <v>418</v>
      </c>
      <c r="D25" s="326" t="s">
        <v>453</v>
      </c>
      <c r="E25" s="326" t="s">
        <v>461</v>
      </c>
      <c r="F25" s="326" t="s">
        <v>455</v>
      </c>
      <c r="G25" s="326">
        <v>170000550</v>
      </c>
      <c r="H25" s="326">
        <v>998336</v>
      </c>
      <c r="I25" s="327"/>
      <c r="J25" s="328">
        <v>0.18</v>
      </c>
      <c r="K25" s="329"/>
      <c r="L25" s="330" t="s">
        <v>394</v>
      </c>
      <c r="M25" s="326" t="s">
        <v>34</v>
      </c>
      <c r="N25" s="739">
        <v>6</v>
      </c>
      <c r="O25" s="738"/>
      <c r="P25" s="332" t="str">
        <f t="shared" si="5"/>
        <v>Included</v>
      </c>
      <c r="Q25" s="333">
        <f t="shared" si="6"/>
        <v>0</v>
      </c>
      <c r="R25" s="287">
        <f t="shared" si="7"/>
        <v>0</v>
      </c>
      <c r="S25" s="287">
        <f t="shared" si="8"/>
        <v>0</v>
      </c>
      <c r="T25" s="334">
        <f t="shared" si="9"/>
        <v>0</v>
      </c>
      <c r="U25" s="334"/>
      <c r="AD25" s="335"/>
    </row>
    <row r="26" spans="1:54" s="287" customFormat="1" ht="31.5" x14ac:dyDescent="0.3">
      <c r="A26" s="326">
        <f t="shared" si="10"/>
        <v>8</v>
      </c>
      <c r="B26" s="326">
        <v>7000028028</v>
      </c>
      <c r="C26" s="326" t="s">
        <v>418</v>
      </c>
      <c r="D26" s="326" t="s">
        <v>453</v>
      </c>
      <c r="E26" s="326" t="s">
        <v>462</v>
      </c>
      <c r="F26" s="326" t="s">
        <v>455</v>
      </c>
      <c r="G26" s="326">
        <v>100002829</v>
      </c>
      <c r="H26" s="326">
        <v>998734</v>
      </c>
      <c r="I26" s="327"/>
      <c r="J26" s="328">
        <v>0.18</v>
      </c>
      <c r="K26" s="329"/>
      <c r="L26" s="330" t="s">
        <v>395</v>
      </c>
      <c r="M26" s="326" t="s">
        <v>338</v>
      </c>
      <c r="N26" s="739">
        <v>3</v>
      </c>
      <c r="O26" s="738"/>
      <c r="P26" s="332" t="str">
        <f t="shared" si="5"/>
        <v>Included</v>
      </c>
      <c r="Q26" s="333">
        <f t="shared" si="6"/>
        <v>0</v>
      </c>
      <c r="R26" s="287">
        <f t="shared" si="7"/>
        <v>0</v>
      </c>
      <c r="S26" s="287">
        <f t="shared" si="8"/>
        <v>0</v>
      </c>
      <c r="T26" s="334">
        <f t="shared" si="9"/>
        <v>0</v>
      </c>
      <c r="U26" s="334"/>
      <c r="AD26" s="335"/>
    </row>
    <row r="27" spans="1:54" s="287" customFormat="1" ht="31.5" x14ac:dyDescent="0.3">
      <c r="A27" s="326">
        <f t="shared" si="10"/>
        <v>9</v>
      </c>
      <c r="B27" s="326">
        <v>7000028028</v>
      </c>
      <c r="C27" s="326" t="s">
        <v>418</v>
      </c>
      <c r="D27" s="326" t="s">
        <v>453</v>
      </c>
      <c r="E27" s="326" t="s">
        <v>463</v>
      </c>
      <c r="F27" s="326" t="s">
        <v>455</v>
      </c>
      <c r="G27" s="326">
        <v>170000375</v>
      </c>
      <c r="H27" s="326">
        <v>998734</v>
      </c>
      <c r="I27" s="327"/>
      <c r="J27" s="328">
        <v>0.18</v>
      </c>
      <c r="K27" s="329"/>
      <c r="L27" s="330" t="s">
        <v>396</v>
      </c>
      <c r="M27" s="326" t="s">
        <v>34</v>
      </c>
      <c r="N27" s="739">
        <v>3</v>
      </c>
      <c r="O27" s="738"/>
      <c r="P27" s="332" t="str">
        <f t="shared" si="5"/>
        <v>Included</v>
      </c>
      <c r="Q27" s="333">
        <f t="shared" si="6"/>
        <v>0</v>
      </c>
      <c r="R27" s="287">
        <f t="shared" si="7"/>
        <v>0</v>
      </c>
      <c r="S27" s="287">
        <f t="shared" si="8"/>
        <v>0</v>
      </c>
      <c r="T27" s="334">
        <f t="shared" si="9"/>
        <v>0</v>
      </c>
      <c r="U27" s="334"/>
      <c r="AD27" s="335"/>
    </row>
    <row r="28" spans="1:54" s="287" customFormat="1" ht="31.5" x14ac:dyDescent="0.3">
      <c r="A28" s="326">
        <f t="shared" si="10"/>
        <v>10</v>
      </c>
      <c r="B28" s="326">
        <v>7000028028</v>
      </c>
      <c r="C28" s="326" t="s">
        <v>418</v>
      </c>
      <c r="D28" s="326" t="s">
        <v>453</v>
      </c>
      <c r="E28" s="326" t="s">
        <v>464</v>
      </c>
      <c r="F28" s="326" t="s">
        <v>455</v>
      </c>
      <c r="G28" s="326">
        <v>170000551</v>
      </c>
      <c r="H28" s="326">
        <v>998336</v>
      </c>
      <c r="I28" s="327"/>
      <c r="J28" s="328">
        <v>0.18</v>
      </c>
      <c r="K28" s="329"/>
      <c r="L28" s="330" t="s">
        <v>339</v>
      </c>
      <c r="M28" s="326" t="s">
        <v>34</v>
      </c>
      <c r="N28" s="739">
        <v>6</v>
      </c>
      <c r="O28" s="738"/>
      <c r="P28" s="332" t="str">
        <f t="shared" si="5"/>
        <v>Included</v>
      </c>
      <c r="Q28" s="333">
        <f t="shared" si="6"/>
        <v>0</v>
      </c>
      <c r="R28" s="287">
        <f t="shared" si="7"/>
        <v>0</v>
      </c>
      <c r="S28" s="287">
        <f t="shared" si="8"/>
        <v>0</v>
      </c>
      <c r="T28" s="334">
        <f t="shared" si="9"/>
        <v>0</v>
      </c>
      <c r="U28" s="334"/>
      <c r="AD28" s="335"/>
    </row>
    <row r="29" spans="1:54" s="287" customFormat="1" ht="31.5" x14ac:dyDescent="0.3">
      <c r="A29" s="326">
        <f t="shared" si="10"/>
        <v>11</v>
      </c>
      <c r="B29" s="326">
        <v>7000028028</v>
      </c>
      <c r="C29" s="326" t="s">
        <v>418</v>
      </c>
      <c r="D29" s="326" t="s">
        <v>453</v>
      </c>
      <c r="E29" s="326" t="s">
        <v>465</v>
      </c>
      <c r="F29" s="326" t="s">
        <v>455</v>
      </c>
      <c r="G29" s="326">
        <v>100002853</v>
      </c>
      <c r="H29" s="326">
        <v>998734</v>
      </c>
      <c r="I29" s="327"/>
      <c r="J29" s="328">
        <v>0.18</v>
      </c>
      <c r="K29" s="329"/>
      <c r="L29" s="330" t="s">
        <v>399</v>
      </c>
      <c r="M29" s="326" t="s">
        <v>34</v>
      </c>
      <c r="N29" s="739">
        <v>3</v>
      </c>
      <c r="O29" s="738"/>
      <c r="P29" s="332" t="str">
        <f t="shared" si="5"/>
        <v>Included</v>
      </c>
      <c r="Q29" s="333">
        <f t="shared" si="6"/>
        <v>0</v>
      </c>
      <c r="R29" s="287">
        <f t="shared" si="7"/>
        <v>0</v>
      </c>
      <c r="S29" s="287">
        <f t="shared" si="8"/>
        <v>0</v>
      </c>
      <c r="T29" s="334">
        <f t="shared" si="9"/>
        <v>0</v>
      </c>
      <c r="U29" s="334"/>
      <c r="AD29" s="335"/>
    </row>
    <row r="30" spans="1:54" s="287" customFormat="1" ht="31.5" x14ac:dyDescent="0.3">
      <c r="A30" s="326">
        <f t="shared" si="10"/>
        <v>12</v>
      </c>
      <c r="B30" s="326">
        <v>7000028028</v>
      </c>
      <c r="C30" s="326" t="s">
        <v>418</v>
      </c>
      <c r="D30" s="326" t="s">
        <v>453</v>
      </c>
      <c r="E30" s="326" t="s">
        <v>466</v>
      </c>
      <c r="F30" s="326" t="s">
        <v>455</v>
      </c>
      <c r="G30" s="326">
        <v>100002854</v>
      </c>
      <c r="H30" s="326">
        <v>998734</v>
      </c>
      <c r="I30" s="327"/>
      <c r="J30" s="328">
        <v>0.18</v>
      </c>
      <c r="K30" s="329"/>
      <c r="L30" s="330" t="s">
        <v>400</v>
      </c>
      <c r="M30" s="326" t="s">
        <v>34</v>
      </c>
      <c r="N30" s="739">
        <v>3</v>
      </c>
      <c r="O30" s="738"/>
      <c r="P30" s="332" t="str">
        <f t="shared" si="5"/>
        <v>Included</v>
      </c>
      <c r="Q30" s="333">
        <f t="shared" si="6"/>
        <v>0</v>
      </c>
      <c r="R30" s="287">
        <f t="shared" si="7"/>
        <v>0</v>
      </c>
      <c r="S30" s="287">
        <f t="shared" si="8"/>
        <v>0</v>
      </c>
      <c r="T30" s="334">
        <f t="shared" si="9"/>
        <v>0</v>
      </c>
      <c r="U30" s="334"/>
      <c r="AD30" s="335"/>
    </row>
    <row r="31" spans="1:54" ht="21.75" customHeight="1" x14ac:dyDescent="0.3">
      <c r="A31" s="783" t="s">
        <v>35</v>
      </c>
      <c r="B31" s="266" t="s">
        <v>486</v>
      </c>
      <c r="C31" s="741"/>
      <c r="D31" s="741"/>
      <c r="E31" s="741"/>
      <c r="F31" s="741"/>
      <c r="G31" s="741"/>
      <c r="H31" s="741"/>
      <c r="I31" s="741"/>
      <c r="J31" s="741"/>
      <c r="K31" s="741"/>
      <c r="L31" s="741"/>
      <c r="M31" s="741"/>
      <c r="N31" s="741"/>
      <c r="O31" s="741"/>
      <c r="P31" s="332"/>
      <c r="Q31" s="333"/>
      <c r="R31" s="287">
        <f t="shared" si="7"/>
        <v>0</v>
      </c>
      <c r="S31" s="287">
        <f t="shared" si="8"/>
        <v>0</v>
      </c>
      <c r="T31" s="334">
        <f t="shared" si="9"/>
        <v>0</v>
      </c>
      <c r="U31" s="45"/>
      <c r="V31" s="45"/>
      <c r="W31" s="45"/>
      <c r="Z31" s="9"/>
      <c r="AA31" s="10"/>
      <c r="AB31" s="10"/>
      <c r="AC31" s="9"/>
      <c r="AD31" s="9"/>
      <c r="AE31" s="9"/>
      <c r="AF31" s="9"/>
      <c r="AG31" s="9"/>
      <c r="AH31" s="9"/>
      <c r="AI31" s="33"/>
      <c r="AJ31" s="9"/>
      <c r="AK31" s="9"/>
      <c r="AZ31" s="9"/>
      <c r="BA31" s="9"/>
      <c r="BB31" s="9"/>
    </row>
    <row r="32" spans="1:54" s="287" customFormat="1" ht="78" customHeight="1" x14ac:dyDescent="0.3">
      <c r="A32" s="326">
        <v>1</v>
      </c>
      <c r="B32" s="326">
        <v>7000028053</v>
      </c>
      <c r="C32" s="326" t="s">
        <v>418</v>
      </c>
      <c r="D32" s="326" t="s">
        <v>453</v>
      </c>
      <c r="E32" s="326" t="s">
        <v>454</v>
      </c>
      <c r="F32" s="326" t="s">
        <v>467</v>
      </c>
      <c r="G32" s="326">
        <v>100002812</v>
      </c>
      <c r="H32" s="326">
        <v>998734</v>
      </c>
      <c r="I32" s="327"/>
      <c r="J32" s="328">
        <v>0.18</v>
      </c>
      <c r="K32" s="329"/>
      <c r="L32" s="330" t="s">
        <v>387</v>
      </c>
      <c r="M32" s="326" t="s">
        <v>34</v>
      </c>
      <c r="N32" s="739">
        <v>2</v>
      </c>
      <c r="O32" s="738"/>
      <c r="P32" s="332" t="str">
        <f t="shared" si="5"/>
        <v>Included</v>
      </c>
      <c r="Q32" s="333">
        <f t="shared" si="6"/>
        <v>0</v>
      </c>
      <c r="R32" s="287">
        <f t="shared" si="7"/>
        <v>0</v>
      </c>
      <c r="S32" s="287">
        <f t="shared" si="8"/>
        <v>0</v>
      </c>
      <c r="T32" s="334">
        <f t="shared" si="9"/>
        <v>0</v>
      </c>
      <c r="U32" s="334"/>
      <c r="AD32" s="335"/>
    </row>
    <row r="33" spans="1:54" s="287" customFormat="1" ht="31.5" x14ac:dyDescent="0.3">
      <c r="A33" s="326">
        <f>A32+1</f>
        <v>2</v>
      </c>
      <c r="B33" s="326">
        <v>7000028053</v>
      </c>
      <c r="C33" s="326" t="s">
        <v>418</v>
      </c>
      <c r="D33" s="326" t="s">
        <v>453</v>
      </c>
      <c r="E33" s="326" t="s">
        <v>456</v>
      </c>
      <c r="F33" s="326" t="s">
        <v>467</v>
      </c>
      <c r="G33" s="326">
        <v>170000433</v>
      </c>
      <c r="H33" s="326">
        <v>998734</v>
      </c>
      <c r="I33" s="327"/>
      <c r="J33" s="328">
        <v>0.18</v>
      </c>
      <c r="K33" s="329"/>
      <c r="L33" s="330" t="s">
        <v>388</v>
      </c>
      <c r="M33" s="326" t="s">
        <v>34</v>
      </c>
      <c r="N33" s="739">
        <v>8</v>
      </c>
      <c r="O33" s="738"/>
      <c r="P33" s="332" t="str">
        <f t="shared" si="5"/>
        <v>Included</v>
      </c>
      <c r="Q33" s="333">
        <f t="shared" si="6"/>
        <v>0</v>
      </c>
      <c r="R33" s="287">
        <f t="shared" si="7"/>
        <v>0</v>
      </c>
      <c r="S33" s="287">
        <f t="shared" si="8"/>
        <v>0</v>
      </c>
      <c r="T33" s="334">
        <f t="shared" si="9"/>
        <v>0</v>
      </c>
      <c r="U33" s="334"/>
      <c r="AD33" s="335"/>
    </row>
    <row r="34" spans="1:54" s="287" customFormat="1" ht="27.75" customHeight="1" x14ac:dyDescent="0.3">
      <c r="A34" s="326">
        <f t="shared" ref="A34:A41" si="11">A33+1</f>
        <v>3</v>
      </c>
      <c r="B34" s="326">
        <v>7000028053</v>
      </c>
      <c r="C34" s="326" t="s">
        <v>418</v>
      </c>
      <c r="D34" s="326" t="s">
        <v>453</v>
      </c>
      <c r="E34" s="326" t="s">
        <v>457</v>
      </c>
      <c r="F34" s="326" t="s">
        <v>467</v>
      </c>
      <c r="G34" s="326">
        <v>100003449</v>
      </c>
      <c r="H34" s="326">
        <v>998734</v>
      </c>
      <c r="I34" s="327"/>
      <c r="J34" s="328">
        <v>0.18</v>
      </c>
      <c r="K34" s="329"/>
      <c r="L34" s="330" t="s">
        <v>390</v>
      </c>
      <c r="M34" s="326" t="s">
        <v>34</v>
      </c>
      <c r="N34" s="739">
        <v>4</v>
      </c>
      <c r="O34" s="738"/>
      <c r="P34" s="332" t="str">
        <f t="shared" si="5"/>
        <v>Included</v>
      </c>
      <c r="Q34" s="333">
        <f t="shared" si="6"/>
        <v>0</v>
      </c>
      <c r="R34" s="287">
        <f t="shared" si="7"/>
        <v>0</v>
      </c>
      <c r="S34" s="287">
        <f t="shared" si="8"/>
        <v>0</v>
      </c>
      <c r="T34" s="334">
        <f t="shared" si="9"/>
        <v>0</v>
      </c>
      <c r="U34" s="334"/>
      <c r="AD34" s="335"/>
    </row>
    <row r="35" spans="1:54" s="287" customFormat="1" ht="31.5" x14ac:dyDescent="0.3">
      <c r="A35" s="326">
        <f t="shared" si="11"/>
        <v>4</v>
      </c>
      <c r="B35" s="326">
        <v>7000028053</v>
      </c>
      <c r="C35" s="326" t="s">
        <v>418</v>
      </c>
      <c r="D35" s="326" t="s">
        <v>453</v>
      </c>
      <c r="E35" s="326" t="s">
        <v>458</v>
      </c>
      <c r="F35" s="326" t="s">
        <v>467</v>
      </c>
      <c r="G35" s="326">
        <v>100002825</v>
      </c>
      <c r="H35" s="326">
        <v>998734</v>
      </c>
      <c r="I35" s="327"/>
      <c r="J35" s="328">
        <v>0.18</v>
      </c>
      <c r="K35" s="329"/>
      <c r="L35" s="330" t="s">
        <v>393</v>
      </c>
      <c r="M35" s="326" t="s">
        <v>338</v>
      </c>
      <c r="N35" s="739">
        <v>4</v>
      </c>
      <c r="O35" s="738"/>
      <c r="P35" s="332" t="str">
        <f t="shared" si="5"/>
        <v>Included</v>
      </c>
      <c r="Q35" s="333">
        <f t="shared" si="6"/>
        <v>0</v>
      </c>
      <c r="R35" s="287">
        <f t="shared" si="7"/>
        <v>0</v>
      </c>
      <c r="S35" s="287">
        <f t="shared" si="8"/>
        <v>0</v>
      </c>
      <c r="T35" s="334">
        <f t="shared" si="9"/>
        <v>0</v>
      </c>
      <c r="U35" s="334"/>
      <c r="AD35" s="335"/>
    </row>
    <row r="36" spans="1:54" s="287" customFormat="1" ht="31.5" x14ac:dyDescent="0.3">
      <c r="A36" s="326">
        <f t="shared" si="11"/>
        <v>5</v>
      </c>
      <c r="B36" s="326">
        <v>7000028053</v>
      </c>
      <c r="C36" s="326" t="s">
        <v>418</v>
      </c>
      <c r="D36" s="326" t="s">
        <v>453</v>
      </c>
      <c r="E36" s="326" t="s">
        <v>459</v>
      </c>
      <c r="F36" s="326" t="s">
        <v>467</v>
      </c>
      <c r="G36" s="326">
        <v>170000550</v>
      </c>
      <c r="H36" s="326">
        <v>998336</v>
      </c>
      <c r="I36" s="327"/>
      <c r="J36" s="328">
        <v>0.18</v>
      </c>
      <c r="K36" s="329"/>
      <c r="L36" s="330" t="s">
        <v>394</v>
      </c>
      <c r="M36" s="326" t="s">
        <v>34</v>
      </c>
      <c r="N36" s="739">
        <v>4</v>
      </c>
      <c r="O36" s="738"/>
      <c r="P36" s="332" t="str">
        <f t="shared" si="5"/>
        <v>Included</v>
      </c>
      <c r="Q36" s="333">
        <f t="shared" si="6"/>
        <v>0</v>
      </c>
      <c r="R36" s="287">
        <f t="shared" si="7"/>
        <v>0</v>
      </c>
      <c r="S36" s="287">
        <f t="shared" si="8"/>
        <v>0</v>
      </c>
      <c r="T36" s="334">
        <f t="shared" si="9"/>
        <v>0</v>
      </c>
      <c r="U36" s="334"/>
      <c r="AD36" s="335"/>
    </row>
    <row r="37" spans="1:54" s="287" customFormat="1" ht="31.5" x14ac:dyDescent="0.3">
      <c r="A37" s="326">
        <f t="shared" si="11"/>
        <v>6</v>
      </c>
      <c r="B37" s="326">
        <v>7000028053</v>
      </c>
      <c r="C37" s="326" t="s">
        <v>418</v>
      </c>
      <c r="D37" s="326" t="s">
        <v>453</v>
      </c>
      <c r="E37" s="326" t="s">
        <v>460</v>
      </c>
      <c r="F37" s="326" t="s">
        <v>467</v>
      </c>
      <c r="G37" s="326">
        <v>100002829</v>
      </c>
      <c r="H37" s="326">
        <v>998734</v>
      </c>
      <c r="I37" s="327"/>
      <c r="J37" s="328">
        <v>0.18</v>
      </c>
      <c r="K37" s="329"/>
      <c r="L37" s="330" t="s">
        <v>395</v>
      </c>
      <c r="M37" s="326" t="s">
        <v>338</v>
      </c>
      <c r="N37" s="739">
        <v>2</v>
      </c>
      <c r="O37" s="738"/>
      <c r="P37" s="332" t="str">
        <f t="shared" si="5"/>
        <v>Included</v>
      </c>
      <c r="Q37" s="333">
        <f t="shared" si="6"/>
        <v>0</v>
      </c>
      <c r="R37" s="287">
        <f t="shared" si="7"/>
        <v>0</v>
      </c>
      <c r="S37" s="287">
        <f t="shared" si="8"/>
        <v>0</v>
      </c>
      <c r="T37" s="334">
        <f t="shared" si="9"/>
        <v>0</v>
      </c>
      <c r="U37" s="334"/>
      <c r="AD37" s="335"/>
    </row>
    <row r="38" spans="1:54" s="287" customFormat="1" ht="31.5" x14ac:dyDescent="0.3">
      <c r="A38" s="326">
        <f t="shared" si="11"/>
        <v>7</v>
      </c>
      <c r="B38" s="326">
        <v>7000028053</v>
      </c>
      <c r="C38" s="326" t="s">
        <v>418</v>
      </c>
      <c r="D38" s="326" t="s">
        <v>453</v>
      </c>
      <c r="E38" s="326" t="s">
        <v>461</v>
      </c>
      <c r="F38" s="326" t="s">
        <v>467</v>
      </c>
      <c r="G38" s="326">
        <v>170000375</v>
      </c>
      <c r="H38" s="326">
        <v>998734</v>
      </c>
      <c r="I38" s="327"/>
      <c r="J38" s="328">
        <v>0.18</v>
      </c>
      <c r="K38" s="329"/>
      <c r="L38" s="330" t="s">
        <v>396</v>
      </c>
      <c r="M38" s="326" t="s">
        <v>34</v>
      </c>
      <c r="N38" s="739">
        <v>2</v>
      </c>
      <c r="O38" s="738"/>
      <c r="P38" s="332" t="str">
        <f t="shared" si="5"/>
        <v>Included</v>
      </c>
      <c r="Q38" s="333">
        <f t="shared" si="6"/>
        <v>0</v>
      </c>
      <c r="R38" s="287">
        <f t="shared" si="7"/>
        <v>0</v>
      </c>
      <c r="S38" s="287">
        <f t="shared" si="8"/>
        <v>0</v>
      </c>
      <c r="T38" s="334">
        <f t="shared" si="9"/>
        <v>0</v>
      </c>
      <c r="U38" s="334"/>
      <c r="AD38" s="335"/>
    </row>
    <row r="39" spans="1:54" s="287" customFormat="1" ht="31.5" x14ac:dyDescent="0.3">
      <c r="A39" s="326">
        <f t="shared" si="11"/>
        <v>8</v>
      </c>
      <c r="B39" s="326">
        <v>7000028053</v>
      </c>
      <c r="C39" s="326" t="s">
        <v>418</v>
      </c>
      <c r="D39" s="326" t="s">
        <v>453</v>
      </c>
      <c r="E39" s="326" t="s">
        <v>462</v>
      </c>
      <c r="F39" s="326" t="s">
        <v>467</v>
      </c>
      <c r="G39" s="326">
        <v>170000551</v>
      </c>
      <c r="H39" s="326">
        <v>998336</v>
      </c>
      <c r="I39" s="327"/>
      <c r="J39" s="328">
        <v>0.18</v>
      </c>
      <c r="K39" s="329"/>
      <c r="L39" s="330" t="s">
        <v>339</v>
      </c>
      <c r="M39" s="326" t="s">
        <v>34</v>
      </c>
      <c r="N39" s="739">
        <v>4</v>
      </c>
      <c r="O39" s="738"/>
      <c r="P39" s="332" t="str">
        <f t="shared" si="5"/>
        <v>Included</v>
      </c>
      <c r="Q39" s="333">
        <f t="shared" si="6"/>
        <v>0</v>
      </c>
      <c r="R39" s="287">
        <f t="shared" si="7"/>
        <v>0</v>
      </c>
      <c r="S39" s="287">
        <f t="shared" si="8"/>
        <v>0</v>
      </c>
      <c r="T39" s="334">
        <f t="shared" si="9"/>
        <v>0</v>
      </c>
      <c r="U39" s="334"/>
      <c r="AD39" s="335"/>
    </row>
    <row r="40" spans="1:54" s="287" customFormat="1" ht="31.5" x14ac:dyDescent="0.3">
      <c r="A40" s="326">
        <f t="shared" si="11"/>
        <v>9</v>
      </c>
      <c r="B40" s="326">
        <v>7000028053</v>
      </c>
      <c r="C40" s="326" t="s">
        <v>418</v>
      </c>
      <c r="D40" s="326" t="s">
        <v>453</v>
      </c>
      <c r="E40" s="326" t="s">
        <v>463</v>
      </c>
      <c r="F40" s="326" t="s">
        <v>467</v>
      </c>
      <c r="G40" s="326">
        <v>100002853</v>
      </c>
      <c r="H40" s="326">
        <v>998734</v>
      </c>
      <c r="I40" s="327"/>
      <c r="J40" s="328">
        <v>0.18</v>
      </c>
      <c r="K40" s="329"/>
      <c r="L40" s="330" t="s">
        <v>399</v>
      </c>
      <c r="M40" s="326" t="s">
        <v>34</v>
      </c>
      <c r="N40" s="739">
        <v>2</v>
      </c>
      <c r="O40" s="738"/>
      <c r="P40" s="332" t="str">
        <f t="shared" si="5"/>
        <v>Included</v>
      </c>
      <c r="Q40" s="333">
        <f t="shared" si="6"/>
        <v>0</v>
      </c>
      <c r="R40" s="287">
        <f t="shared" si="7"/>
        <v>0</v>
      </c>
      <c r="S40" s="287">
        <f t="shared" si="8"/>
        <v>0</v>
      </c>
      <c r="T40" s="334">
        <f t="shared" si="9"/>
        <v>0</v>
      </c>
      <c r="U40" s="334"/>
      <c r="AD40" s="335"/>
    </row>
    <row r="41" spans="1:54" s="287" customFormat="1" ht="31.5" x14ac:dyDescent="0.3">
      <c r="A41" s="326">
        <f t="shared" si="11"/>
        <v>10</v>
      </c>
      <c r="B41" s="326">
        <v>7000028053</v>
      </c>
      <c r="C41" s="326" t="s">
        <v>418</v>
      </c>
      <c r="D41" s="326" t="s">
        <v>453</v>
      </c>
      <c r="E41" s="326" t="s">
        <v>464</v>
      </c>
      <c r="F41" s="326" t="s">
        <v>467</v>
      </c>
      <c r="G41" s="326">
        <v>100002854</v>
      </c>
      <c r="H41" s="326">
        <v>998734</v>
      </c>
      <c r="I41" s="327"/>
      <c r="J41" s="328">
        <v>0.18</v>
      </c>
      <c r="K41" s="329"/>
      <c r="L41" s="330" t="s">
        <v>400</v>
      </c>
      <c r="M41" s="326" t="s">
        <v>34</v>
      </c>
      <c r="N41" s="739">
        <v>2</v>
      </c>
      <c r="O41" s="738"/>
      <c r="P41" s="332" t="str">
        <f t="shared" si="5"/>
        <v>Included</v>
      </c>
      <c r="Q41" s="333">
        <f t="shared" si="6"/>
        <v>0</v>
      </c>
      <c r="R41" s="287">
        <f t="shared" si="7"/>
        <v>0</v>
      </c>
      <c r="S41" s="287">
        <f t="shared" si="8"/>
        <v>0</v>
      </c>
      <c r="T41" s="334">
        <f t="shared" si="9"/>
        <v>0</v>
      </c>
      <c r="U41" s="334"/>
      <c r="AD41" s="335"/>
    </row>
    <row r="42" spans="1:54" ht="21.75" customHeight="1" x14ac:dyDescent="0.3">
      <c r="A42" s="783" t="s">
        <v>401</v>
      </c>
      <c r="B42" s="266" t="s">
        <v>487</v>
      </c>
      <c r="C42" s="741"/>
      <c r="D42" s="741"/>
      <c r="E42" s="741"/>
      <c r="F42" s="741"/>
      <c r="G42" s="741"/>
      <c r="H42" s="741"/>
      <c r="I42" s="741"/>
      <c r="J42" s="741"/>
      <c r="K42" s="741"/>
      <c r="L42" s="741"/>
      <c r="M42" s="741"/>
      <c r="N42" s="741"/>
      <c r="O42" s="741"/>
      <c r="P42" s="332"/>
      <c r="Q42" s="333"/>
      <c r="R42" s="287">
        <f t="shared" si="7"/>
        <v>0</v>
      </c>
      <c r="S42" s="287">
        <f t="shared" si="8"/>
        <v>0</v>
      </c>
      <c r="T42" s="334">
        <f t="shared" si="9"/>
        <v>0</v>
      </c>
      <c r="U42" s="45"/>
      <c r="V42" s="45"/>
      <c r="W42" s="45"/>
      <c r="Z42" s="9"/>
      <c r="AA42" s="10"/>
      <c r="AB42" s="10"/>
      <c r="AC42" s="9"/>
      <c r="AD42" s="9"/>
      <c r="AE42" s="9"/>
      <c r="AF42" s="9"/>
      <c r="AG42" s="9"/>
      <c r="AH42" s="9"/>
      <c r="AI42" s="33"/>
      <c r="AJ42" s="9"/>
      <c r="AK42" s="9"/>
      <c r="AZ42" s="9"/>
      <c r="BA42" s="9"/>
      <c r="BB42" s="9"/>
    </row>
    <row r="43" spans="1:54" s="287" customFormat="1" ht="63" x14ac:dyDescent="0.3">
      <c r="A43" s="326">
        <v>1</v>
      </c>
      <c r="B43" s="326">
        <v>7000028075</v>
      </c>
      <c r="C43" s="326" t="s">
        <v>418</v>
      </c>
      <c r="D43" s="326" t="s">
        <v>453</v>
      </c>
      <c r="E43" s="326" t="s">
        <v>454</v>
      </c>
      <c r="F43" s="326" t="s">
        <v>468</v>
      </c>
      <c r="G43" s="326">
        <v>100002812</v>
      </c>
      <c r="H43" s="326">
        <v>998734</v>
      </c>
      <c r="I43" s="327"/>
      <c r="J43" s="328">
        <v>0.18</v>
      </c>
      <c r="K43" s="329"/>
      <c r="L43" s="330" t="s">
        <v>387</v>
      </c>
      <c r="M43" s="326" t="s">
        <v>34</v>
      </c>
      <c r="N43" s="739">
        <v>3</v>
      </c>
      <c r="O43" s="738"/>
      <c r="P43" s="332" t="str">
        <f t="shared" si="5"/>
        <v>Included</v>
      </c>
      <c r="Q43" s="333">
        <f t="shared" si="6"/>
        <v>0</v>
      </c>
      <c r="R43" s="287">
        <f t="shared" si="7"/>
        <v>0</v>
      </c>
      <c r="S43" s="287">
        <f t="shared" si="8"/>
        <v>0</v>
      </c>
      <c r="T43" s="334">
        <f t="shared" si="9"/>
        <v>0</v>
      </c>
      <c r="U43" s="334"/>
      <c r="AD43" s="335"/>
    </row>
    <row r="44" spans="1:54" s="287" customFormat="1" ht="31.5" x14ac:dyDescent="0.3">
      <c r="A44" s="326">
        <f t="shared" ref="A44:A97" si="12">A43+1</f>
        <v>2</v>
      </c>
      <c r="B44" s="326">
        <v>7000028075</v>
      </c>
      <c r="C44" s="326" t="s">
        <v>418</v>
      </c>
      <c r="D44" s="326" t="s">
        <v>453</v>
      </c>
      <c r="E44" s="326" t="s">
        <v>456</v>
      </c>
      <c r="F44" s="326" t="s">
        <v>468</v>
      </c>
      <c r="G44" s="326">
        <v>170000433</v>
      </c>
      <c r="H44" s="326">
        <v>998734</v>
      </c>
      <c r="I44" s="327"/>
      <c r="J44" s="328">
        <v>0.18</v>
      </c>
      <c r="K44" s="329"/>
      <c r="L44" s="330" t="s">
        <v>388</v>
      </c>
      <c r="M44" s="326" t="s">
        <v>34</v>
      </c>
      <c r="N44" s="739">
        <v>8</v>
      </c>
      <c r="O44" s="738"/>
      <c r="P44" s="332" t="str">
        <f t="shared" si="5"/>
        <v>Included</v>
      </c>
      <c r="Q44" s="333">
        <f t="shared" si="6"/>
        <v>0</v>
      </c>
      <c r="R44" s="287">
        <f t="shared" si="7"/>
        <v>0</v>
      </c>
      <c r="S44" s="287">
        <f t="shared" si="8"/>
        <v>0</v>
      </c>
      <c r="T44" s="334">
        <f t="shared" si="9"/>
        <v>0</v>
      </c>
      <c r="U44" s="334"/>
      <c r="AD44" s="335"/>
    </row>
    <row r="45" spans="1:54" s="287" customFormat="1" ht="31.5" x14ac:dyDescent="0.3">
      <c r="A45" s="326">
        <f t="shared" si="12"/>
        <v>3</v>
      </c>
      <c r="B45" s="326">
        <v>7000028075</v>
      </c>
      <c r="C45" s="326" t="s">
        <v>418</v>
      </c>
      <c r="D45" s="326" t="s">
        <v>453</v>
      </c>
      <c r="E45" s="326" t="s">
        <v>457</v>
      </c>
      <c r="F45" s="326" t="s">
        <v>468</v>
      </c>
      <c r="G45" s="326">
        <v>100003449</v>
      </c>
      <c r="H45" s="326">
        <v>998734</v>
      </c>
      <c r="I45" s="327"/>
      <c r="J45" s="328">
        <v>0.18</v>
      </c>
      <c r="K45" s="329"/>
      <c r="L45" s="330" t="s">
        <v>390</v>
      </c>
      <c r="M45" s="326" t="s">
        <v>34</v>
      </c>
      <c r="N45" s="739">
        <v>4</v>
      </c>
      <c r="O45" s="738"/>
      <c r="P45" s="332" t="str">
        <f t="shared" si="5"/>
        <v>Included</v>
      </c>
      <c r="Q45" s="333">
        <f t="shared" si="6"/>
        <v>0</v>
      </c>
      <c r="R45" s="287">
        <f t="shared" si="7"/>
        <v>0</v>
      </c>
      <c r="S45" s="287">
        <f t="shared" si="8"/>
        <v>0</v>
      </c>
      <c r="T45" s="334">
        <f t="shared" si="9"/>
        <v>0</v>
      </c>
      <c r="U45" s="334"/>
      <c r="AD45" s="335"/>
    </row>
    <row r="46" spans="1:54" s="287" customFormat="1" ht="31.5" x14ac:dyDescent="0.3">
      <c r="A46" s="326">
        <f t="shared" si="12"/>
        <v>4</v>
      </c>
      <c r="B46" s="326">
        <v>7000028075</v>
      </c>
      <c r="C46" s="326" t="s">
        <v>418</v>
      </c>
      <c r="D46" s="326" t="s">
        <v>453</v>
      </c>
      <c r="E46" s="326" t="s">
        <v>458</v>
      </c>
      <c r="F46" s="326" t="s">
        <v>468</v>
      </c>
      <c r="G46" s="326">
        <v>170000437</v>
      </c>
      <c r="H46" s="326">
        <v>998734</v>
      </c>
      <c r="I46" s="327"/>
      <c r="J46" s="328">
        <v>0.18</v>
      </c>
      <c r="K46" s="329"/>
      <c r="L46" s="330" t="s">
        <v>392</v>
      </c>
      <c r="M46" s="326" t="s">
        <v>34</v>
      </c>
      <c r="N46" s="739">
        <v>4</v>
      </c>
      <c r="O46" s="738"/>
      <c r="P46" s="332" t="str">
        <f t="shared" si="5"/>
        <v>Included</v>
      </c>
      <c r="Q46" s="333">
        <f t="shared" si="6"/>
        <v>0</v>
      </c>
      <c r="R46" s="287">
        <f t="shared" si="7"/>
        <v>0</v>
      </c>
      <c r="S46" s="287">
        <f t="shared" si="8"/>
        <v>0</v>
      </c>
      <c r="T46" s="334">
        <f t="shared" si="9"/>
        <v>0</v>
      </c>
      <c r="U46" s="334"/>
      <c r="AD46" s="335"/>
    </row>
    <row r="47" spans="1:54" s="287" customFormat="1" ht="31.5" x14ac:dyDescent="0.3">
      <c r="A47" s="326">
        <f t="shared" si="12"/>
        <v>5</v>
      </c>
      <c r="B47" s="326">
        <v>7000028075</v>
      </c>
      <c r="C47" s="326" t="s">
        <v>418</v>
      </c>
      <c r="D47" s="326" t="s">
        <v>453</v>
      </c>
      <c r="E47" s="326" t="s">
        <v>459</v>
      </c>
      <c r="F47" s="326" t="s">
        <v>468</v>
      </c>
      <c r="G47" s="326">
        <v>100002825</v>
      </c>
      <c r="H47" s="326">
        <v>998734</v>
      </c>
      <c r="I47" s="327"/>
      <c r="J47" s="328">
        <v>0.18</v>
      </c>
      <c r="K47" s="329"/>
      <c r="L47" s="330" t="s">
        <v>393</v>
      </c>
      <c r="M47" s="326" t="s">
        <v>338</v>
      </c>
      <c r="N47" s="739">
        <v>6</v>
      </c>
      <c r="O47" s="738"/>
      <c r="P47" s="332" t="str">
        <f t="shared" si="5"/>
        <v>Included</v>
      </c>
      <c r="Q47" s="333">
        <f t="shared" si="6"/>
        <v>0</v>
      </c>
      <c r="R47" s="287">
        <f t="shared" si="7"/>
        <v>0</v>
      </c>
      <c r="S47" s="287">
        <f t="shared" si="8"/>
        <v>0</v>
      </c>
      <c r="T47" s="334">
        <f t="shared" si="9"/>
        <v>0</v>
      </c>
      <c r="U47" s="334"/>
      <c r="AD47" s="335"/>
    </row>
    <row r="48" spans="1:54" s="287" customFormat="1" ht="31.5" x14ac:dyDescent="0.3">
      <c r="A48" s="326">
        <f t="shared" si="12"/>
        <v>6</v>
      </c>
      <c r="B48" s="326">
        <v>7000028075</v>
      </c>
      <c r="C48" s="326" t="s">
        <v>418</v>
      </c>
      <c r="D48" s="326" t="s">
        <v>453</v>
      </c>
      <c r="E48" s="326" t="s">
        <v>460</v>
      </c>
      <c r="F48" s="326" t="s">
        <v>468</v>
      </c>
      <c r="G48" s="326">
        <v>170000550</v>
      </c>
      <c r="H48" s="326">
        <v>998336</v>
      </c>
      <c r="I48" s="327"/>
      <c r="J48" s="328">
        <v>0.18</v>
      </c>
      <c r="K48" s="329"/>
      <c r="L48" s="330" t="s">
        <v>394</v>
      </c>
      <c r="M48" s="326" t="s">
        <v>34</v>
      </c>
      <c r="N48" s="739">
        <v>6</v>
      </c>
      <c r="O48" s="738"/>
      <c r="P48" s="332" t="str">
        <f t="shared" si="5"/>
        <v>Included</v>
      </c>
      <c r="Q48" s="333">
        <f t="shared" si="6"/>
        <v>0</v>
      </c>
      <c r="R48" s="287">
        <f t="shared" si="7"/>
        <v>0</v>
      </c>
      <c r="S48" s="287">
        <f t="shared" si="8"/>
        <v>0</v>
      </c>
      <c r="T48" s="334">
        <f t="shared" si="9"/>
        <v>0</v>
      </c>
      <c r="U48" s="334"/>
      <c r="AD48" s="335"/>
    </row>
    <row r="49" spans="1:54" s="287" customFormat="1" ht="31.5" x14ac:dyDescent="0.3">
      <c r="A49" s="326">
        <f t="shared" si="12"/>
        <v>7</v>
      </c>
      <c r="B49" s="326">
        <v>7000028075</v>
      </c>
      <c r="C49" s="326" t="s">
        <v>418</v>
      </c>
      <c r="D49" s="326" t="s">
        <v>453</v>
      </c>
      <c r="E49" s="326" t="s">
        <v>461</v>
      </c>
      <c r="F49" s="326" t="s">
        <v>468</v>
      </c>
      <c r="G49" s="326">
        <v>100002829</v>
      </c>
      <c r="H49" s="326">
        <v>998734</v>
      </c>
      <c r="I49" s="327"/>
      <c r="J49" s="328">
        <v>0.18</v>
      </c>
      <c r="K49" s="329"/>
      <c r="L49" s="330" t="s">
        <v>395</v>
      </c>
      <c r="M49" s="326" t="s">
        <v>338</v>
      </c>
      <c r="N49" s="739">
        <v>3</v>
      </c>
      <c r="O49" s="738"/>
      <c r="P49" s="332" t="str">
        <f t="shared" si="5"/>
        <v>Included</v>
      </c>
      <c r="Q49" s="333">
        <f t="shared" si="6"/>
        <v>0</v>
      </c>
      <c r="R49" s="287">
        <f t="shared" si="7"/>
        <v>0</v>
      </c>
      <c r="S49" s="287">
        <f t="shared" si="8"/>
        <v>0</v>
      </c>
      <c r="T49" s="334">
        <f t="shared" si="9"/>
        <v>0</v>
      </c>
      <c r="U49" s="334"/>
      <c r="AD49" s="335"/>
    </row>
    <row r="50" spans="1:54" s="287" customFormat="1" ht="31.5" x14ac:dyDescent="0.3">
      <c r="A50" s="326">
        <f t="shared" si="12"/>
        <v>8</v>
      </c>
      <c r="B50" s="326">
        <v>7000028075</v>
      </c>
      <c r="C50" s="326" t="s">
        <v>418</v>
      </c>
      <c r="D50" s="326" t="s">
        <v>453</v>
      </c>
      <c r="E50" s="326" t="s">
        <v>462</v>
      </c>
      <c r="F50" s="326" t="s">
        <v>468</v>
      </c>
      <c r="G50" s="326">
        <v>170000375</v>
      </c>
      <c r="H50" s="326">
        <v>998734</v>
      </c>
      <c r="I50" s="327"/>
      <c r="J50" s="328">
        <v>0.18</v>
      </c>
      <c r="K50" s="329"/>
      <c r="L50" s="330" t="s">
        <v>396</v>
      </c>
      <c r="M50" s="326" t="s">
        <v>34</v>
      </c>
      <c r="N50" s="739">
        <v>3</v>
      </c>
      <c r="O50" s="738"/>
      <c r="P50" s="332" t="str">
        <f t="shared" si="5"/>
        <v>Included</v>
      </c>
      <c r="Q50" s="333">
        <f t="shared" si="6"/>
        <v>0</v>
      </c>
      <c r="R50" s="287">
        <f t="shared" si="7"/>
        <v>0</v>
      </c>
      <c r="S50" s="287">
        <f t="shared" si="8"/>
        <v>0</v>
      </c>
      <c r="T50" s="334">
        <f t="shared" si="9"/>
        <v>0</v>
      </c>
      <c r="U50" s="334"/>
      <c r="AD50" s="335"/>
    </row>
    <row r="51" spans="1:54" s="287" customFormat="1" ht="31.5" x14ac:dyDescent="0.3">
      <c r="A51" s="326">
        <f t="shared" si="12"/>
        <v>9</v>
      </c>
      <c r="B51" s="326">
        <v>7000028075</v>
      </c>
      <c r="C51" s="326" t="s">
        <v>418</v>
      </c>
      <c r="D51" s="326" t="s">
        <v>453</v>
      </c>
      <c r="E51" s="326" t="s">
        <v>463</v>
      </c>
      <c r="F51" s="326" t="s">
        <v>468</v>
      </c>
      <c r="G51" s="326">
        <v>170000551</v>
      </c>
      <c r="H51" s="326">
        <v>998336</v>
      </c>
      <c r="I51" s="327"/>
      <c r="J51" s="328">
        <v>0.18</v>
      </c>
      <c r="K51" s="329"/>
      <c r="L51" s="330" t="s">
        <v>339</v>
      </c>
      <c r="M51" s="326" t="s">
        <v>34</v>
      </c>
      <c r="N51" s="739">
        <v>4</v>
      </c>
      <c r="O51" s="738"/>
      <c r="P51" s="332" t="str">
        <f t="shared" si="5"/>
        <v>Included</v>
      </c>
      <c r="Q51" s="333">
        <f t="shared" si="6"/>
        <v>0</v>
      </c>
      <c r="R51" s="287">
        <f t="shared" si="7"/>
        <v>0</v>
      </c>
      <c r="S51" s="287">
        <f t="shared" si="8"/>
        <v>0</v>
      </c>
      <c r="T51" s="334">
        <f t="shared" si="9"/>
        <v>0</v>
      </c>
      <c r="U51" s="334"/>
      <c r="AD51" s="335"/>
    </row>
    <row r="52" spans="1:54" s="287" customFormat="1" ht="63" x14ac:dyDescent="0.3">
      <c r="A52" s="326">
        <f t="shared" si="12"/>
        <v>10</v>
      </c>
      <c r="B52" s="326">
        <v>7000028075</v>
      </c>
      <c r="C52" s="326" t="s">
        <v>418</v>
      </c>
      <c r="D52" s="326" t="s">
        <v>453</v>
      </c>
      <c r="E52" s="326" t="s">
        <v>464</v>
      </c>
      <c r="F52" s="326" t="s">
        <v>468</v>
      </c>
      <c r="G52" s="326">
        <v>100002861</v>
      </c>
      <c r="H52" s="326">
        <v>998734</v>
      </c>
      <c r="I52" s="327"/>
      <c r="J52" s="328"/>
      <c r="K52" s="329"/>
      <c r="L52" s="330" t="s">
        <v>398</v>
      </c>
      <c r="M52" s="326" t="s">
        <v>338</v>
      </c>
      <c r="N52" s="739">
        <v>1</v>
      </c>
      <c r="O52" s="738"/>
      <c r="P52" s="332" t="str">
        <f t="shared" si="5"/>
        <v>Included</v>
      </c>
      <c r="Q52" s="333">
        <f t="shared" si="6"/>
        <v>0</v>
      </c>
      <c r="R52" s="287">
        <f t="shared" si="7"/>
        <v>0</v>
      </c>
      <c r="S52" s="287">
        <f t="shared" si="8"/>
        <v>0</v>
      </c>
      <c r="T52" s="334">
        <f t="shared" si="9"/>
        <v>0</v>
      </c>
      <c r="U52" s="334"/>
      <c r="AD52" s="335"/>
    </row>
    <row r="53" spans="1:54" s="287" customFormat="1" ht="31.5" x14ac:dyDescent="0.3">
      <c r="A53" s="326">
        <f t="shared" si="12"/>
        <v>11</v>
      </c>
      <c r="B53" s="326">
        <v>7000028075</v>
      </c>
      <c r="C53" s="326" t="s">
        <v>418</v>
      </c>
      <c r="D53" s="326" t="s">
        <v>453</v>
      </c>
      <c r="E53" s="326" t="s">
        <v>465</v>
      </c>
      <c r="F53" s="326" t="s">
        <v>468</v>
      </c>
      <c r="G53" s="326">
        <v>100002853</v>
      </c>
      <c r="H53" s="326">
        <v>998734</v>
      </c>
      <c r="I53" s="327"/>
      <c r="J53" s="328">
        <v>0.18</v>
      </c>
      <c r="K53" s="329"/>
      <c r="L53" s="330" t="s">
        <v>399</v>
      </c>
      <c r="M53" s="326" t="s">
        <v>34</v>
      </c>
      <c r="N53" s="739">
        <v>2</v>
      </c>
      <c r="O53" s="738"/>
      <c r="P53" s="332" t="str">
        <f t="shared" si="5"/>
        <v>Included</v>
      </c>
      <c r="Q53" s="333">
        <f t="shared" si="6"/>
        <v>0</v>
      </c>
      <c r="R53" s="287">
        <f t="shared" si="7"/>
        <v>0</v>
      </c>
      <c r="S53" s="287">
        <f t="shared" si="8"/>
        <v>0</v>
      </c>
      <c r="T53" s="334">
        <f t="shared" si="9"/>
        <v>0</v>
      </c>
      <c r="U53" s="334"/>
      <c r="AD53" s="335"/>
    </row>
    <row r="54" spans="1:54" s="287" customFormat="1" ht="31.5" x14ac:dyDescent="0.3">
      <c r="A54" s="326">
        <f t="shared" si="12"/>
        <v>12</v>
      </c>
      <c r="B54" s="326">
        <v>7000028075</v>
      </c>
      <c r="C54" s="326" t="s">
        <v>418</v>
      </c>
      <c r="D54" s="326" t="s">
        <v>453</v>
      </c>
      <c r="E54" s="326" t="s">
        <v>466</v>
      </c>
      <c r="F54" s="326" t="s">
        <v>468</v>
      </c>
      <c r="G54" s="326">
        <v>100002854</v>
      </c>
      <c r="H54" s="326">
        <v>998734</v>
      </c>
      <c r="I54" s="327"/>
      <c r="J54" s="328">
        <v>0.18</v>
      </c>
      <c r="K54" s="329"/>
      <c r="L54" s="330" t="s">
        <v>400</v>
      </c>
      <c r="M54" s="326" t="s">
        <v>34</v>
      </c>
      <c r="N54" s="739">
        <v>2</v>
      </c>
      <c r="O54" s="738"/>
      <c r="P54" s="332" t="str">
        <f t="shared" si="5"/>
        <v>Included</v>
      </c>
      <c r="Q54" s="333">
        <f t="shared" si="6"/>
        <v>0</v>
      </c>
      <c r="R54" s="287">
        <f t="shared" si="7"/>
        <v>0</v>
      </c>
      <c r="S54" s="287">
        <f t="shared" si="8"/>
        <v>0</v>
      </c>
      <c r="T54" s="334">
        <f t="shared" si="9"/>
        <v>0</v>
      </c>
      <c r="U54" s="334"/>
      <c r="AD54" s="335"/>
    </row>
    <row r="55" spans="1:54" ht="21.75" customHeight="1" x14ac:dyDescent="0.3">
      <c r="A55" s="783" t="s">
        <v>402</v>
      </c>
      <c r="B55" s="266" t="s">
        <v>444</v>
      </c>
      <c r="C55" s="741"/>
      <c r="D55" s="741"/>
      <c r="E55" s="741"/>
      <c r="F55" s="741"/>
      <c r="G55" s="741"/>
      <c r="H55" s="741"/>
      <c r="I55" s="741"/>
      <c r="J55" s="741"/>
      <c r="K55" s="741"/>
      <c r="L55" s="741"/>
      <c r="M55" s="741"/>
      <c r="N55" s="741"/>
      <c r="O55" s="741"/>
      <c r="P55" s="332"/>
      <c r="Q55" s="333"/>
      <c r="R55" s="287">
        <f t="shared" si="7"/>
        <v>0</v>
      </c>
      <c r="S55" s="287">
        <f t="shared" si="8"/>
        <v>0</v>
      </c>
      <c r="T55" s="334">
        <f t="shared" si="9"/>
        <v>0</v>
      </c>
      <c r="U55" s="45"/>
      <c r="V55" s="45"/>
      <c r="W55" s="45"/>
      <c r="Z55" s="9"/>
      <c r="AA55" s="10"/>
      <c r="AB55" s="10"/>
      <c r="AC55" s="9"/>
      <c r="AD55" s="9"/>
      <c r="AE55" s="9"/>
      <c r="AF55" s="9"/>
      <c r="AG55" s="9"/>
      <c r="AH55" s="9"/>
      <c r="AI55" s="33"/>
      <c r="AJ55" s="9"/>
      <c r="AK55" s="9"/>
      <c r="AZ55" s="9"/>
      <c r="BA55" s="9"/>
      <c r="BB55" s="9"/>
    </row>
    <row r="56" spans="1:54" s="287" customFormat="1" ht="63" x14ac:dyDescent="0.3">
      <c r="A56" s="326">
        <v>1</v>
      </c>
      <c r="B56" s="326">
        <v>7000028101</v>
      </c>
      <c r="C56" s="326" t="s">
        <v>418</v>
      </c>
      <c r="D56" s="326" t="s">
        <v>469</v>
      </c>
      <c r="E56" s="326" t="s">
        <v>454</v>
      </c>
      <c r="F56" s="326" t="s">
        <v>470</v>
      </c>
      <c r="G56" s="326">
        <v>100002812</v>
      </c>
      <c r="H56" s="326">
        <v>998734</v>
      </c>
      <c r="I56" s="327"/>
      <c r="J56" s="328">
        <v>0.18</v>
      </c>
      <c r="K56" s="329"/>
      <c r="L56" s="330" t="s">
        <v>387</v>
      </c>
      <c r="M56" s="326" t="s">
        <v>34</v>
      </c>
      <c r="N56" s="739">
        <v>7</v>
      </c>
      <c r="O56" s="738"/>
      <c r="P56" s="332" t="str">
        <f t="shared" si="5"/>
        <v>Included</v>
      </c>
      <c r="Q56" s="333">
        <f t="shared" si="6"/>
        <v>0</v>
      </c>
      <c r="R56" s="287">
        <f t="shared" si="7"/>
        <v>0</v>
      </c>
      <c r="S56" s="287">
        <f t="shared" si="8"/>
        <v>0</v>
      </c>
      <c r="T56" s="334">
        <f t="shared" si="9"/>
        <v>0</v>
      </c>
      <c r="U56" s="334"/>
      <c r="AD56" s="335"/>
    </row>
    <row r="57" spans="1:54" s="287" customFormat="1" ht="31.5" x14ac:dyDescent="0.3">
      <c r="A57" s="326">
        <f t="shared" si="12"/>
        <v>2</v>
      </c>
      <c r="B57" s="326">
        <v>7000028101</v>
      </c>
      <c r="C57" s="326" t="s">
        <v>418</v>
      </c>
      <c r="D57" s="326" t="s">
        <v>469</v>
      </c>
      <c r="E57" s="326" t="s">
        <v>456</v>
      </c>
      <c r="F57" s="326" t="s">
        <v>470</v>
      </c>
      <c r="G57" s="326">
        <v>170000433</v>
      </c>
      <c r="H57" s="326">
        <v>998734</v>
      </c>
      <c r="I57" s="327"/>
      <c r="J57" s="328">
        <v>0.18</v>
      </c>
      <c r="K57" s="329"/>
      <c r="L57" s="330" t="s">
        <v>388</v>
      </c>
      <c r="M57" s="326" t="s">
        <v>34</v>
      </c>
      <c r="N57" s="739">
        <v>28</v>
      </c>
      <c r="O57" s="738"/>
      <c r="P57" s="332" t="str">
        <f t="shared" si="5"/>
        <v>Included</v>
      </c>
      <c r="Q57" s="333">
        <f t="shared" si="6"/>
        <v>0</v>
      </c>
      <c r="R57" s="287">
        <f t="shared" si="7"/>
        <v>0</v>
      </c>
      <c r="S57" s="287">
        <f t="shared" si="8"/>
        <v>0</v>
      </c>
      <c r="T57" s="334">
        <f t="shared" si="9"/>
        <v>0</v>
      </c>
      <c r="U57" s="334"/>
      <c r="AD57" s="335"/>
    </row>
    <row r="58" spans="1:54" s="287" customFormat="1" ht="31.5" x14ac:dyDescent="0.3">
      <c r="A58" s="326">
        <f t="shared" si="12"/>
        <v>3</v>
      </c>
      <c r="B58" s="326">
        <v>7000028101</v>
      </c>
      <c r="C58" s="326" t="s">
        <v>418</v>
      </c>
      <c r="D58" s="326" t="s">
        <v>469</v>
      </c>
      <c r="E58" s="326" t="s">
        <v>457</v>
      </c>
      <c r="F58" s="326" t="s">
        <v>470</v>
      </c>
      <c r="G58" s="326">
        <v>100002825</v>
      </c>
      <c r="H58" s="326">
        <v>998734</v>
      </c>
      <c r="I58" s="327"/>
      <c r="J58" s="328">
        <v>0.18</v>
      </c>
      <c r="K58" s="329"/>
      <c r="L58" s="330" t="s">
        <v>393</v>
      </c>
      <c r="M58" s="326" t="s">
        <v>338</v>
      </c>
      <c r="N58" s="739">
        <v>14</v>
      </c>
      <c r="O58" s="738"/>
      <c r="P58" s="332" t="str">
        <f t="shared" si="5"/>
        <v>Included</v>
      </c>
      <c r="Q58" s="333">
        <f t="shared" si="6"/>
        <v>0</v>
      </c>
      <c r="R58" s="287">
        <f t="shared" si="7"/>
        <v>0</v>
      </c>
      <c r="S58" s="287">
        <f t="shared" si="8"/>
        <v>0</v>
      </c>
      <c r="T58" s="334">
        <f t="shared" si="9"/>
        <v>0</v>
      </c>
      <c r="U58" s="334"/>
      <c r="AD58" s="335"/>
    </row>
    <row r="59" spans="1:54" s="287" customFormat="1" ht="31.5" x14ac:dyDescent="0.3">
      <c r="A59" s="326">
        <f t="shared" si="12"/>
        <v>4</v>
      </c>
      <c r="B59" s="326">
        <v>7000028101</v>
      </c>
      <c r="C59" s="326" t="s">
        <v>418</v>
      </c>
      <c r="D59" s="326" t="s">
        <v>469</v>
      </c>
      <c r="E59" s="326" t="s">
        <v>458</v>
      </c>
      <c r="F59" s="326" t="s">
        <v>470</v>
      </c>
      <c r="G59" s="326">
        <v>170000550</v>
      </c>
      <c r="H59" s="326">
        <v>998336</v>
      </c>
      <c r="I59" s="327"/>
      <c r="J59" s="328">
        <v>0.18</v>
      </c>
      <c r="K59" s="329"/>
      <c r="L59" s="330" t="s">
        <v>394</v>
      </c>
      <c r="M59" s="326" t="s">
        <v>34</v>
      </c>
      <c r="N59" s="739">
        <v>14</v>
      </c>
      <c r="O59" s="738"/>
      <c r="P59" s="332" t="str">
        <f t="shared" si="5"/>
        <v>Included</v>
      </c>
      <c r="Q59" s="333">
        <f t="shared" si="6"/>
        <v>0</v>
      </c>
      <c r="R59" s="287">
        <f t="shared" si="7"/>
        <v>0</v>
      </c>
      <c r="S59" s="287">
        <f t="shared" si="8"/>
        <v>0</v>
      </c>
      <c r="T59" s="334">
        <f t="shared" si="9"/>
        <v>0</v>
      </c>
      <c r="U59" s="334"/>
      <c r="AD59" s="335"/>
    </row>
    <row r="60" spans="1:54" s="287" customFormat="1" ht="31.5" x14ac:dyDescent="0.3">
      <c r="A60" s="326">
        <f t="shared" si="12"/>
        <v>5</v>
      </c>
      <c r="B60" s="326">
        <v>7000028101</v>
      </c>
      <c r="C60" s="326" t="s">
        <v>418</v>
      </c>
      <c r="D60" s="326" t="s">
        <v>469</v>
      </c>
      <c r="E60" s="326" t="s">
        <v>459</v>
      </c>
      <c r="F60" s="326" t="s">
        <v>470</v>
      </c>
      <c r="G60" s="326">
        <v>170005001</v>
      </c>
      <c r="H60" s="326">
        <v>998734</v>
      </c>
      <c r="I60" s="327"/>
      <c r="J60" s="328">
        <v>0.18</v>
      </c>
      <c r="K60" s="329"/>
      <c r="L60" s="330" t="s">
        <v>478</v>
      </c>
      <c r="M60" s="326" t="s">
        <v>34</v>
      </c>
      <c r="N60" s="739">
        <v>125</v>
      </c>
      <c r="O60" s="738"/>
      <c r="P60" s="332" t="str">
        <f t="shared" si="5"/>
        <v>Included</v>
      </c>
      <c r="Q60" s="333">
        <f t="shared" si="6"/>
        <v>0</v>
      </c>
      <c r="R60" s="287">
        <f t="shared" si="7"/>
        <v>0</v>
      </c>
      <c r="S60" s="287">
        <f t="shared" si="8"/>
        <v>0</v>
      </c>
      <c r="T60" s="334">
        <f t="shared" si="9"/>
        <v>0</v>
      </c>
      <c r="U60" s="334"/>
      <c r="AD60" s="335"/>
    </row>
    <row r="61" spans="1:54" s="287" customFormat="1" ht="31.5" x14ac:dyDescent="0.3">
      <c r="A61" s="326">
        <f t="shared" si="12"/>
        <v>6</v>
      </c>
      <c r="B61" s="326">
        <v>7000028101</v>
      </c>
      <c r="C61" s="326" t="s">
        <v>418</v>
      </c>
      <c r="D61" s="326" t="s">
        <v>469</v>
      </c>
      <c r="E61" s="326" t="s">
        <v>460</v>
      </c>
      <c r="F61" s="326" t="s">
        <v>470</v>
      </c>
      <c r="G61" s="326">
        <v>100002829</v>
      </c>
      <c r="H61" s="326">
        <v>998734</v>
      </c>
      <c r="I61" s="327"/>
      <c r="J61" s="328">
        <v>0.18</v>
      </c>
      <c r="K61" s="329"/>
      <c r="L61" s="330" t="s">
        <v>395</v>
      </c>
      <c r="M61" s="326" t="s">
        <v>338</v>
      </c>
      <c r="N61" s="739">
        <v>7</v>
      </c>
      <c r="O61" s="738"/>
      <c r="P61" s="332" t="str">
        <f t="shared" si="5"/>
        <v>Included</v>
      </c>
      <c r="Q61" s="333">
        <f t="shared" si="6"/>
        <v>0</v>
      </c>
      <c r="R61" s="287">
        <f t="shared" si="7"/>
        <v>0</v>
      </c>
      <c r="S61" s="287">
        <f t="shared" si="8"/>
        <v>0</v>
      </c>
      <c r="T61" s="334">
        <f t="shared" si="9"/>
        <v>0</v>
      </c>
      <c r="U61" s="334"/>
      <c r="AD61" s="335"/>
    </row>
    <row r="62" spans="1:54" s="287" customFormat="1" ht="31.5" x14ac:dyDescent="0.3">
      <c r="A62" s="326">
        <f t="shared" si="12"/>
        <v>7</v>
      </c>
      <c r="B62" s="326">
        <v>7000028101</v>
      </c>
      <c r="C62" s="326" t="s">
        <v>418</v>
      </c>
      <c r="D62" s="326" t="s">
        <v>469</v>
      </c>
      <c r="E62" s="326" t="s">
        <v>461</v>
      </c>
      <c r="F62" s="326" t="s">
        <v>470</v>
      </c>
      <c r="G62" s="326">
        <v>170000375</v>
      </c>
      <c r="H62" s="326">
        <v>998734</v>
      </c>
      <c r="I62" s="327"/>
      <c r="J62" s="328">
        <v>0.18</v>
      </c>
      <c r="K62" s="329"/>
      <c r="L62" s="330" t="s">
        <v>396</v>
      </c>
      <c r="M62" s="326" t="s">
        <v>34</v>
      </c>
      <c r="N62" s="739">
        <v>7</v>
      </c>
      <c r="O62" s="738"/>
      <c r="P62" s="332" t="str">
        <f t="shared" si="5"/>
        <v>Included</v>
      </c>
      <c r="Q62" s="333">
        <f t="shared" si="6"/>
        <v>0</v>
      </c>
      <c r="R62" s="287">
        <f t="shared" si="7"/>
        <v>0</v>
      </c>
      <c r="S62" s="287">
        <f t="shared" si="8"/>
        <v>0</v>
      </c>
      <c r="T62" s="334">
        <f t="shared" si="9"/>
        <v>0</v>
      </c>
      <c r="U62" s="334"/>
      <c r="AD62" s="335"/>
    </row>
    <row r="63" spans="1:54" s="287" customFormat="1" ht="31.5" x14ac:dyDescent="0.3">
      <c r="A63" s="326">
        <f t="shared" si="12"/>
        <v>8</v>
      </c>
      <c r="B63" s="326">
        <v>7000028101</v>
      </c>
      <c r="C63" s="326" t="s">
        <v>418</v>
      </c>
      <c r="D63" s="326" t="s">
        <v>469</v>
      </c>
      <c r="E63" s="326" t="s">
        <v>462</v>
      </c>
      <c r="F63" s="326" t="s">
        <v>470</v>
      </c>
      <c r="G63" s="326">
        <v>100044424</v>
      </c>
      <c r="H63" s="326">
        <v>998736</v>
      </c>
      <c r="I63" s="327"/>
      <c r="J63" s="328">
        <v>0.18</v>
      </c>
      <c r="K63" s="329"/>
      <c r="L63" s="330" t="s">
        <v>479</v>
      </c>
      <c r="M63" s="326" t="s">
        <v>34</v>
      </c>
      <c r="N63" s="739">
        <v>2</v>
      </c>
      <c r="O63" s="738"/>
      <c r="P63" s="332" t="str">
        <f t="shared" si="5"/>
        <v>Included</v>
      </c>
      <c r="Q63" s="333">
        <f t="shared" si="6"/>
        <v>0</v>
      </c>
      <c r="R63" s="287">
        <f t="shared" si="7"/>
        <v>0</v>
      </c>
      <c r="S63" s="287">
        <f t="shared" si="8"/>
        <v>0</v>
      </c>
      <c r="T63" s="334">
        <f t="shared" si="9"/>
        <v>0</v>
      </c>
      <c r="U63" s="334"/>
      <c r="AD63" s="335"/>
    </row>
    <row r="64" spans="1:54" s="287" customFormat="1" ht="31.5" x14ac:dyDescent="0.3">
      <c r="A64" s="326">
        <f t="shared" si="12"/>
        <v>9</v>
      </c>
      <c r="B64" s="326">
        <v>7000028101</v>
      </c>
      <c r="C64" s="326" t="s">
        <v>418</v>
      </c>
      <c r="D64" s="326" t="s">
        <v>469</v>
      </c>
      <c r="E64" s="326" t="s">
        <v>463</v>
      </c>
      <c r="F64" s="326" t="s">
        <v>470</v>
      </c>
      <c r="G64" s="326">
        <v>100007271</v>
      </c>
      <c r="H64" s="326">
        <v>998734</v>
      </c>
      <c r="I64" s="327"/>
      <c r="J64" s="328">
        <v>0.18</v>
      </c>
      <c r="K64" s="329"/>
      <c r="L64" s="330" t="s">
        <v>480</v>
      </c>
      <c r="M64" s="326" t="s">
        <v>338</v>
      </c>
      <c r="N64" s="739">
        <v>2</v>
      </c>
      <c r="O64" s="738"/>
      <c r="P64" s="332" t="str">
        <f t="shared" si="5"/>
        <v>Included</v>
      </c>
      <c r="Q64" s="333">
        <f t="shared" si="6"/>
        <v>0</v>
      </c>
      <c r="R64" s="287">
        <f t="shared" si="7"/>
        <v>0</v>
      </c>
      <c r="S64" s="287">
        <f t="shared" si="8"/>
        <v>0</v>
      </c>
      <c r="T64" s="334">
        <f t="shared" si="9"/>
        <v>0</v>
      </c>
      <c r="U64" s="334"/>
      <c r="AD64" s="335"/>
    </row>
    <row r="65" spans="1:54" s="287" customFormat="1" ht="31.5" x14ac:dyDescent="0.3">
      <c r="A65" s="326">
        <f t="shared" si="12"/>
        <v>10</v>
      </c>
      <c r="B65" s="326">
        <v>7000028101</v>
      </c>
      <c r="C65" s="326" t="s">
        <v>418</v>
      </c>
      <c r="D65" s="326" t="s">
        <v>469</v>
      </c>
      <c r="E65" s="326" t="s">
        <v>464</v>
      </c>
      <c r="F65" s="326" t="s">
        <v>470</v>
      </c>
      <c r="G65" s="326">
        <v>100002831</v>
      </c>
      <c r="H65" s="326">
        <v>998734</v>
      </c>
      <c r="I65" s="327"/>
      <c r="J65" s="328">
        <v>0.18</v>
      </c>
      <c r="K65" s="329"/>
      <c r="L65" s="330" t="s">
        <v>481</v>
      </c>
      <c r="M65" s="326" t="s">
        <v>338</v>
      </c>
      <c r="N65" s="739">
        <v>1</v>
      </c>
      <c r="O65" s="738"/>
      <c r="P65" s="332" t="str">
        <f t="shared" si="5"/>
        <v>Included</v>
      </c>
      <c r="Q65" s="333">
        <f t="shared" si="6"/>
        <v>0</v>
      </c>
      <c r="R65" s="287">
        <f t="shared" si="7"/>
        <v>0</v>
      </c>
      <c r="S65" s="287">
        <f t="shared" si="8"/>
        <v>0</v>
      </c>
      <c r="T65" s="334">
        <f t="shared" si="9"/>
        <v>0</v>
      </c>
      <c r="U65" s="334"/>
      <c r="AD65" s="335"/>
    </row>
    <row r="66" spans="1:54" s="287" customFormat="1" ht="31.5" x14ac:dyDescent="0.3">
      <c r="A66" s="326">
        <f t="shared" si="12"/>
        <v>11</v>
      </c>
      <c r="B66" s="326">
        <v>7000028101</v>
      </c>
      <c r="C66" s="326" t="s">
        <v>418</v>
      </c>
      <c r="D66" s="326" t="s">
        <v>469</v>
      </c>
      <c r="E66" s="326" t="s">
        <v>465</v>
      </c>
      <c r="F66" s="326" t="s">
        <v>470</v>
      </c>
      <c r="G66" s="326">
        <v>100002832</v>
      </c>
      <c r="H66" s="326">
        <v>998734</v>
      </c>
      <c r="I66" s="327"/>
      <c r="J66" s="328">
        <v>0.18</v>
      </c>
      <c r="K66" s="329"/>
      <c r="L66" s="330" t="s">
        <v>482</v>
      </c>
      <c r="M66" s="326" t="s">
        <v>338</v>
      </c>
      <c r="N66" s="739">
        <v>1</v>
      </c>
      <c r="O66" s="738"/>
      <c r="P66" s="332" t="str">
        <f t="shared" si="5"/>
        <v>Included</v>
      </c>
      <c r="Q66" s="333">
        <f t="shared" si="6"/>
        <v>0</v>
      </c>
      <c r="R66" s="287">
        <f t="shared" si="7"/>
        <v>0</v>
      </c>
      <c r="S66" s="287">
        <f t="shared" si="8"/>
        <v>0</v>
      </c>
      <c r="T66" s="334">
        <f t="shared" si="9"/>
        <v>0</v>
      </c>
      <c r="U66" s="334"/>
      <c r="AD66" s="335"/>
    </row>
    <row r="67" spans="1:54" s="287" customFormat="1" ht="31.5" x14ac:dyDescent="0.3">
      <c r="A67" s="326">
        <f t="shared" si="12"/>
        <v>12</v>
      </c>
      <c r="B67" s="326">
        <v>7000028101</v>
      </c>
      <c r="C67" s="326" t="s">
        <v>418</v>
      </c>
      <c r="D67" s="326" t="s">
        <v>469</v>
      </c>
      <c r="E67" s="326" t="s">
        <v>466</v>
      </c>
      <c r="F67" s="326" t="s">
        <v>470</v>
      </c>
      <c r="G67" s="326">
        <v>100002833</v>
      </c>
      <c r="H67" s="326">
        <v>998734</v>
      </c>
      <c r="I67" s="327"/>
      <c r="J67" s="328">
        <v>0.18</v>
      </c>
      <c r="K67" s="329"/>
      <c r="L67" s="330" t="s">
        <v>483</v>
      </c>
      <c r="M67" s="326" t="s">
        <v>34</v>
      </c>
      <c r="N67" s="739">
        <v>1</v>
      </c>
      <c r="O67" s="738"/>
      <c r="P67" s="332" t="str">
        <f t="shared" si="5"/>
        <v>Included</v>
      </c>
      <c r="Q67" s="333">
        <f t="shared" si="6"/>
        <v>0</v>
      </c>
      <c r="R67" s="287">
        <f t="shared" si="7"/>
        <v>0</v>
      </c>
      <c r="S67" s="287">
        <f t="shared" si="8"/>
        <v>0</v>
      </c>
      <c r="T67" s="334">
        <f t="shared" si="9"/>
        <v>0</v>
      </c>
      <c r="U67" s="334"/>
      <c r="AD67" s="335"/>
    </row>
    <row r="68" spans="1:54" s="287" customFormat="1" ht="31.5" x14ac:dyDescent="0.3">
      <c r="A68" s="326">
        <f t="shared" si="12"/>
        <v>13</v>
      </c>
      <c r="B68" s="326">
        <v>7000028101</v>
      </c>
      <c r="C68" s="326" t="s">
        <v>418</v>
      </c>
      <c r="D68" s="326" t="s">
        <v>469</v>
      </c>
      <c r="E68" s="326" t="s">
        <v>471</v>
      </c>
      <c r="F68" s="326" t="s">
        <v>470</v>
      </c>
      <c r="G68" s="326">
        <v>100002836</v>
      </c>
      <c r="H68" s="326">
        <v>998734</v>
      </c>
      <c r="I68" s="327"/>
      <c r="J68" s="328">
        <v>0.18</v>
      </c>
      <c r="K68" s="329"/>
      <c r="L68" s="330" t="s">
        <v>484</v>
      </c>
      <c r="M68" s="326" t="s">
        <v>338</v>
      </c>
      <c r="N68" s="739">
        <v>1</v>
      </c>
      <c r="O68" s="738"/>
      <c r="P68" s="332" t="str">
        <f t="shared" si="5"/>
        <v>Included</v>
      </c>
      <c r="Q68" s="333">
        <f t="shared" si="6"/>
        <v>0</v>
      </c>
      <c r="R68" s="287">
        <f t="shared" si="7"/>
        <v>0</v>
      </c>
      <c r="S68" s="287">
        <f t="shared" si="8"/>
        <v>0</v>
      </c>
      <c r="T68" s="334">
        <f t="shared" si="9"/>
        <v>0</v>
      </c>
      <c r="U68" s="334"/>
      <c r="AD68" s="335"/>
    </row>
    <row r="69" spans="1:54" ht="21.75" customHeight="1" x14ac:dyDescent="0.3">
      <c r="A69" s="783" t="s">
        <v>403</v>
      </c>
      <c r="B69" s="266" t="s">
        <v>445</v>
      </c>
      <c r="C69" s="741"/>
      <c r="D69" s="741"/>
      <c r="E69" s="741"/>
      <c r="F69" s="741"/>
      <c r="G69" s="741"/>
      <c r="H69" s="741"/>
      <c r="I69" s="741"/>
      <c r="J69" s="741"/>
      <c r="K69" s="741"/>
      <c r="L69" s="741"/>
      <c r="M69" s="741"/>
      <c r="N69" s="741"/>
      <c r="O69" s="741"/>
      <c r="P69" s="332"/>
      <c r="Q69" s="333"/>
      <c r="R69" s="287">
        <f t="shared" si="7"/>
        <v>0</v>
      </c>
      <c r="S69" s="287">
        <f t="shared" si="8"/>
        <v>0</v>
      </c>
      <c r="T69" s="334">
        <f t="shared" si="9"/>
        <v>0</v>
      </c>
      <c r="U69" s="45"/>
      <c r="V69" s="45"/>
      <c r="W69" s="45"/>
      <c r="Z69" s="9"/>
      <c r="AA69" s="10"/>
      <c r="AB69" s="10"/>
      <c r="AC69" s="9"/>
      <c r="AD69" s="9"/>
      <c r="AE69" s="9"/>
      <c r="AF69" s="9"/>
      <c r="AG69" s="9"/>
      <c r="AH69" s="9"/>
      <c r="AI69" s="33"/>
      <c r="AJ69" s="9"/>
      <c r="AK69" s="9"/>
      <c r="AZ69" s="9"/>
      <c r="BA69" s="9"/>
      <c r="BB69" s="9"/>
    </row>
    <row r="70" spans="1:54" s="287" customFormat="1" ht="63" x14ac:dyDescent="0.3">
      <c r="A70" s="326">
        <v>1</v>
      </c>
      <c r="B70" s="326">
        <v>7000028126</v>
      </c>
      <c r="C70" s="326" t="s">
        <v>418</v>
      </c>
      <c r="D70" s="326" t="s">
        <v>469</v>
      </c>
      <c r="E70" s="326" t="s">
        <v>454</v>
      </c>
      <c r="F70" s="326" t="s">
        <v>472</v>
      </c>
      <c r="G70" s="326">
        <v>100002812</v>
      </c>
      <c r="H70" s="326">
        <v>998734</v>
      </c>
      <c r="I70" s="327"/>
      <c r="J70" s="328">
        <v>0.18</v>
      </c>
      <c r="K70" s="329"/>
      <c r="L70" s="330" t="s">
        <v>387</v>
      </c>
      <c r="M70" s="326" t="s">
        <v>34</v>
      </c>
      <c r="N70" s="739">
        <v>4</v>
      </c>
      <c r="O70" s="738"/>
      <c r="P70" s="332" t="str">
        <f t="shared" si="5"/>
        <v>Included</v>
      </c>
      <c r="Q70" s="333">
        <f t="shared" si="6"/>
        <v>0</v>
      </c>
      <c r="R70" s="287">
        <f t="shared" si="7"/>
        <v>0</v>
      </c>
      <c r="S70" s="287">
        <f t="shared" si="8"/>
        <v>0</v>
      </c>
      <c r="T70" s="334">
        <f t="shared" si="9"/>
        <v>0</v>
      </c>
      <c r="U70" s="334"/>
      <c r="AD70" s="335"/>
    </row>
    <row r="71" spans="1:54" s="287" customFormat="1" ht="31.5" x14ac:dyDescent="0.3">
      <c r="A71" s="326">
        <f t="shared" si="12"/>
        <v>2</v>
      </c>
      <c r="B71" s="326">
        <v>7000028126</v>
      </c>
      <c r="C71" s="326" t="s">
        <v>418</v>
      </c>
      <c r="D71" s="326" t="s">
        <v>469</v>
      </c>
      <c r="E71" s="326" t="s">
        <v>456</v>
      </c>
      <c r="F71" s="326" t="s">
        <v>472</v>
      </c>
      <c r="G71" s="326">
        <v>170000433</v>
      </c>
      <c r="H71" s="326">
        <v>998734</v>
      </c>
      <c r="I71" s="327"/>
      <c r="J71" s="328">
        <v>0.18</v>
      </c>
      <c r="K71" s="329"/>
      <c r="L71" s="330" t="s">
        <v>388</v>
      </c>
      <c r="M71" s="326" t="s">
        <v>34</v>
      </c>
      <c r="N71" s="739">
        <v>16</v>
      </c>
      <c r="O71" s="738"/>
      <c r="P71" s="332" t="str">
        <f t="shared" si="5"/>
        <v>Included</v>
      </c>
      <c r="Q71" s="333">
        <f t="shared" si="6"/>
        <v>0</v>
      </c>
      <c r="R71" s="287">
        <f t="shared" si="7"/>
        <v>0</v>
      </c>
      <c r="S71" s="287">
        <f t="shared" si="8"/>
        <v>0</v>
      </c>
      <c r="T71" s="334">
        <f t="shared" si="9"/>
        <v>0</v>
      </c>
      <c r="U71" s="334"/>
      <c r="AD71" s="335"/>
    </row>
    <row r="72" spans="1:54" s="287" customFormat="1" ht="31.5" x14ac:dyDescent="0.3">
      <c r="A72" s="326">
        <f t="shared" si="12"/>
        <v>3</v>
      </c>
      <c r="B72" s="326">
        <v>7000028126</v>
      </c>
      <c r="C72" s="326" t="s">
        <v>418</v>
      </c>
      <c r="D72" s="326" t="s">
        <v>469</v>
      </c>
      <c r="E72" s="326" t="s">
        <v>457</v>
      </c>
      <c r="F72" s="326" t="s">
        <v>472</v>
      </c>
      <c r="G72" s="326">
        <v>100002825</v>
      </c>
      <c r="H72" s="326">
        <v>998734</v>
      </c>
      <c r="I72" s="327"/>
      <c r="J72" s="328">
        <v>0.18</v>
      </c>
      <c r="K72" s="329"/>
      <c r="L72" s="330" t="s">
        <v>393</v>
      </c>
      <c r="M72" s="326" t="s">
        <v>338</v>
      </c>
      <c r="N72" s="739">
        <v>8</v>
      </c>
      <c r="O72" s="738"/>
      <c r="P72" s="332" t="str">
        <f t="shared" si="5"/>
        <v>Included</v>
      </c>
      <c r="Q72" s="333">
        <f t="shared" si="6"/>
        <v>0</v>
      </c>
      <c r="R72" s="287">
        <f t="shared" si="7"/>
        <v>0</v>
      </c>
      <c r="S72" s="287">
        <f t="shared" si="8"/>
        <v>0</v>
      </c>
      <c r="T72" s="334">
        <f t="shared" si="9"/>
        <v>0</v>
      </c>
      <c r="U72" s="334"/>
      <c r="AD72" s="335"/>
    </row>
    <row r="73" spans="1:54" s="287" customFormat="1" ht="31.5" x14ac:dyDescent="0.3">
      <c r="A73" s="326">
        <f t="shared" si="12"/>
        <v>4</v>
      </c>
      <c r="B73" s="326">
        <v>7000028126</v>
      </c>
      <c r="C73" s="326" t="s">
        <v>418</v>
      </c>
      <c r="D73" s="326" t="s">
        <v>469</v>
      </c>
      <c r="E73" s="326" t="s">
        <v>458</v>
      </c>
      <c r="F73" s="326" t="s">
        <v>472</v>
      </c>
      <c r="G73" s="326">
        <v>170000550</v>
      </c>
      <c r="H73" s="326">
        <v>998336</v>
      </c>
      <c r="I73" s="327"/>
      <c r="J73" s="328">
        <v>0.18</v>
      </c>
      <c r="K73" s="329"/>
      <c r="L73" s="330" t="s">
        <v>394</v>
      </c>
      <c r="M73" s="326" t="s">
        <v>34</v>
      </c>
      <c r="N73" s="739">
        <v>8</v>
      </c>
      <c r="O73" s="738"/>
      <c r="P73" s="332" t="str">
        <f t="shared" si="5"/>
        <v>Included</v>
      </c>
      <c r="Q73" s="333">
        <f t="shared" si="6"/>
        <v>0</v>
      </c>
      <c r="R73" s="287">
        <f t="shared" si="7"/>
        <v>0</v>
      </c>
      <c r="S73" s="287">
        <f t="shared" si="8"/>
        <v>0</v>
      </c>
      <c r="T73" s="334">
        <f t="shared" si="9"/>
        <v>0</v>
      </c>
      <c r="U73" s="334"/>
      <c r="AD73" s="335"/>
    </row>
    <row r="74" spans="1:54" s="287" customFormat="1" ht="31.5" x14ac:dyDescent="0.3">
      <c r="A74" s="326">
        <f t="shared" si="12"/>
        <v>5</v>
      </c>
      <c r="B74" s="326">
        <v>7000028126</v>
      </c>
      <c r="C74" s="326" t="s">
        <v>418</v>
      </c>
      <c r="D74" s="326" t="s">
        <v>469</v>
      </c>
      <c r="E74" s="326" t="s">
        <v>459</v>
      </c>
      <c r="F74" s="326" t="s">
        <v>472</v>
      </c>
      <c r="G74" s="326">
        <v>100002829</v>
      </c>
      <c r="H74" s="326">
        <v>998734</v>
      </c>
      <c r="I74" s="327"/>
      <c r="J74" s="328">
        <v>0.18</v>
      </c>
      <c r="K74" s="329"/>
      <c r="L74" s="330" t="s">
        <v>395</v>
      </c>
      <c r="M74" s="326" t="s">
        <v>338</v>
      </c>
      <c r="N74" s="739">
        <v>4</v>
      </c>
      <c r="O74" s="738"/>
      <c r="P74" s="332" t="str">
        <f t="shared" si="5"/>
        <v>Included</v>
      </c>
      <c r="Q74" s="333">
        <f t="shared" si="6"/>
        <v>0</v>
      </c>
      <c r="R74" s="287">
        <f t="shared" si="7"/>
        <v>0</v>
      </c>
      <c r="S74" s="287">
        <f t="shared" si="8"/>
        <v>0</v>
      </c>
      <c r="T74" s="334">
        <f t="shared" si="9"/>
        <v>0</v>
      </c>
      <c r="U74" s="334"/>
      <c r="AD74" s="335"/>
    </row>
    <row r="75" spans="1:54" s="287" customFormat="1" ht="31.5" x14ac:dyDescent="0.3">
      <c r="A75" s="326">
        <f t="shared" si="12"/>
        <v>6</v>
      </c>
      <c r="B75" s="326">
        <v>7000028126</v>
      </c>
      <c r="C75" s="326" t="s">
        <v>418</v>
      </c>
      <c r="D75" s="326" t="s">
        <v>469</v>
      </c>
      <c r="E75" s="326" t="s">
        <v>460</v>
      </c>
      <c r="F75" s="326" t="s">
        <v>472</v>
      </c>
      <c r="G75" s="326">
        <v>170000375</v>
      </c>
      <c r="H75" s="326">
        <v>998734</v>
      </c>
      <c r="I75" s="327"/>
      <c r="J75" s="328">
        <v>0.18</v>
      </c>
      <c r="K75" s="329"/>
      <c r="L75" s="330" t="s">
        <v>396</v>
      </c>
      <c r="M75" s="326" t="s">
        <v>34</v>
      </c>
      <c r="N75" s="739">
        <v>4</v>
      </c>
      <c r="O75" s="738"/>
      <c r="P75" s="332" t="str">
        <f t="shared" si="5"/>
        <v>Included</v>
      </c>
      <c r="Q75" s="333">
        <f t="shared" si="6"/>
        <v>0</v>
      </c>
      <c r="R75" s="287">
        <f t="shared" si="7"/>
        <v>0</v>
      </c>
      <c r="S75" s="287">
        <f t="shared" si="8"/>
        <v>0</v>
      </c>
      <c r="T75" s="334">
        <f t="shared" si="9"/>
        <v>0</v>
      </c>
      <c r="U75" s="334"/>
      <c r="AD75" s="335"/>
    </row>
    <row r="76" spans="1:54" ht="21.75" customHeight="1" x14ac:dyDescent="0.3">
      <c r="A76" s="783" t="s">
        <v>404</v>
      </c>
      <c r="B76" s="266" t="s">
        <v>446</v>
      </c>
      <c r="C76" s="741"/>
      <c r="D76" s="741"/>
      <c r="E76" s="741"/>
      <c r="F76" s="741"/>
      <c r="G76" s="741"/>
      <c r="H76" s="741"/>
      <c r="I76" s="741"/>
      <c r="J76" s="741"/>
      <c r="K76" s="741"/>
      <c r="L76" s="741"/>
      <c r="M76" s="741"/>
      <c r="N76" s="741"/>
      <c r="O76" s="741"/>
      <c r="P76" s="332"/>
      <c r="Q76" s="333"/>
      <c r="R76" s="287">
        <f t="shared" si="7"/>
        <v>0</v>
      </c>
      <c r="S76" s="287">
        <f t="shared" si="8"/>
        <v>0</v>
      </c>
      <c r="T76" s="334">
        <f t="shared" si="9"/>
        <v>0</v>
      </c>
      <c r="U76" s="45"/>
      <c r="V76" s="45"/>
      <c r="W76" s="45"/>
      <c r="Z76" s="9"/>
      <c r="AA76" s="10"/>
      <c r="AB76" s="10"/>
      <c r="AC76" s="9"/>
      <c r="AD76" s="9"/>
      <c r="AE76" s="9"/>
      <c r="AF76" s="9"/>
      <c r="AG76" s="9"/>
      <c r="AH76" s="9"/>
      <c r="AI76" s="33"/>
      <c r="AJ76" s="9"/>
      <c r="AK76" s="9"/>
      <c r="AZ76" s="9"/>
      <c r="BA76" s="9"/>
      <c r="BB76" s="9"/>
    </row>
    <row r="77" spans="1:54" s="287" customFormat="1" ht="63" x14ac:dyDescent="0.3">
      <c r="A77" s="326">
        <v>1</v>
      </c>
      <c r="B77" s="326">
        <v>7000028133</v>
      </c>
      <c r="C77" s="326" t="s">
        <v>418</v>
      </c>
      <c r="D77" s="326" t="s">
        <v>469</v>
      </c>
      <c r="E77" s="326" t="s">
        <v>454</v>
      </c>
      <c r="F77" s="326" t="s">
        <v>473</v>
      </c>
      <c r="G77" s="326">
        <v>100002812</v>
      </c>
      <c r="H77" s="326">
        <v>998734</v>
      </c>
      <c r="I77" s="327"/>
      <c r="J77" s="328">
        <v>0.18</v>
      </c>
      <c r="K77" s="329"/>
      <c r="L77" s="330" t="s">
        <v>387</v>
      </c>
      <c r="M77" s="326" t="s">
        <v>34</v>
      </c>
      <c r="N77" s="739">
        <v>1</v>
      </c>
      <c r="O77" s="738"/>
      <c r="P77" s="332" t="str">
        <f t="shared" si="5"/>
        <v>Included</v>
      </c>
      <c r="Q77" s="333">
        <f t="shared" si="6"/>
        <v>0</v>
      </c>
      <c r="R77" s="287">
        <f t="shared" si="7"/>
        <v>0</v>
      </c>
      <c r="S77" s="287">
        <f t="shared" si="8"/>
        <v>0</v>
      </c>
      <c r="T77" s="334">
        <f t="shared" si="9"/>
        <v>0</v>
      </c>
      <c r="U77" s="334"/>
      <c r="AD77" s="335"/>
    </row>
    <row r="78" spans="1:54" s="287" customFormat="1" ht="31.5" x14ac:dyDescent="0.3">
      <c r="A78" s="326">
        <f t="shared" si="12"/>
        <v>2</v>
      </c>
      <c r="B78" s="326">
        <v>7000028133</v>
      </c>
      <c r="C78" s="326" t="s">
        <v>418</v>
      </c>
      <c r="D78" s="326" t="s">
        <v>469</v>
      </c>
      <c r="E78" s="326" t="s">
        <v>456</v>
      </c>
      <c r="F78" s="326" t="s">
        <v>473</v>
      </c>
      <c r="G78" s="326">
        <v>170000433</v>
      </c>
      <c r="H78" s="326">
        <v>998734</v>
      </c>
      <c r="I78" s="327"/>
      <c r="J78" s="328">
        <v>0.18</v>
      </c>
      <c r="K78" s="329"/>
      <c r="L78" s="330" t="s">
        <v>388</v>
      </c>
      <c r="M78" s="326" t="s">
        <v>34</v>
      </c>
      <c r="N78" s="739">
        <v>4</v>
      </c>
      <c r="O78" s="738"/>
      <c r="P78" s="332" t="str">
        <f t="shared" si="5"/>
        <v>Included</v>
      </c>
      <c r="Q78" s="333">
        <f t="shared" si="6"/>
        <v>0</v>
      </c>
      <c r="R78" s="287">
        <f t="shared" si="7"/>
        <v>0</v>
      </c>
      <c r="S78" s="287">
        <f t="shared" si="8"/>
        <v>0</v>
      </c>
      <c r="T78" s="334">
        <f t="shared" si="9"/>
        <v>0</v>
      </c>
      <c r="U78" s="334"/>
      <c r="AD78" s="335"/>
    </row>
    <row r="79" spans="1:54" s="287" customFormat="1" ht="31.5" x14ac:dyDescent="0.3">
      <c r="A79" s="326">
        <f t="shared" si="12"/>
        <v>3</v>
      </c>
      <c r="B79" s="326">
        <v>7000028133</v>
      </c>
      <c r="C79" s="326" t="s">
        <v>418</v>
      </c>
      <c r="D79" s="326" t="s">
        <v>469</v>
      </c>
      <c r="E79" s="326" t="s">
        <v>457</v>
      </c>
      <c r="F79" s="326" t="s">
        <v>473</v>
      </c>
      <c r="G79" s="326">
        <v>100002825</v>
      </c>
      <c r="H79" s="326">
        <v>998734</v>
      </c>
      <c r="I79" s="327"/>
      <c r="J79" s="328">
        <v>0.18</v>
      </c>
      <c r="K79" s="329"/>
      <c r="L79" s="330" t="s">
        <v>393</v>
      </c>
      <c r="M79" s="326" t="s">
        <v>338</v>
      </c>
      <c r="N79" s="739">
        <v>2</v>
      </c>
      <c r="O79" s="738"/>
      <c r="P79" s="332" t="str">
        <f t="shared" si="5"/>
        <v>Included</v>
      </c>
      <c r="Q79" s="333">
        <f t="shared" si="6"/>
        <v>0</v>
      </c>
      <c r="R79" s="287">
        <f t="shared" si="7"/>
        <v>0</v>
      </c>
      <c r="S79" s="287">
        <f t="shared" si="8"/>
        <v>0</v>
      </c>
      <c r="T79" s="334">
        <f t="shared" si="9"/>
        <v>0</v>
      </c>
      <c r="U79" s="334"/>
      <c r="AD79" s="335"/>
    </row>
    <row r="80" spans="1:54" s="287" customFormat="1" ht="31.5" x14ac:dyDescent="0.3">
      <c r="A80" s="326">
        <f t="shared" si="12"/>
        <v>4</v>
      </c>
      <c r="B80" s="326">
        <v>7000028133</v>
      </c>
      <c r="C80" s="326" t="s">
        <v>418</v>
      </c>
      <c r="D80" s="326" t="s">
        <v>469</v>
      </c>
      <c r="E80" s="326" t="s">
        <v>458</v>
      </c>
      <c r="F80" s="326" t="s">
        <v>473</v>
      </c>
      <c r="G80" s="326">
        <v>170000550</v>
      </c>
      <c r="H80" s="326">
        <v>998336</v>
      </c>
      <c r="I80" s="327"/>
      <c r="J80" s="328">
        <v>0.18</v>
      </c>
      <c r="K80" s="329"/>
      <c r="L80" s="330" t="s">
        <v>394</v>
      </c>
      <c r="M80" s="326" t="s">
        <v>34</v>
      </c>
      <c r="N80" s="739">
        <v>2</v>
      </c>
      <c r="O80" s="738"/>
      <c r="P80" s="332" t="str">
        <f t="shared" si="5"/>
        <v>Included</v>
      </c>
      <c r="Q80" s="333">
        <f t="shared" si="6"/>
        <v>0</v>
      </c>
      <c r="R80" s="287">
        <f t="shared" si="7"/>
        <v>0</v>
      </c>
      <c r="S80" s="287">
        <f t="shared" si="8"/>
        <v>0</v>
      </c>
      <c r="T80" s="334">
        <f t="shared" si="9"/>
        <v>0</v>
      </c>
      <c r="U80" s="334"/>
      <c r="AD80" s="335"/>
    </row>
    <row r="81" spans="1:54" s="287" customFormat="1" ht="31.5" x14ac:dyDescent="0.3">
      <c r="A81" s="326">
        <f t="shared" si="12"/>
        <v>5</v>
      </c>
      <c r="B81" s="326">
        <v>7000028133</v>
      </c>
      <c r="C81" s="326" t="s">
        <v>418</v>
      </c>
      <c r="D81" s="326" t="s">
        <v>469</v>
      </c>
      <c r="E81" s="326" t="s">
        <v>459</v>
      </c>
      <c r="F81" s="326" t="s">
        <v>473</v>
      </c>
      <c r="G81" s="326">
        <v>100002829</v>
      </c>
      <c r="H81" s="326">
        <v>998734</v>
      </c>
      <c r="I81" s="327"/>
      <c r="J81" s="328">
        <v>0.18</v>
      </c>
      <c r="K81" s="329"/>
      <c r="L81" s="330" t="s">
        <v>395</v>
      </c>
      <c r="M81" s="326" t="s">
        <v>338</v>
      </c>
      <c r="N81" s="739">
        <v>1</v>
      </c>
      <c r="O81" s="738"/>
      <c r="P81" s="332" t="str">
        <f t="shared" si="5"/>
        <v>Included</v>
      </c>
      <c r="Q81" s="333">
        <f t="shared" si="6"/>
        <v>0</v>
      </c>
      <c r="R81" s="287">
        <f t="shared" si="7"/>
        <v>0</v>
      </c>
      <c r="S81" s="287">
        <f t="shared" si="8"/>
        <v>0</v>
      </c>
      <c r="T81" s="334">
        <f t="shared" si="9"/>
        <v>0</v>
      </c>
      <c r="U81" s="334"/>
      <c r="AD81" s="335"/>
    </row>
    <row r="82" spans="1:54" s="287" customFormat="1" ht="31.5" x14ac:dyDescent="0.3">
      <c r="A82" s="326">
        <f t="shared" si="12"/>
        <v>6</v>
      </c>
      <c r="B82" s="326">
        <v>7000028133</v>
      </c>
      <c r="C82" s="326" t="s">
        <v>418</v>
      </c>
      <c r="D82" s="326" t="s">
        <v>469</v>
      </c>
      <c r="E82" s="326" t="s">
        <v>460</v>
      </c>
      <c r="F82" s="326" t="s">
        <v>473</v>
      </c>
      <c r="G82" s="326">
        <v>170000375</v>
      </c>
      <c r="H82" s="326">
        <v>998734</v>
      </c>
      <c r="I82" s="327"/>
      <c r="J82" s="328">
        <v>0.18</v>
      </c>
      <c r="K82" s="329"/>
      <c r="L82" s="330" t="s">
        <v>396</v>
      </c>
      <c r="M82" s="326" t="s">
        <v>34</v>
      </c>
      <c r="N82" s="739">
        <v>1</v>
      </c>
      <c r="O82" s="738"/>
      <c r="P82" s="332" t="str">
        <f t="shared" si="5"/>
        <v>Included</v>
      </c>
      <c r="Q82" s="333">
        <f t="shared" si="6"/>
        <v>0</v>
      </c>
      <c r="R82" s="287">
        <f t="shared" si="7"/>
        <v>0</v>
      </c>
      <c r="S82" s="287">
        <f t="shared" si="8"/>
        <v>0</v>
      </c>
      <c r="T82" s="334">
        <f t="shared" si="9"/>
        <v>0</v>
      </c>
      <c r="U82" s="334"/>
      <c r="AD82" s="335"/>
    </row>
    <row r="83" spans="1:54" ht="21.75" customHeight="1" x14ac:dyDescent="0.3">
      <c r="A83" s="783" t="s">
        <v>405</v>
      </c>
      <c r="B83" s="266" t="s">
        <v>447</v>
      </c>
      <c r="C83" s="741"/>
      <c r="D83" s="741"/>
      <c r="E83" s="741"/>
      <c r="F83" s="741"/>
      <c r="G83" s="741"/>
      <c r="H83" s="741"/>
      <c r="I83" s="741"/>
      <c r="J83" s="741"/>
      <c r="K83" s="741"/>
      <c r="L83" s="741"/>
      <c r="M83" s="741"/>
      <c r="N83" s="741"/>
      <c r="O83" s="741"/>
      <c r="P83" s="332"/>
      <c r="Q83" s="333"/>
      <c r="R83" s="287">
        <f t="shared" si="7"/>
        <v>0</v>
      </c>
      <c r="S83" s="287">
        <f t="shared" si="8"/>
        <v>0</v>
      </c>
      <c r="T83" s="334">
        <f t="shared" si="9"/>
        <v>0</v>
      </c>
      <c r="U83" s="45"/>
      <c r="V83" s="45"/>
      <c r="W83" s="45"/>
      <c r="Z83" s="9"/>
      <c r="AA83" s="10"/>
      <c r="AB83" s="10"/>
      <c r="AC83" s="9"/>
      <c r="AD83" s="9"/>
      <c r="AE83" s="9"/>
      <c r="AF83" s="9"/>
      <c r="AG83" s="9"/>
      <c r="AH83" s="9"/>
      <c r="AI83" s="33"/>
      <c r="AJ83" s="9"/>
      <c r="AK83" s="9"/>
      <c r="AZ83" s="9"/>
      <c r="BA83" s="9"/>
      <c r="BB83" s="9"/>
    </row>
    <row r="84" spans="1:54" s="287" customFormat="1" ht="63" x14ac:dyDescent="0.3">
      <c r="A84" s="326">
        <v>1</v>
      </c>
      <c r="B84" s="326">
        <v>7000028140</v>
      </c>
      <c r="C84" s="326" t="s">
        <v>418</v>
      </c>
      <c r="D84" s="326" t="s">
        <v>453</v>
      </c>
      <c r="E84" s="326" t="s">
        <v>454</v>
      </c>
      <c r="F84" s="326" t="s">
        <v>474</v>
      </c>
      <c r="G84" s="326">
        <v>100002812</v>
      </c>
      <c r="H84" s="326">
        <v>998734</v>
      </c>
      <c r="I84" s="327"/>
      <c r="J84" s="328">
        <v>0.18</v>
      </c>
      <c r="K84" s="329"/>
      <c r="L84" s="330" t="s">
        <v>387</v>
      </c>
      <c r="M84" s="326" t="s">
        <v>34</v>
      </c>
      <c r="N84" s="739">
        <v>5</v>
      </c>
      <c r="O84" s="738"/>
      <c r="P84" s="332" t="str">
        <f t="shared" ref="P84:P112" si="13">IF(O84=0, "Included", IF(ISERROR(N84*O84), O84, N84*O84))</f>
        <v>Included</v>
      </c>
      <c r="Q84" s="333">
        <f t="shared" ref="Q84:Q112" si="14">S84</f>
        <v>0</v>
      </c>
      <c r="R84" s="287">
        <f t="shared" ref="R84:R112" si="15">IF(P84="Included",0,P84)</f>
        <v>0</v>
      </c>
      <c r="S84" s="287">
        <f t="shared" ref="S84:S112" si="16">IF(K84="",(R84*J84),(R84*K84))</f>
        <v>0</v>
      </c>
      <c r="T84" s="334">
        <f t="shared" ref="T84:T112" si="17">+N84*O84</f>
        <v>0</v>
      </c>
      <c r="U84" s="334"/>
      <c r="AD84" s="335"/>
    </row>
    <row r="85" spans="1:54" s="287" customFormat="1" ht="31.5" x14ac:dyDescent="0.3">
      <c r="A85" s="326">
        <f t="shared" si="12"/>
        <v>2</v>
      </c>
      <c r="B85" s="326">
        <v>7000028140</v>
      </c>
      <c r="C85" s="326" t="s">
        <v>418</v>
      </c>
      <c r="D85" s="326" t="s">
        <v>453</v>
      </c>
      <c r="E85" s="326" t="s">
        <v>456</v>
      </c>
      <c r="F85" s="326" t="s">
        <v>474</v>
      </c>
      <c r="G85" s="326">
        <v>170000433</v>
      </c>
      <c r="H85" s="326">
        <v>998734</v>
      </c>
      <c r="I85" s="327"/>
      <c r="J85" s="328">
        <v>0.18</v>
      </c>
      <c r="K85" s="329"/>
      <c r="L85" s="330" t="s">
        <v>388</v>
      </c>
      <c r="M85" s="326" t="s">
        <v>34</v>
      </c>
      <c r="N85" s="739">
        <v>20</v>
      </c>
      <c r="O85" s="738"/>
      <c r="P85" s="332" t="str">
        <f t="shared" si="13"/>
        <v>Included</v>
      </c>
      <c r="Q85" s="333">
        <f t="shared" si="14"/>
        <v>0</v>
      </c>
      <c r="R85" s="287">
        <f t="shared" si="15"/>
        <v>0</v>
      </c>
      <c r="S85" s="287">
        <f t="shared" si="16"/>
        <v>0</v>
      </c>
      <c r="T85" s="334">
        <f t="shared" si="17"/>
        <v>0</v>
      </c>
      <c r="U85" s="334"/>
      <c r="AD85" s="335"/>
    </row>
    <row r="86" spans="1:54" s="287" customFormat="1" ht="65.25" customHeight="1" x14ac:dyDescent="0.3">
      <c r="A86" s="326">
        <f t="shared" si="12"/>
        <v>3</v>
      </c>
      <c r="B86" s="326">
        <v>7000028140</v>
      </c>
      <c r="C86" s="326" t="s">
        <v>418</v>
      </c>
      <c r="D86" s="326" t="s">
        <v>453</v>
      </c>
      <c r="E86" s="326" t="s">
        <v>457</v>
      </c>
      <c r="F86" s="326" t="s">
        <v>474</v>
      </c>
      <c r="G86" s="326">
        <v>100002825</v>
      </c>
      <c r="H86" s="326">
        <v>998734</v>
      </c>
      <c r="I86" s="327"/>
      <c r="J86" s="328">
        <v>0.18</v>
      </c>
      <c r="K86" s="329"/>
      <c r="L86" s="330" t="s">
        <v>393</v>
      </c>
      <c r="M86" s="326" t="s">
        <v>338</v>
      </c>
      <c r="N86" s="739">
        <v>10</v>
      </c>
      <c r="O86" s="738"/>
      <c r="P86" s="332" t="str">
        <f t="shared" si="13"/>
        <v>Included</v>
      </c>
      <c r="Q86" s="333">
        <f t="shared" si="14"/>
        <v>0</v>
      </c>
      <c r="R86" s="287">
        <f t="shared" si="15"/>
        <v>0</v>
      </c>
      <c r="S86" s="287">
        <f t="shared" si="16"/>
        <v>0</v>
      </c>
      <c r="T86" s="334">
        <f t="shared" si="17"/>
        <v>0</v>
      </c>
      <c r="U86" s="334"/>
      <c r="AD86" s="335"/>
    </row>
    <row r="87" spans="1:54" s="287" customFormat="1" ht="31.5" x14ac:dyDescent="0.3">
      <c r="A87" s="326">
        <f t="shared" si="12"/>
        <v>4</v>
      </c>
      <c r="B87" s="326">
        <v>7000028140</v>
      </c>
      <c r="C87" s="326" t="s">
        <v>418</v>
      </c>
      <c r="D87" s="326" t="s">
        <v>453</v>
      </c>
      <c r="E87" s="326" t="s">
        <v>458</v>
      </c>
      <c r="F87" s="326" t="s">
        <v>474</v>
      </c>
      <c r="G87" s="326">
        <v>170000550</v>
      </c>
      <c r="H87" s="326">
        <v>998336</v>
      </c>
      <c r="I87" s="327"/>
      <c r="J87" s="328">
        <v>0.18</v>
      </c>
      <c r="K87" s="329"/>
      <c r="L87" s="330" t="s">
        <v>394</v>
      </c>
      <c r="M87" s="326" t="s">
        <v>34</v>
      </c>
      <c r="N87" s="739">
        <v>10</v>
      </c>
      <c r="O87" s="738"/>
      <c r="P87" s="332" t="str">
        <f t="shared" si="13"/>
        <v>Included</v>
      </c>
      <c r="Q87" s="333">
        <f t="shared" si="14"/>
        <v>0</v>
      </c>
      <c r="R87" s="287">
        <f t="shared" si="15"/>
        <v>0</v>
      </c>
      <c r="S87" s="287">
        <f t="shared" si="16"/>
        <v>0</v>
      </c>
      <c r="T87" s="334">
        <f t="shared" si="17"/>
        <v>0</v>
      </c>
      <c r="U87" s="334"/>
      <c r="AD87" s="335"/>
    </row>
    <row r="88" spans="1:54" s="287" customFormat="1" ht="31.5" x14ac:dyDescent="0.3">
      <c r="A88" s="326">
        <f t="shared" si="12"/>
        <v>5</v>
      </c>
      <c r="B88" s="326">
        <v>7000028140</v>
      </c>
      <c r="C88" s="326" t="s">
        <v>418</v>
      </c>
      <c r="D88" s="326" t="s">
        <v>453</v>
      </c>
      <c r="E88" s="326" t="s">
        <v>459</v>
      </c>
      <c r="F88" s="326" t="s">
        <v>474</v>
      </c>
      <c r="G88" s="326">
        <v>100002829</v>
      </c>
      <c r="H88" s="326">
        <v>998734</v>
      </c>
      <c r="I88" s="327"/>
      <c r="J88" s="328">
        <v>0.18</v>
      </c>
      <c r="K88" s="329"/>
      <c r="L88" s="330" t="s">
        <v>395</v>
      </c>
      <c r="M88" s="326" t="s">
        <v>338</v>
      </c>
      <c r="N88" s="739">
        <v>5</v>
      </c>
      <c r="O88" s="738"/>
      <c r="P88" s="332" t="str">
        <f t="shared" si="13"/>
        <v>Included</v>
      </c>
      <c r="Q88" s="333">
        <f t="shared" si="14"/>
        <v>0</v>
      </c>
      <c r="R88" s="287">
        <f t="shared" si="15"/>
        <v>0</v>
      </c>
      <c r="S88" s="287">
        <f t="shared" si="16"/>
        <v>0</v>
      </c>
      <c r="T88" s="334">
        <f t="shared" si="17"/>
        <v>0</v>
      </c>
      <c r="U88" s="334"/>
      <c r="AD88" s="335"/>
    </row>
    <row r="89" spans="1:54" s="287" customFormat="1" ht="31.5" x14ac:dyDescent="0.3">
      <c r="A89" s="326">
        <f t="shared" si="12"/>
        <v>6</v>
      </c>
      <c r="B89" s="326">
        <v>7000028140</v>
      </c>
      <c r="C89" s="326" t="s">
        <v>418</v>
      </c>
      <c r="D89" s="326" t="s">
        <v>453</v>
      </c>
      <c r="E89" s="326" t="s">
        <v>460</v>
      </c>
      <c r="F89" s="326" t="s">
        <v>474</v>
      </c>
      <c r="G89" s="326">
        <v>170000375</v>
      </c>
      <c r="H89" s="326">
        <v>998734</v>
      </c>
      <c r="I89" s="327"/>
      <c r="J89" s="328">
        <v>0.18</v>
      </c>
      <c r="K89" s="329"/>
      <c r="L89" s="330" t="s">
        <v>396</v>
      </c>
      <c r="M89" s="326" t="s">
        <v>34</v>
      </c>
      <c r="N89" s="739">
        <v>5</v>
      </c>
      <c r="O89" s="738"/>
      <c r="P89" s="332" t="str">
        <f t="shared" si="13"/>
        <v>Included</v>
      </c>
      <c r="Q89" s="333">
        <f t="shared" si="14"/>
        <v>0</v>
      </c>
      <c r="R89" s="287">
        <f t="shared" si="15"/>
        <v>0</v>
      </c>
      <c r="S89" s="287">
        <f t="shared" si="16"/>
        <v>0</v>
      </c>
      <c r="T89" s="334">
        <f t="shared" si="17"/>
        <v>0</v>
      </c>
      <c r="U89" s="334"/>
      <c r="AD89" s="335"/>
    </row>
    <row r="90" spans="1:54" s="287" customFormat="1" ht="31.5" x14ac:dyDescent="0.3">
      <c r="A90" s="326">
        <f t="shared" si="12"/>
        <v>7</v>
      </c>
      <c r="B90" s="326">
        <v>7000028140</v>
      </c>
      <c r="C90" s="326" t="s">
        <v>418</v>
      </c>
      <c r="D90" s="326" t="s">
        <v>453</v>
      </c>
      <c r="E90" s="326" t="s">
        <v>461</v>
      </c>
      <c r="F90" s="326" t="s">
        <v>474</v>
      </c>
      <c r="G90" s="326">
        <v>100044424</v>
      </c>
      <c r="H90" s="326">
        <v>998736</v>
      </c>
      <c r="I90" s="327"/>
      <c r="J90" s="328">
        <v>0.18</v>
      </c>
      <c r="K90" s="329"/>
      <c r="L90" s="330" t="s">
        <v>479</v>
      </c>
      <c r="M90" s="326" t="s">
        <v>34</v>
      </c>
      <c r="N90" s="739">
        <v>2</v>
      </c>
      <c r="O90" s="738"/>
      <c r="P90" s="332" t="str">
        <f t="shared" si="13"/>
        <v>Included</v>
      </c>
      <c r="Q90" s="333">
        <f t="shared" si="14"/>
        <v>0</v>
      </c>
      <c r="R90" s="287">
        <f t="shared" si="15"/>
        <v>0</v>
      </c>
      <c r="S90" s="287">
        <f t="shared" si="16"/>
        <v>0</v>
      </c>
      <c r="T90" s="334">
        <f t="shared" si="17"/>
        <v>0</v>
      </c>
      <c r="U90" s="334"/>
      <c r="AD90" s="335"/>
    </row>
    <row r="91" spans="1:54" s="287" customFormat="1" ht="31.5" x14ac:dyDescent="0.3">
      <c r="A91" s="326">
        <f t="shared" si="12"/>
        <v>8</v>
      </c>
      <c r="B91" s="326">
        <v>7000028140</v>
      </c>
      <c r="C91" s="326" t="s">
        <v>418</v>
      </c>
      <c r="D91" s="326" t="s">
        <v>453</v>
      </c>
      <c r="E91" s="326" t="s">
        <v>462</v>
      </c>
      <c r="F91" s="326" t="s">
        <v>474</v>
      </c>
      <c r="G91" s="326">
        <v>100007271</v>
      </c>
      <c r="H91" s="326">
        <v>998734</v>
      </c>
      <c r="I91" s="327"/>
      <c r="J91" s="328">
        <v>0.18</v>
      </c>
      <c r="K91" s="329"/>
      <c r="L91" s="330" t="s">
        <v>480</v>
      </c>
      <c r="M91" s="326" t="s">
        <v>338</v>
      </c>
      <c r="N91" s="739">
        <v>2</v>
      </c>
      <c r="O91" s="738"/>
      <c r="P91" s="332" t="str">
        <f t="shared" si="13"/>
        <v>Included</v>
      </c>
      <c r="Q91" s="333">
        <f t="shared" si="14"/>
        <v>0</v>
      </c>
      <c r="R91" s="287">
        <f t="shared" si="15"/>
        <v>0</v>
      </c>
      <c r="S91" s="287">
        <f t="shared" si="16"/>
        <v>0</v>
      </c>
      <c r="T91" s="334">
        <f t="shared" si="17"/>
        <v>0</v>
      </c>
      <c r="U91" s="334"/>
      <c r="AD91" s="335"/>
    </row>
    <row r="92" spans="1:54" ht="21.75" customHeight="1" x14ac:dyDescent="0.3">
      <c r="A92" s="783" t="s">
        <v>406</v>
      </c>
      <c r="B92" s="266" t="s">
        <v>448</v>
      </c>
      <c r="C92" s="741"/>
      <c r="D92" s="741"/>
      <c r="E92" s="741"/>
      <c r="F92" s="741"/>
      <c r="G92" s="741"/>
      <c r="H92" s="741"/>
      <c r="I92" s="741"/>
      <c r="J92" s="741"/>
      <c r="K92" s="741"/>
      <c r="L92" s="741"/>
      <c r="M92" s="741"/>
      <c r="N92" s="741"/>
      <c r="O92" s="741"/>
      <c r="P92" s="332"/>
      <c r="Q92" s="333"/>
      <c r="R92" s="287">
        <f t="shared" si="15"/>
        <v>0</v>
      </c>
      <c r="S92" s="287">
        <f t="shared" si="16"/>
        <v>0</v>
      </c>
      <c r="T92" s="334">
        <f t="shared" si="17"/>
        <v>0</v>
      </c>
      <c r="U92" s="45"/>
      <c r="V92" s="45"/>
      <c r="W92" s="45"/>
      <c r="Z92" s="9"/>
      <c r="AA92" s="10"/>
      <c r="AB92" s="10"/>
      <c r="AC92" s="9"/>
      <c r="AD92" s="9"/>
      <c r="AE92" s="9"/>
      <c r="AF92" s="9"/>
      <c r="AG92" s="9"/>
      <c r="AH92" s="9"/>
      <c r="AI92" s="33"/>
      <c r="AJ92" s="9"/>
      <c r="AK92" s="9"/>
      <c r="AZ92" s="9"/>
      <c r="BA92" s="9"/>
      <c r="BB92" s="9"/>
    </row>
    <row r="93" spans="1:54" s="287" customFormat="1" ht="72.75" customHeight="1" x14ac:dyDescent="0.3">
      <c r="A93" s="326">
        <v>1</v>
      </c>
      <c r="B93" s="326">
        <v>7000028159</v>
      </c>
      <c r="C93" s="326" t="s">
        <v>418</v>
      </c>
      <c r="D93" s="326" t="s">
        <v>469</v>
      </c>
      <c r="E93" s="326" t="s">
        <v>454</v>
      </c>
      <c r="F93" s="326" t="s">
        <v>475</v>
      </c>
      <c r="G93" s="326">
        <v>100002812</v>
      </c>
      <c r="H93" s="326">
        <v>998734</v>
      </c>
      <c r="I93" s="327"/>
      <c r="J93" s="328">
        <v>0.18</v>
      </c>
      <c r="K93" s="329"/>
      <c r="L93" s="330" t="s">
        <v>387</v>
      </c>
      <c r="M93" s="326" t="s">
        <v>34</v>
      </c>
      <c r="N93" s="739">
        <v>3</v>
      </c>
      <c r="O93" s="738"/>
      <c r="P93" s="332" t="str">
        <f t="shared" si="13"/>
        <v>Included</v>
      </c>
      <c r="Q93" s="333">
        <f t="shared" si="14"/>
        <v>0</v>
      </c>
      <c r="R93" s="287">
        <f t="shared" si="15"/>
        <v>0</v>
      </c>
      <c r="S93" s="287">
        <f t="shared" si="16"/>
        <v>0</v>
      </c>
      <c r="T93" s="334">
        <f t="shared" si="17"/>
        <v>0</v>
      </c>
      <c r="U93" s="334"/>
      <c r="AD93" s="335"/>
    </row>
    <row r="94" spans="1:54" s="287" customFormat="1" ht="31.5" x14ac:dyDescent="0.3">
      <c r="A94" s="326">
        <f t="shared" si="12"/>
        <v>2</v>
      </c>
      <c r="B94" s="326">
        <v>7000028159</v>
      </c>
      <c r="C94" s="326" t="s">
        <v>418</v>
      </c>
      <c r="D94" s="326" t="s">
        <v>469</v>
      </c>
      <c r="E94" s="326" t="s">
        <v>456</v>
      </c>
      <c r="F94" s="326" t="s">
        <v>475</v>
      </c>
      <c r="G94" s="326">
        <v>170000433</v>
      </c>
      <c r="H94" s="326">
        <v>998734</v>
      </c>
      <c r="I94" s="327"/>
      <c r="J94" s="328">
        <v>0.18</v>
      </c>
      <c r="K94" s="329"/>
      <c r="L94" s="330" t="s">
        <v>388</v>
      </c>
      <c r="M94" s="326" t="s">
        <v>34</v>
      </c>
      <c r="N94" s="739">
        <v>12</v>
      </c>
      <c r="O94" s="738"/>
      <c r="P94" s="332" t="str">
        <f t="shared" si="13"/>
        <v>Included</v>
      </c>
      <c r="Q94" s="333">
        <f t="shared" si="14"/>
        <v>0</v>
      </c>
      <c r="R94" s="287">
        <f t="shared" si="15"/>
        <v>0</v>
      </c>
      <c r="S94" s="287">
        <f t="shared" si="16"/>
        <v>0</v>
      </c>
      <c r="T94" s="334">
        <f t="shared" si="17"/>
        <v>0</v>
      </c>
      <c r="U94" s="334"/>
      <c r="AD94" s="335"/>
    </row>
    <row r="95" spans="1:54" s="287" customFormat="1" ht="31.5" x14ac:dyDescent="0.3">
      <c r="A95" s="326">
        <f t="shared" si="12"/>
        <v>3</v>
      </c>
      <c r="B95" s="326">
        <v>7000028159</v>
      </c>
      <c r="C95" s="326" t="s">
        <v>418</v>
      </c>
      <c r="D95" s="326" t="s">
        <v>469</v>
      </c>
      <c r="E95" s="326" t="s">
        <v>457</v>
      </c>
      <c r="F95" s="326" t="s">
        <v>475</v>
      </c>
      <c r="G95" s="326">
        <v>100002825</v>
      </c>
      <c r="H95" s="326">
        <v>998734</v>
      </c>
      <c r="I95" s="327"/>
      <c r="J95" s="328">
        <v>0.18</v>
      </c>
      <c r="K95" s="329"/>
      <c r="L95" s="330" t="s">
        <v>393</v>
      </c>
      <c r="M95" s="326" t="s">
        <v>338</v>
      </c>
      <c r="N95" s="739">
        <v>6</v>
      </c>
      <c r="O95" s="738"/>
      <c r="P95" s="332" t="str">
        <f t="shared" si="13"/>
        <v>Included</v>
      </c>
      <c r="Q95" s="333">
        <f t="shared" si="14"/>
        <v>0</v>
      </c>
      <c r="R95" s="287">
        <f t="shared" si="15"/>
        <v>0</v>
      </c>
      <c r="S95" s="287">
        <f t="shared" si="16"/>
        <v>0</v>
      </c>
      <c r="T95" s="334">
        <f t="shared" si="17"/>
        <v>0</v>
      </c>
      <c r="U95" s="334"/>
      <c r="AD95" s="335"/>
    </row>
    <row r="96" spans="1:54" s="287" customFormat="1" ht="31.5" x14ac:dyDescent="0.3">
      <c r="A96" s="326">
        <f t="shared" si="12"/>
        <v>4</v>
      </c>
      <c r="B96" s="326">
        <v>7000028159</v>
      </c>
      <c r="C96" s="326" t="s">
        <v>418</v>
      </c>
      <c r="D96" s="326" t="s">
        <v>469</v>
      </c>
      <c r="E96" s="326" t="s">
        <v>458</v>
      </c>
      <c r="F96" s="326" t="s">
        <v>475</v>
      </c>
      <c r="G96" s="326">
        <v>170000550</v>
      </c>
      <c r="H96" s="326">
        <v>998336</v>
      </c>
      <c r="I96" s="327"/>
      <c r="J96" s="328">
        <v>0.18</v>
      </c>
      <c r="K96" s="329"/>
      <c r="L96" s="330" t="s">
        <v>394</v>
      </c>
      <c r="M96" s="326" t="s">
        <v>34</v>
      </c>
      <c r="N96" s="739">
        <v>6</v>
      </c>
      <c r="O96" s="738"/>
      <c r="P96" s="332" t="str">
        <f t="shared" si="13"/>
        <v>Included</v>
      </c>
      <c r="Q96" s="333">
        <f t="shared" si="14"/>
        <v>0</v>
      </c>
      <c r="R96" s="287">
        <f t="shared" si="15"/>
        <v>0</v>
      </c>
      <c r="S96" s="287">
        <f t="shared" si="16"/>
        <v>0</v>
      </c>
      <c r="T96" s="334">
        <f t="shared" si="17"/>
        <v>0</v>
      </c>
      <c r="U96" s="334"/>
      <c r="AD96" s="335"/>
    </row>
    <row r="97" spans="1:54" s="287" customFormat="1" ht="31.5" x14ac:dyDescent="0.3">
      <c r="A97" s="326">
        <f t="shared" si="12"/>
        <v>5</v>
      </c>
      <c r="B97" s="326">
        <v>7000028159</v>
      </c>
      <c r="C97" s="326" t="s">
        <v>418</v>
      </c>
      <c r="D97" s="326" t="s">
        <v>469</v>
      </c>
      <c r="E97" s="326" t="s">
        <v>459</v>
      </c>
      <c r="F97" s="326" t="s">
        <v>475</v>
      </c>
      <c r="G97" s="326">
        <v>100002829</v>
      </c>
      <c r="H97" s="326">
        <v>998734</v>
      </c>
      <c r="I97" s="327"/>
      <c r="J97" s="328">
        <v>0.18</v>
      </c>
      <c r="K97" s="329"/>
      <c r="L97" s="330" t="s">
        <v>395</v>
      </c>
      <c r="M97" s="326" t="s">
        <v>338</v>
      </c>
      <c r="N97" s="739">
        <v>3</v>
      </c>
      <c r="O97" s="738"/>
      <c r="P97" s="332" t="str">
        <f t="shared" si="13"/>
        <v>Included</v>
      </c>
      <c r="Q97" s="333">
        <f t="shared" si="14"/>
        <v>0</v>
      </c>
      <c r="R97" s="287">
        <f t="shared" si="15"/>
        <v>0</v>
      </c>
      <c r="S97" s="287">
        <f t="shared" si="16"/>
        <v>0</v>
      </c>
      <c r="T97" s="334">
        <f t="shared" si="17"/>
        <v>0</v>
      </c>
      <c r="U97" s="334"/>
      <c r="AD97" s="335"/>
    </row>
    <row r="98" spans="1:54" s="287" customFormat="1" ht="31.5" x14ac:dyDescent="0.3">
      <c r="A98" s="326">
        <f t="shared" ref="A98" si="18">A97+1</f>
        <v>6</v>
      </c>
      <c r="B98" s="326">
        <v>7000028159</v>
      </c>
      <c r="C98" s="326" t="s">
        <v>418</v>
      </c>
      <c r="D98" s="326" t="s">
        <v>469</v>
      </c>
      <c r="E98" s="326" t="s">
        <v>460</v>
      </c>
      <c r="F98" s="326" t="s">
        <v>475</v>
      </c>
      <c r="G98" s="326">
        <v>170000375</v>
      </c>
      <c r="H98" s="326">
        <v>998734</v>
      </c>
      <c r="I98" s="327"/>
      <c r="J98" s="328">
        <v>0.18</v>
      </c>
      <c r="K98" s="329"/>
      <c r="L98" s="330" t="s">
        <v>396</v>
      </c>
      <c r="M98" s="326" t="s">
        <v>34</v>
      </c>
      <c r="N98" s="739">
        <v>3</v>
      </c>
      <c r="O98" s="738"/>
      <c r="P98" s="332" t="str">
        <f t="shared" si="13"/>
        <v>Included</v>
      </c>
      <c r="Q98" s="333">
        <f t="shared" si="14"/>
        <v>0</v>
      </c>
      <c r="R98" s="287">
        <f t="shared" si="15"/>
        <v>0</v>
      </c>
      <c r="S98" s="287">
        <f t="shared" si="16"/>
        <v>0</v>
      </c>
      <c r="T98" s="334">
        <f t="shared" si="17"/>
        <v>0</v>
      </c>
      <c r="U98" s="334"/>
      <c r="AD98" s="335"/>
    </row>
    <row r="99" spans="1:54" ht="21.75" customHeight="1" x14ac:dyDescent="0.3">
      <c r="A99" s="783" t="s">
        <v>449</v>
      </c>
      <c r="B99" s="266" t="s">
        <v>450</v>
      </c>
      <c r="C99" s="741"/>
      <c r="D99" s="741"/>
      <c r="E99" s="741"/>
      <c r="F99" s="741"/>
      <c r="G99" s="741"/>
      <c r="H99" s="741"/>
      <c r="I99" s="741"/>
      <c r="J99" s="741"/>
      <c r="K99" s="741"/>
      <c r="L99" s="741"/>
      <c r="M99" s="741"/>
      <c r="N99" s="741"/>
      <c r="O99" s="741"/>
      <c r="P99" s="332"/>
      <c r="Q99" s="333"/>
      <c r="R99" s="287">
        <f t="shared" si="15"/>
        <v>0</v>
      </c>
      <c r="S99" s="287">
        <f t="shared" si="16"/>
        <v>0</v>
      </c>
      <c r="T99" s="334">
        <f t="shared" si="17"/>
        <v>0</v>
      </c>
      <c r="U99" s="45"/>
      <c r="V99" s="45"/>
      <c r="W99" s="45"/>
      <c r="Z99" s="9"/>
      <c r="AA99" s="10"/>
      <c r="AB99" s="10"/>
      <c r="AC99" s="9"/>
      <c r="AD99" s="9"/>
      <c r="AE99" s="9"/>
      <c r="AF99" s="9"/>
      <c r="AG99" s="9"/>
      <c r="AH99" s="9"/>
      <c r="AI99" s="33"/>
      <c r="AJ99" s="9"/>
      <c r="AK99" s="9"/>
      <c r="AZ99" s="9"/>
      <c r="BA99" s="9"/>
      <c r="BB99" s="9"/>
    </row>
    <row r="100" spans="1:54" s="287" customFormat="1" ht="63" x14ac:dyDescent="0.3">
      <c r="A100" s="326">
        <v>1</v>
      </c>
      <c r="B100" s="326">
        <v>7000028166</v>
      </c>
      <c r="C100" s="326" t="s">
        <v>418</v>
      </c>
      <c r="D100" s="326" t="s">
        <v>469</v>
      </c>
      <c r="E100" s="326" t="s">
        <v>454</v>
      </c>
      <c r="F100" s="326" t="s">
        <v>476</v>
      </c>
      <c r="G100" s="326">
        <v>100002812</v>
      </c>
      <c r="H100" s="326">
        <v>998734</v>
      </c>
      <c r="I100" s="327"/>
      <c r="J100" s="328">
        <v>0.18</v>
      </c>
      <c r="K100" s="329"/>
      <c r="L100" s="330" t="s">
        <v>387</v>
      </c>
      <c r="M100" s="326" t="s">
        <v>34</v>
      </c>
      <c r="N100" s="739">
        <v>1</v>
      </c>
      <c r="O100" s="738"/>
      <c r="P100" s="332" t="str">
        <f t="shared" si="13"/>
        <v>Included</v>
      </c>
      <c r="Q100" s="333">
        <f t="shared" si="14"/>
        <v>0</v>
      </c>
      <c r="R100" s="287">
        <f t="shared" si="15"/>
        <v>0</v>
      </c>
      <c r="S100" s="287">
        <f t="shared" si="16"/>
        <v>0</v>
      </c>
      <c r="T100" s="334">
        <f t="shared" si="17"/>
        <v>0</v>
      </c>
      <c r="U100" s="334"/>
      <c r="AD100" s="335"/>
    </row>
    <row r="101" spans="1:54" s="287" customFormat="1" ht="31.5" x14ac:dyDescent="0.3">
      <c r="A101" s="326">
        <v>2</v>
      </c>
      <c r="B101" s="326">
        <v>7000028166</v>
      </c>
      <c r="C101" s="326" t="s">
        <v>418</v>
      </c>
      <c r="D101" s="326" t="s">
        <v>469</v>
      </c>
      <c r="E101" s="326" t="s">
        <v>456</v>
      </c>
      <c r="F101" s="326" t="s">
        <v>476</v>
      </c>
      <c r="G101" s="326">
        <v>170000433</v>
      </c>
      <c r="H101" s="326">
        <v>998734</v>
      </c>
      <c r="I101" s="327"/>
      <c r="J101" s="328">
        <v>0.18</v>
      </c>
      <c r="K101" s="329"/>
      <c r="L101" s="330" t="s">
        <v>388</v>
      </c>
      <c r="M101" s="326" t="s">
        <v>34</v>
      </c>
      <c r="N101" s="739">
        <v>4</v>
      </c>
      <c r="O101" s="738"/>
      <c r="P101" s="332" t="str">
        <f t="shared" si="13"/>
        <v>Included</v>
      </c>
      <c r="Q101" s="333">
        <f t="shared" si="14"/>
        <v>0</v>
      </c>
      <c r="R101" s="287">
        <f t="shared" si="15"/>
        <v>0</v>
      </c>
      <c r="S101" s="287">
        <f t="shared" si="16"/>
        <v>0</v>
      </c>
      <c r="T101" s="334">
        <f t="shared" si="17"/>
        <v>0</v>
      </c>
      <c r="U101" s="334"/>
      <c r="AD101" s="335"/>
    </row>
    <row r="102" spans="1:54" s="287" customFormat="1" ht="31.5" x14ac:dyDescent="0.3">
      <c r="A102" s="326">
        <v>3</v>
      </c>
      <c r="B102" s="326">
        <v>7000028166</v>
      </c>
      <c r="C102" s="326" t="s">
        <v>418</v>
      </c>
      <c r="D102" s="326" t="s">
        <v>469</v>
      </c>
      <c r="E102" s="326" t="s">
        <v>457</v>
      </c>
      <c r="F102" s="326" t="s">
        <v>476</v>
      </c>
      <c r="G102" s="326">
        <v>100002825</v>
      </c>
      <c r="H102" s="326">
        <v>998734</v>
      </c>
      <c r="I102" s="327"/>
      <c r="J102" s="328">
        <v>0.18</v>
      </c>
      <c r="K102" s="329"/>
      <c r="L102" s="330" t="s">
        <v>393</v>
      </c>
      <c r="M102" s="326" t="s">
        <v>338</v>
      </c>
      <c r="N102" s="739">
        <v>2</v>
      </c>
      <c r="O102" s="738"/>
      <c r="P102" s="332" t="str">
        <f t="shared" si="13"/>
        <v>Included</v>
      </c>
      <c r="Q102" s="333">
        <f t="shared" si="14"/>
        <v>0</v>
      </c>
      <c r="R102" s="287">
        <f t="shared" si="15"/>
        <v>0</v>
      </c>
      <c r="S102" s="287">
        <f t="shared" si="16"/>
        <v>0</v>
      </c>
      <c r="T102" s="334">
        <f t="shared" si="17"/>
        <v>0</v>
      </c>
      <c r="U102" s="334"/>
      <c r="AD102" s="335"/>
    </row>
    <row r="103" spans="1:54" s="287" customFormat="1" ht="31.5" x14ac:dyDescent="0.3">
      <c r="A103" s="326">
        <v>4</v>
      </c>
      <c r="B103" s="326">
        <v>7000028166</v>
      </c>
      <c r="C103" s="326" t="s">
        <v>418</v>
      </c>
      <c r="D103" s="326" t="s">
        <v>469</v>
      </c>
      <c r="E103" s="326" t="s">
        <v>458</v>
      </c>
      <c r="F103" s="326" t="s">
        <v>476</v>
      </c>
      <c r="G103" s="326">
        <v>170000550</v>
      </c>
      <c r="H103" s="326">
        <v>998336</v>
      </c>
      <c r="I103" s="327"/>
      <c r="J103" s="328">
        <v>0.18</v>
      </c>
      <c r="K103" s="329"/>
      <c r="L103" s="330" t="s">
        <v>394</v>
      </c>
      <c r="M103" s="326" t="s">
        <v>34</v>
      </c>
      <c r="N103" s="739">
        <v>2</v>
      </c>
      <c r="O103" s="738"/>
      <c r="P103" s="332" t="str">
        <f t="shared" si="13"/>
        <v>Included</v>
      </c>
      <c r="Q103" s="333">
        <f t="shared" si="14"/>
        <v>0</v>
      </c>
      <c r="R103" s="287">
        <f t="shared" si="15"/>
        <v>0</v>
      </c>
      <c r="S103" s="287">
        <f t="shared" si="16"/>
        <v>0</v>
      </c>
      <c r="T103" s="334">
        <f t="shared" si="17"/>
        <v>0</v>
      </c>
      <c r="U103" s="334"/>
      <c r="AD103" s="335"/>
    </row>
    <row r="104" spans="1:54" s="287" customFormat="1" ht="31.5" x14ac:dyDescent="0.3">
      <c r="A104" s="326">
        <v>5</v>
      </c>
      <c r="B104" s="326">
        <v>7000028166</v>
      </c>
      <c r="C104" s="326" t="s">
        <v>418</v>
      </c>
      <c r="D104" s="326" t="s">
        <v>469</v>
      </c>
      <c r="E104" s="326" t="s">
        <v>459</v>
      </c>
      <c r="F104" s="326" t="s">
        <v>476</v>
      </c>
      <c r="G104" s="326">
        <v>100002829</v>
      </c>
      <c r="H104" s="326">
        <v>998734</v>
      </c>
      <c r="I104" s="327"/>
      <c r="J104" s="328">
        <v>0.18</v>
      </c>
      <c r="K104" s="329"/>
      <c r="L104" s="330" t="s">
        <v>395</v>
      </c>
      <c r="M104" s="326" t="s">
        <v>338</v>
      </c>
      <c r="N104" s="739">
        <v>1</v>
      </c>
      <c r="O104" s="738"/>
      <c r="P104" s="332" t="str">
        <f t="shared" si="13"/>
        <v>Included</v>
      </c>
      <c r="Q104" s="333">
        <f t="shared" si="14"/>
        <v>0</v>
      </c>
      <c r="R104" s="287">
        <f t="shared" si="15"/>
        <v>0</v>
      </c>
      <c r="S104" s="287">
        <f t="shared" si="16"/>
        <v>0</v>
      </c>
      <c r="T104" s="334">
        <f t="shared" si="17"/>
        <v>0</v>
      </c>
      <c r="U104" s="334"/>
      <c r="AD104" s="335"/>
    </row>
    <row r="105" spans="1:54" s="287" customFormat="1" ht="31.5" x14ac:dyDescent="0.3">
      <c r="A105" s="326">
        <v>6</v>
      </c>
      <c r="B105" s="326">
        <v>7000028166</v>
      </c>
      <c r="C105" s="326" t="s">
        <v>418</v>
      </c>
      <c r="D105" s="326" t="s">
        <v>469</v>
      </c>
      <c r="E105" s="326" t="s">
        <v>460</v>
      </c>
      <c r="F105" s="326" t="s">
        <v>476</v>
      </c>
      <c r="G105" s="326">
        <v>170000375</v>
      </c>
      <c r="H105" s="326">
        <v>998734</v>
      </c>
      <c r="I105" s="327"/>
      <c r="J105" s="328">
        <v>0.18</v>
      </c>
      <c r="K105" s="329"/>
      <c r="L105" s="330" t="s">
        <v>396</v>
      </c>
      <c r="M105" s="326" t="s">
        <v>34</v>
      </c>
      <c r="N105" s="739">
        <v>1</v>
      </c>
      <c r="O105" s="738"/>
      <c r="P105" s="332" t="str">
        <f t="shared" si="13"/>
        <v>Included</v>
      </c>
      <c r="Q105" s="333">
        <f t="shared" si="14"/>
        <v>0</v>
      </c>
      <c r="R105" s="287">
        <f t="shared" si="15"/>
        <v>0</v>
      </c>
      <c r="S105" s="287">
        <f t="shared" si="16"/>
        <v>0</v>
      </c>
      <c r="T105" s="334">
        <f t="shared" si="17"/>
        <v>0</v>
      </c>
      <c r="U105" s="334"/>
      <c r="AD105" s="335"/>
    </row>
    <row r="106" spans="1:54" ht="21.75" customHeight="1" x14ac:dyDescent="0.3">
      <c r="A106" s="783" t="s">
        <v>451</v>
      </c>
      <c r="B106" s="266" t="s">
        <v>452</v>
      </c>
      <c r="C106" s="741"/>
      <c r="D106" s="741"/>
      <c r="E106" s="741"/>
      <c r="F106" s="741"/>
      <c r="G106" s="741"/>
      <c r="H106" s="741"/>
      <c r="I106" s="741"/>
      <c r="J106" s="328"/>
      <c r="K106" s="741"/>
      <c r="L106" s="741"/>
      <c r="M106" s="741"/>
      <c r="N106" s="741"/>
      <c r="O106" s="741"/>
      <c r="P106" s="332"/>
      <c r="Q106" s="333"/>
      <c r="R106" s="287">
        <f t="shared" si="15"/>
        <v>0</v>
      </c>
      <c r="S106" s="287">
        <f t="shared" si="16"/>
        <v>0</v>
      </c>
      <c r="T106" s="334">
        <f t="shared" si="17"/>
        <v>0</v>
      </c>
      <c r="U106" s="45"/>
      <c r="V106" s="45"/>
      <c r="W106" s="45"/>
      <c r="Z106" s="9"/>
      <c r="AA106" s="10"/>
      <c r="AB106" s="10"/>
      <c r="AC106" s="9"/>
      <c r="AD106" s="9"/>
      <c r="AE106" s="9"/>
      <c r="AF106" s="9"/>
      <c r="AG106" s="9"/>
      <c r="AH106" s="9"/>
      <c r="AI106" s="33"/>
      <c r="AJ106" s="9"/>
      <c r="AK106" s="9"/>
      <c r="AZ106" s="9"/>
      <c r="BA106" s="9"/>
      <c r="BB106" s="9"/>
    </row>
    <row r="107" spans="1:54" s="287" customFormat="1" ht="63" x14ac:dyDescent="0.3">
      <c r="A107" s="326">
        <v>1</v>
      </c>
      <c r="B107" s="326">
        <v>7000028173</v>
      </c>
      <c r="C107" s="326" t="s">
        <v>418</v>
      </c>
      <c r="D107" s="326" t="s">
        <v>469</v>
      </c>
      <c r="E107" s="326" t="s">
        <v>454</v>
      </c>
      <c r="F107" s="326" t="s">
        <v>477</v>
      </c>
      <c r="G107" s="326">
        <v>100002812</v>
      </c>
      <c r="H107" s="326">
        <v>998734</v>
      </c>
      <c r="I107" s="327"/>
      <c r="J107" s="328">
        <v>0.18</v>
      </c>
      <c r="K107" s="329"/>
      <c r="L107" s="330" t="s">
        <v>387</v>
      </c>
      <c r="M107" s="326" t="s">
        <v>34</v>
      </c>
      <c r="N107" s="739">
        <v>2</v>
      </c>
      <c r="O107" s="738"/>
      <c r="P107" s="332" t="str">
        <f t="shared" si="13"/>
        <v>Included</v>
      </c>
      <c r="Q107" s="333">
        <f t="shared" si="14"/>
        <v>0</v>
      </c>
      <c r="R107" s="287">
        <f t="shared" si="15"/>
        <v>0</v>
      </c>
      <c r="S107" s="287">
        <f t="shared" si="16"/>
        <v>0</v>
      </c>
      <c r="T107" s="334">
        <f t="shared" si="17"/>
        <v>0</v>
      </c>
      <c r="U107" s="334"/>
      <c r="AD107" s="335"/>
    </row>
    <row r="108" spans="1:54" s="287" customFormat="1" ht="31.5" x14ac:dyDescent="0.3">
      <c r="A108" s="326">
        <v>2</v>
      </c>
      <c r="B108" s="326">
        <v>7000028173</v>
      </c>
      <c r="C108" s="326" t="s">
        <v>418</v>
      </c>
      <c r="D108" s="326" t="s">
        <v>469</v>
      </c>
      <c r="E108" s="326" t="s">
        <v>456</v>
      </c>
      <c r="F108" s="326" t="s">
        <v>477</v>
      </c>
      <c r="G108" s="326">
        <v>170000433</v>
      </c>
      <c r="H108" s="326">
        <v>998734</v>
      </c>
      <c r="I108" s="327"/>
      <c r="J108" s="328">
        <v>0.18</v>
      </c>
      <c r="K108" s="329"/>
      <c r="L108" s="330" t="s">
        <v>388</v>
      </c>
      <c r="M108" s="326" t="s">
        <v>34</v>
      </c>
      <c r="N108" s="739">
        <v>8</v>
      </c>
      <c r="O108" s="738"/>
      <c r="P108" s="332" t="str">
        <f t="shared" si="13"/>
        <v>Included</v>
      </c>
      <c r="Q108" s="333">
        <f t="shared" si="14"/>
        <v>0</v>
      </c>
      <c r="R108" s="287">
        <f t="shared" si="15"/>
        <v>0</v>
      </c>
      <c r="S108" s="287">
        <f t="shared" si="16"/>
        <v>0</v>
      </c>
      <c r="T108" s="334">
        <f t="shared" si="17"/>
        <v>0</v>
      </c>
      <c r="U108" s="334"/>
      <c r="AD108" s="335"/>
    </row>
    <row r="109" spans="1:54" s="287" customFormat="1" ht="31.5" x14ac:dyDescent="0.3">
      <c r="A109" s="326">
        <v>3</v>
      </c>
      <c r="B109" s="326">
        <v>7000028173</v>
      </c>
      <c r="C109" s="326" t="s">
        <v>418</v>
      </c>
      <c r="D109" s="326" t="s">
        <v>469</v>
      </c>
      <c r="E109" s="326" t="s">
        <v>457</v>
      </c>
      <c r="F109" s="326" t="s">
        <v>477</v>
      </c>
      <c r="G109" s="326">
        <v>100002825</v>
      </c>
      <c r="H109" s="326">
        <v>998734</v>
      </c>
      <c r="I109" s="327"/>
      <c r="J109" s="328">
        <v>0.18</v>
      </c>
      <c r="K109" s="329"/>
      <c r="L109" s="330" t="s">
        <v>393</v>
      </c>
      <c r="M109" s="326" t="s">
        <v>338</v>
      </c>
      <c r="N109" s="739">
        <v>4</v>
      </c>
      <c r="O109" s="738"/>
      <c r="P109" s="332" t="str">
        <f t="shared" si="13"/>
        <v>Included</v>
      </c>
      <c r="Q109" s="333">
        <f t="shared" si="14"/>
        <v>0</v>
      </c>
      <c r="R109" s="287">
        <f t="shared" si="15"/>
        <v>0</v>
      </c>
      <c r="S109" s="287">
        <f t="shared" si="16"/>
        <v>0</v>
      </c>
      <c r="T109" s="334">
        <f t="shared" si="17"/>
        <v>0</v>
      </c>
      <c r="U109" s="334"/>
      <c r="AD109" s="335"/>
    </row>
    <row r="110" spans="1:54" s="287" customFormat="1" ht="31.5" x14ac:dyDescent="0.3">
      <c r="A110" s="326">
        <v>4</v>
      </c>
      <c r="B110" s="326">
        <v>7000028173</v>
      </c>
      <c r="C110" s="326" t="s">
        <v>418</v>
      </c>
      <c r="D110" s="326" t="s">
        <v>469</v>
      </c>
      <c r="E110" s="326" t="s">
        <v>458</v>
      </c>
      <c r="F110" s="326" t="s">
        <v>477</v>
      </c>
      <c r="G110" s="326">
        <v>170000550</v>
      </c>
      <c r="H110" s="326">
        <v>998336</v>
      </c>
      <c r="I110" s="327"/>
      <c r="J110" s="328">
        <v>0.18</v>
      </c>
      <c r="K110" s="329"/>
      <c r="L110" s="330" t="s">
        <v>394</v>
      </c>
      <c r="M110" s="326" t="s">
        <v>34</v>
      </c>
      <c r="N110" s="739">
        <v>4</v>
      </c>
      <c r="O110" s="738"/>
      <c r="P110" s="332" t="str">
        <f t="shared" si="13"/>
        <v>Included</v>
      </c>
      <c r="Q110" s="333">
        <f t="shared" si="14"/>
        <v>0</v>
      </c>
      <c r="R110" s="287">
        <f t="shared" si="15"/>
        <v>0</v>
      </c>
      <c r="S110" s="287">
        <f t="shared" si="16"/>
        <v>0</v>
      </c>
      <c r="T110" s="334">
        <f t="shared" si="17"/>
        <v>0</v>
      </c>
      <c r="U110" s="334"/>
      <c r="AD110" s="335"/>
    </row>
    <row r="111" spans="1:54" s="287" customFormat="1" ht="31.5" x14ac:dyDescent="0.3">
      <c r="A111" s="326">
        <v>5</v>
      </c>
      <c r="B111" s="326">
        <v>7000028173</v>
      </c>
      <c r="C111" s="326" t="s">
        <v>418</v>
      </c>
      <c r="D111" s="326" t="s">
        <v>469</v>
      </c>
      <c r="E111" s="326" t="s">
        <v>459</v>
      </c>
      <c r="F111" s="326" t="s">
        <v>477</v>
      </c>
      <c r="G111" s="326">
        <v>100002829</v>
      </c>
      <c r="H111" s="326">
        <v>998734</v>
      </c>
      <c r="I111" s="327"/>
      <c r="J111" s="328">
        <v>0.18</v>
      </c>
      <c r="K111" s="329"/>
      <c r="L111" s="330" t="s">
        <v>395</v>
      </c>
      <c r="M111" s="326" t="s">
        <v>338</v>
      </c>
      <c r="N111" s="739">
        <v>2</v>
      </c>
      <c r="O111" s="738"/>
      <c r="P111" s="332" t="str">
        <f t="shared" si="13"/>
        <v>Included</v>
      </c>
      <c r="Q111" s="333">
        <f t="shared" si="14"/>
        <v>0</v>
      </c>
      <c r="R111" s="287">
        <f t="shared" si="15"/>
        <v>0</v>
      </c>
      <c r="S111" s="287">
        <f t="shared" si="16"/>
        <v>0</v>
      </c>
      <c r="T111" s="334">
        <f t="shared" si="17"/>
        <v>0</v>
      </c>
      <c r="U111" s="334"/>
      <c r="AD111" s="335"/>
    </row>
    <row r="112" spans="1:54" s="287" customFormat="1" ht="31.5" x14ac:dyDescent="0.3">
      <c r="A112" s="326">
        <v>6</v>
      </c>
      <c r="B112" s="326">
        <v>7000028173</v>
      </c>
      <c r="C112" s="326" t="s">
        <v>418</v>
      </c>
      <c r="D112" s="326" t="s">
        <v>469</v>
      </c>
      <c r="E112" s="326" t="s">
        <v>460</v>
      </c>
      <c r="F112" s="326" t="s">
        <v>477</v>
      </c>
      <c r="G112" s="326">
        <v>170000375</v>
      </c>
      <c r="H112" s="326">
        <v>998734</v>
      </c>
      <c r="I112" s="327"/>
      <c r="J112" s="328">
        <v>0.18</v>
      </c>
      <c r="K112" s="329"/>
      <c r="L112" s="330" t="s">
        <v>396</v>
      </c>
      <c r="M112" s="326" t="s">
        <v>34</v>
      </c>
      <c r="N112" s="739">
        <v>2</v>
      </c>
      <c r="O112" s="738"/>
      <c r="P112" s="332" t="str">
        <f t="shared" si="13"/>
        <v>Included</v>
      </c>
      <c r="Q112" s="333">
        <f t="shared" si="14"/>
        <v>0</v>
      </c>
      <c r="R112" s="287">
        <f t="shared" si="15"/>
        <v>0</v>
      </c>
      <c r="S112" s="287">
        <f t="shared" si="16"/>
        <v>0</v>
      </c>
      <c r="T112" s="334">
        <f t="shared" si="17"/>
        <v>0</v>
      </c>
      <c r="U112" s="334"/>
      <c r="AD112" s="335"/>
    </row>
    <row r="113" spans="1:54" ht="16.5" x14ac:dyDescent="0.3">
      <c r="A113" s="883"/>
      <c r="B113" s="884"/>
      <c r="C113" s="884"/>
      <c r="D113" s="884"/>
      <c r="E113" s="884"/>
      <c r="F113" s="884"/>
      <c r="G113" s="884"/>
      <c r="H113" s="884"/>
      <c r="I113" s="884"/>
      <c r="J113" s="884"/>
      <c r="K113" s="885"/>
      <c r="L113" s="336" t="s">
        <v>148</v>
      </c>
      <c r="M113" s="337"/>
      <c r="N113" s="338"/>
      <c r="O113" s="339"/>
      <c r="P113" s="340">
        <f>SUM(P19:P88)</f>
        <v>0</v>
      </c>
      <c r="Q113" s="341"/>
      <c r="S113" s="340">
        <f>SUM(S19:S88)</f>
        <v>0</v>
      </c>
      <c r="T113" s="340">
        <f>SUM(T19:T88)</f>
        <v>0</v>
      </c>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row>
    <row r="114" spans="1:54" ht="16.5" x14ac:dyDescent="0.3">
      <c r="A114" s="342"/>
      <c r="B114" s="343"/>
      <c r="C114" s="343"/>
      <c r="D114" s="343"/>
      <c r="E114" s="343"/>
      <c r="F114" s="343"/>
      <c r="G114" s="343"/>
      <c r="H114" s="344"/>
      <c r="I114" s="345"/>
      <c r="J114" s="343"/>
      <c r="K114" s="343"/>
      <c r="L114" s="876" t="s">
        <v>145</v>
      </c>
      <c r="M114" s="877"/>
      <c r="N114" s="877"/>
      <c r="O114" s="878"/>
      <c r="P114" s="340"/>
      <c r="Q114" s="346">
        <f>SUM(Q19:Q88)</f>
        <v>0</v>
      </c>
      <c r="T114" s="9">
        <f>+T113*0.18</f>
        <v>0</v>
      </c>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row>
    <row r="115" spans="1:54" ht="16.5" x14ac:dyDescent="0.3">
      <c r="A115" s="347"/>
      <c r="B115" s="82"/>
      <c r="C115" s="82"/>
      <c r="D115" s="82"/>
      <c r="E115" s="82"/>
      <c r="F115" s="82"/>
      <c r="G115" s="82"/>
      <c r="H115" s="852"/>
      <c r="I115" s="852"/>
      <c r="J115" s="852"/>
      <c r="K115" s="852"/>
      <c r="L115" s="852"/>
      <c r="M115" s="852"/>
      <c r="N115" s="10"/>
      <c r="O115" s="348"/>
      <c r="P115" s="34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row>
    <row r="116" spans="1:54" ht="16.5" x14ac:dyDescent="0.3">
      <c r="A116" s="347" t="s">
        <v>41</v>
      </c>
      <c r="B116" s="879" t="s">
        <v>149</v>
      </c>
      <c r="C116" s="879"/>
      <c r="D116" s="879"/>
      <c r="E116" s="879"/>
      <c r="F116" s="879"/>
      <c r="G116" s="879"/>
      <c r="H116" s="879"/>
      <c r="I116" s="879"/>
      <c r="J116" s="879"/>
      <c r="K116" s="879"/>
      <c r="L116" s="879"/>
      <c r="M116" s="350"/>
      <c r="N116" s="350"/>
      <c r="O116" s="350"/>
      <c r="P116" s="350"/>
      <c r="Q116" s="350"/>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row>
    <row r="117" spans="1:54" ht="16.5" x14ac:dyDescent="0.3">
      <c r="A117" s="880" t="s">
        <v>43</v>
      </c>
      <c r="B117" s="880"/>
      <c r="C117" s="880"/>
      <c r="D117" s="881" t="str">
        <f>'Sch-1'!B176</f>
        <v>--</v>
      </c>
      <c r="E117" s="881"/>
      <c r="F117" s="351"/>
      <c r="G117" s="351"/>
      <c r="I117" s="81"/>
      <c r="J117" s="351"/>
      <c r="K117" s="351"/>
      <c r="M117" s="352"/>
      <c r="N117" s="352"/>
      <c r="O117" s="348"/>
      <c r="P117" s="348"/>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row>
    <row r="118" spans="1:54" ht="16.5" x14ac:dyDescent="0.3">
      <c r="A118" s="880" t="s">
        <v>44</v>
      </c>
      <c r="B118" s="880"/>
      <c r="C118" s="880"/>
      <c r="D118" s="882" t="str">
        <f>'Sch-2'!B175</f>
        <v/>
      </c>
      <c r="E118" s="882"/>
      <c r="F118" s="351"/>
      <c r="G118" s="351"/>
      <c r="I118" s="81"/>
      <c r="J118" s="351"/>
      <c r="K118" s="351"/>
      <c r="M118" s="875" t="s">
        <v>45</v>
      </c>
      <c r="N118" s="875"/>
      <c r="O118" s="46" t="str">
        <f>'Sch-2'!J175</f>
        <v/>
      </c>
      <c r="P118" s="348"/>
      <c r="AN118" s="9"/>
      <c r="AO118" s="9"/>
      <c r="AP118" s="9"/>
      <c r="AQ118" s="9"/>
      <c r="AR118" s="9"/>
      <c r="AS118" s="9"/>
      <c r="AT118" s="9"/>
      <c r="AU118" s="9"/>
      <c r="AV118" s="9"/>
      <c r="AW118" s="9"/>
      <c r="AX118" s="9"/>
      <c r="AY118" s="9"/>
      <c r="AZ118" s="9"/>
      <c r="BA118" s="9"/>
      <c r="BB118" s="9"/>
    </row>
    <row r="119" spans="1:54" ht="16.5" x14ac:dyDescent="0.3">
      <c r="A119" s="353"/>
      <c r="B119" s="354"/>
      <c r="C119" s="354"/>
      <c r="D119" s="354"/>
      <c r="E119" s="354"/>
      <c r="F119" s="354"/>
      <c r="G119" s="354"/>
      <c r="H119" s="355"/>
      <c r="I119" s="7"/>
      <c r="J119" s="354"/>
      <c r="K119" s="354"/>
      <c r="L119" s="356"/>
      <c r="M119" s="875" t="s">
        <v>46</v>
      </c>
      <c r="N119" s="875"/>
      <c r="O119" s="46" t="str">
        <f>'Sch-2'!J176</f>
        <v/>
      </c>
      <c r="P119" s="8"/>
      <c r="AN119" s="9"/>
      <c r="AO119" s="9"/>
      <c r="AP119" s="9"/>
      <c r="AQ119" s="9"/>
      <c r="AR119" s="9"/>
      <c r="AS119" s="9"/>
      <c r="AT119" s="9"/>
      <c r="AU119" s="9"/>
      <c r="AV119" s="9"/>
      <c r="AW119" s="9"/>
      <c r="AX119" s="9"/>
      <c r="AY119" s="9"/>
      <c r="AZ119" s="9"/>
      <c r="BA119" s="9"/>
      <c r="BB119" s="9"/>
    </row>
    <row r="120" spans="1:54" ht="16.5" x14ac:dyDescent="0.3">
      <c r="A120" s="357"/>
      <c r="B120" s="351"/>
      <c r="C120" s="351"/>
      <c r="D120" s="351"/>
      <c r="E120" s="351"/>
      <c r="F120" s="351"/>
      <c r="G120" s="351"/>
      <c r="H120" s="358"/>
      <c r="I120" s="81"/>
      <c r="J120" s="351"/>
      <c r="K120" s="351"/>
      <c r="L120" s="359"/>
      <c r="M120" s="88"/>
      <c r="N120" s="81"/>
      <c r="O120" s="9"/>
      <c r="P120" s="9"/>
      <c r="AN120" s="9"/>
      <c r="AO120" s="9"/>
      <c r="AP120" s="9"/>
      <c r="AQ120" s="9"/>
      <c r="AR120" s="9"/>
      <c r="AS120" s="9"/>
      <c r="AT120" s="9"/>
      <c r="AU120" s="9"/>
      <c r="AV120" s="9"/>
      <c r="AW120" s="9"/>
      <c r="AX120" s="9"/>
      <c r="AY120" s="9"/>
      <c r="AZ120" s="9"/>
      <c r="BA120" s="9"/>
      <c r="BB120" s="9"/>
    </row>
    <row r="121" spans="1:54" x14ac:dyDescent="0.3">
      <c r="AN121" s="9"/>
      <c r="AO121" s="9"/>
      <c r="AP121" s="9"/>
      <c r="AQ121" s="9"/>
      <c r="AR121" s="9"/>
      <c r="AS121" s="9"/>
      <c r="AT121" s="9"/>
      <c r="AU121" s="9"/>
      <c r="AV121" s="9"/>
      <c r="AW121" s="9"/>
      <c r="AX121" s="9"/>
      <c r="AY121" s="9"/>
      <c r="AZ121" s="9"/>
      <c r="BA121" s="9"/>
      <c r="BB121" s="9"/>
    </row>
    <row r="133" spans="1:54" s="65" customFormat="1" ht="16.5" x14ac:dyDescent="0.3">
      <c r="A133" s="360"/>
      <c r="B133" s="361"/>
      <c r="C133" s="361"/>
      <c r="D133" s="361"/>
      <c r="E133" s="361"/>
      <c r="F133" s="361"/>
      <c r="G133" s="361"/>
      <c r="H133" s="362"/>
      <c r="I133" s="363"/>
      <c r="J133" s="361"/>
      <c r="K133" s="361"/>
      <c r="L133" s="364"/>
      <c r="M133" s="365"/>
      <c r="N133" s="366"/>
      <c r="O133" s="367"/>
      <c r="P133" s="367"/>
      <c r="AL133" s="368"/>
      <c r="AM133" s="368"/>
    </row>
    <row r="134" spans="1:54" s="65" customFormat="1" ht="16.5" x14ac:dyDescent="0.3">
      <c r="A134" s="360"/>
      <c r="B134" s="361"/>
      <c r="C134" s="361"/>
      <c r="D134" s="361"/>
      <c r="E134" s="361"/>
      <c r="F134" s="361"/>
      <c r="G134" s="361"/>
      <c r="H134" s="362"/>
      <c r="I134" s="363"/>
      <c r="J134" s="361"/>
      <c r="K134" s="361"/>
      <c r="L134" s="364"/>
      <c r="M134" s="365"/>
      <c r="N134" s="366"/>
      <c r="O134" s="367"/>
      <c r="P134" s="367"/>
      <c r="AL134" s="369"/>
      <c r="AM134" s="370"/>
    </row>
    <row r="135" spans="1:54" s="65" customFormat="1" ht="16.5" x14ac:dyDescent="0.3">
      <c r="A135" s="360"/>
      <c r="B135" s="361"/>
      <c r="C135" s="361"/>
      <c r="D135" s="361"/>
      <c r="E135" s="361"/>
      <c r="F135" s="361"/>
      <c r="G135" s="361"/>
      <c r="H135" s="362"/>
      <c r="I135" s="363"/>
      <c r="J135" s="361"/>
      <c r="K135" s="361"/>
      <c r="L135" s="364"/>
      <c r="M135" s="365"/>
      <c r="N135" s="366"/>
      <c r="O135" s="367"/>
      <c r="P135" s="367"/>
      <c r="AM135" s="133"/>
    </row>
    <row r="136" spans="1:54" s="65" customFormat="1" x14ac:dyDescent="0.3">
      <c r="A136" s="371"/>
      <c r="B136" s="372"/>
      <c r="C136" s="372"/>
      <c r="D136" s="372"/>
      <c r="E136" s="372"/>
      <c r="F136" s="372"/>
      <c r="G136" s="372"/>
      <c r="H136" s="373"/>
      <c r="I136" s="374"/>
      <c r="J136" s="372"/>
      <c r="K136" s="372"/>
      <c r="L136" s="375"/>
      <c r="M136" s="374"/>
      <c r="N136" s="374"/>
      <c r="O136" s="369"/>
      <c r="P136" s="369"/>
    </row>
    <row r="137" spans="1:54" ht="16.5" x14ac:dyDescent="0.3">
      <c r="A137" s="371"/>
      <c r="B137" s="372"/>
      <c r="C137" s="372"/>
      <c r="D137" s="372"/>
      <c r="E137" s="372"/>
      <c r="F137" s="372"/>
      <c r="G137" s="372"/>
      <c r="H137" s="373"/>
      <c r="I137" s="374"/>
      <c r="J137" s="372"/>
      <c r="K137" s="372"/>
      <c r="L137" s="376"/>
      <c r="M137" s="374"/>
      <c r="N137" s="374"/>
      <c r="O137" s="369"/>
      <c r="P137" s="369"/>
      <c r="AN137" s="9"/>
      <c r="AO137" s="9"/>
      <c r="AP137" s="9"/>
      <c r="AQ137" s="9"/>
      <c r="AR137" s="9"/>
      <c r="AS137" s="9"/>
      <c r="AT137" s="9"/>
      <c r="AU137" s="9"/>
      <c r="AV137" s="9"/>
      <c r="AW137" s="9"/>
      <c r="AX137" s="9"/>
      <c r="AY137" s="9"/>
      <c r="AZ137" s="9"/>
      <c r="BA137" s="9"/>
      <c r="BB137" s="9"/>
    </row>
    <row r="138" spans="1:54" x14ac:dyDescent="0.3">
      <c r="A138" s="377"/>
      <c r="B138" s="378"/>
      <c r="C138" s="378"/>
      <c r="D138" s="378"/>
      <c r="E138" s="378"/>
      <c r="F138" s="378"/>
      <c r="G138" s="378"/>
      <c r="H138" s="379"/>
      <c r="I138" s="380"/>
      <c r="J138" s="378"/>
      <c r="K138" s="378"/>
      <c r="L138" s="381"/>
      <c r="M138" s="380"/>
      <c r="N138" s="380"/>
      <c r="O138" s="382"/>
      <c r="P138" s="382"/>
      <c r="AN138" s="9"/>
      <c r="AO138" s="9"/>
      <c r="AP138" s="9"/>
      <c r="AQ138" s="9"/>
      <c r="AR138" s="9"/>
      <c r="AS138" s="9"/>
      <c r="AT138" s="9"/>
      <c r="AU138" s="9"/>
      <c r="AV138" s="9"/>
      <c r="AW138" s="9"/>
      <c r="AX138" s="9"/>
      <c r="AY138" s="9"/>
      <c r="AZ138" s="9"/>
      <c r="BA138" s="9"/>
      <c r="BB138" s="9"/>
    </row>
    <row r="139" spans="1:54" x14ac:dyDescent="0.3">
      <c r="A139" s="377"/>
      <c r="B139" s="378"/>
      <c r="C139" s="378"/>
      <c r="D139" s="378"/>
      <c r="E139" s="378"/>
      <c r="F139" s="378"/>
      <c r="G139" s="378"/>
      <c r="H139" s="379"/>
      <c r="I139" s="380"/>
      <c r="J139" s="378"/>
      <c r="K139" s="378"/>
      <c r="L139" s="381"/>
      <c r="M139" s="380"/>
      <c r="N139" s="380"/>
      <c r="O139" s="382"/>
      <c r="P139" s="382"/>
      <c r="AN139" s="9"/>
      <c r="AO139" s="9"/>
      <c r="AP139" s="9"/>
      <c r="AQ139" s="9"/>
      <c r="AR139" s="9"/>
      <c r="AS139" s="9"/>
      <c r="AT139" s="9"/>
      <c r="AU139" s="9"/>
      <c r="AV139" s="9"/>
      <c r="AW139" s="9"/>
      <c r="AX139" s="9"/>
      <c r="AY139" s="9"/>
      <c r="AZ139" s="9"/>
      <c r="BA139" s="9"/>
      <c r="BB139" s="9"/>
    </row>
    <row r="140" spans="1:54" ht="16.5" x14ac:dyDescent="0.3">
      <c r="A140" s="383"/>
      <c r="B140" s="384"/>
      <c r="C140" s="384"/>
      <c r="D140" s="384"/>
      <c r="E140" s="384"/>
      <c r="F140" s="384"/>
      <c r="G140" s="384"/>
      <c r="H140" s="385"/>
      <c r="I140" s="56"/>
      <c r="J140" s="384"/>
      <c r="K140" s="384"/>
      <c r="L140" s="386"/>
      <c r="M140" s="56"/>
      <c r="N140" s="56"/>
      <c r="O140" s="387"/>
      <c r="P140" s="388"/>
      <c r="AN140" s="9"/>
      <c r="AO140" s="9"/>
      <c r="AP140" s="9"/>
      <c r="AQ140" s="9"/>
      <c r="AR140" s="9"/>
      <c r="AS140" s="9"/>
      <c r="AT140" s="9"/>
      <c r="AU140" s="9"/>
      <c r="AV140" s="9"/>
      <c r="AW140" s="9"/>
      <c r="AX140" s="9"/>
      <c r="AY140" s="9"/>
      <c r="AZ140" s="9"/>
      <c r="BA140" s="9"/>
      <c r="BB140" s="9"/>
    </row>
    <row r="141" spans="1:54" x14ac:dyDescent="0.3">
      <c r="A141" s="377"/>
      <c r="B141" s="378"/>
      <c r="C141" s="378"/>
      <c r="D141" s="378"/>
      <c r="E141" s="378"/>
      <c r="F141" s="378"/>
      <c r="G141" s="378"/>
      <c r="H141" s="379"/>
      <c r="I141" s="380"/>
      <c r="J141" s="378"/>
      <c r="K141" s="378"/>
      <c r="L141" s="381"/>
      <c r="M141" s="380"/>
      <c r="N141" s="380"/>
      <c r="O141" s="382"/>
      <c r="P141" s="382"/>
      <c r="AN141" s="9"/>
      <c r="AO141" s="9"/>
      <c r="AP141" s="9"/>
      <c r="AQ141" s="9"/>
      <c r="AR141" s="9"/>
      <c r="AS141" s="9"/>
      <c r="AT141" s="9"/>
      <c r="AU141" s="9"/>
      <c r="AV141" s="9"/>
      <c r="AW141" s="9"/>
      <c r="AX141" s="9"/>
      <c r="AY141" s="9"/>
      <c r="AZ141" s="9"/>
      <c r="BA141" s="9"/>
      <c r="BB141" s="9"/>
    </row>
    <row r="142" spans="1:54" x14ac:dyDescent="0.3">
      <c r="A142" s="377"/>
      <c r="B142" s="378"/>
      <c r="C142" s="378"/>
      <c r="D142" s="378"/>
      <c r="E142" s="378"/>
      <c r="F142" s="378"/>
      <c r="G142" s="378"/>
      <c r="H142" s="379"/>
      <c r="I142" s="380"/>
      <c r="J142" s="378"/>
      <c r="K142" s="378"/>
      <c r="L142" s="381"/>
      <c r="M142" s="380"/>
      <c r="N142" s="380"/>
      <c r="O142" s="382"/>
      <c r="P142" s="382"/>
      <c r="AN142" s="9"/>
      <c r="AO142" s="9"/>
      <c r="AP142" s="9"/>
      <c r="AQ142" s="9"/>
      <c r="AR142" s="9"/>
      <c r="AS142" s="9"/>
      <c r="AT142" s="9"/>
      <c r="AU142" s="9"/>
      <c r="AV142" s="9"/>
      <c r="AW142" s="9"/>
      <c r="AX142" s="9"/>
      <c r="AY142" s="9"/>
      <c r="AZ142" s="9"/>
      <c r="BA142" s="9"/>
      <c r="BB142" s="9"/>
    </row>
  </sheetData>
  <sheetProtection algorithmName="SHA-512" hashValue="7d2mTgzlOgK/OQX+5Ot0A4SMWQwt+QsxWGvJ/4wAxoR3M6iafhSZXRcBDxnzy+dvxh/XyQgfq4gj5w5wVY5rVQ==" saltValue="1qZGr+qhHfXdpxEWzBAglQ=="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rintOptions horizontalCentered="1"/>
      <pageSetup paperSize="9" scale="52" fitToHeight="0" orientation="landscape" r:id="rId1"/>
      <headerFooter alignWithMargins="0">
        <oddFooter>&amp;R&amp;"Book Antiqua,Bold"&amp;10Schedule-3/ Page &amp;P of &amp;N</oddFooter>
      </headerFooter>
    </customSheetView>
    <customSheetView guid="{0D897A0D-14C5-4BD1-B11A-C8754685A103}" scale="80" showPageBreaks="1" fitToPage="1" printArea="1" hiddenColumns="1" view="pageBreakPreview" topLeftCell="A24">
      <selection activeCell="I47" sqref="I47"/>
      <pageMargins left="0.25" right="0.25" top="0.75" bottom="0.75" header="0.3" footer="0.3"/>
      <printOptions horizontalCentered="1"/>
      <pageSetup paperSize="9" scale="52"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3"/>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4"/>
      <headerFooter alignWithMargins="0">
        <oddFooter>&amp;R&amp;"Book Antiqua,Bold"&amp;10Schedule-3/ Page &amp;P of &amp;N</oddFooter>
      </headerFooter>
    </customSheetView>
  </customSheetViews>
  <mergeCells count="21">
    <mergeCell ref="M9:P9"/>
    <mergeCell ref="A3:Q3"/>
    <mergeCell ref="A4:Q4"/>
    <mergeCell ref="A7:F7"/>
    <mergeCell ref="M7:P7"/>
    <mergeCell ref="M8:P8"/>
    <mergeCell ref="A113:K113"/>
    <mergeCell ref="M11:P11"/>
    <mergeCell ref="AL13:AM13"/>
    <mergeCell ref="AO13:AP13"/>
    <mergeCell ref="N15:P15"/>
    <mergeCell ref="A13:Q13"/>
    <mergeCell ref="M119:N119"/>
    <mergeCell ref="L114:O114"/>
    <mergeCell ref="H115:M115"/>
    <mergeCell ref="B116:L116"/>
    <mergeCell ref="A117:C117"/>
    <mergeCell ref="D117:E117"/>
    <mergeCell ref="A118:C118"/>
    <mergeCell ref="D118:E118"/>
    <mergeCell ref="M118:N118"/>
  </mergeCells>
  <conditionalFormatting sqref="I19:I30 O19:O30 I32:I41 O32:O41 I56:I68 O56:O68 I70:I75 O70:O75 I77:I82 O77:O82 I84:I91 O84:O91 I93:I98 O93:O98 I100:I105 O100:O105 I107:I112 O107:O113">
    <cfRule type="expression" dxfId="84" priority="238" stopIfTrue="1">
      <formula>H19&gt;0</formula>
    </cfRule>
  </conditionalFormatting>
  <conditionalFormatting sqref="I43:I54 O43:O54">
    <cfRule type="expression" dxfId="83" priority="6" stopIfTrue="1">
      <formula>H43&gt;0</formula>
    </cfRule>
  </conditionalFormatting>
  <conditionalFormatting sqref="K19">
    <cfRule type="expression" dxfId="82" priority="96" stopIfTrue="1">
      <formula>J19&gt;0</formula>
    </cfRule>
  </conditionalFormatting>
  <conditionalFormatting sqref="K19:K30 K32:K41 K93:K98 K100:K105 K107:K112 K43:K45 K84:K91">
    <cfRule type="expression" dxfId="81" priority="236" stopIfTrue="1">
      <formula>H19&gt;0</formula>
    </cfRule>
  </conditionalFormatting>
  <conditionalFormatting sqref="K19:K30 K32:K41 K93:K98 K100:K105 K107:K112">
    <cfRule type="cellIs" dxfId="80" priority="94" stopIfTrue="1" operator="equal">
      <formula>"a"</formula>
    </cfRule>
  </conditionalFormatting>
  <conditionalFormatting sqref="K43:K54">
    <cfRule type="cellIs" dxfId="79" priority="2" stopIfTrue="1" operator="equal">
      <formula>"a"</formula>
    </cfRule>
  </conditionalFormatting>
  <conditionalFormatting sqref="K44">
    <cfRule type="expression" dxfId="78" priority="66" stopIfTrue="1">
      <formula>J44&gt;0</formula>
    </cfRule>
  </conditionalFormatting>
  <conditionalFormatting sqref="K46:K54">
    <cfRule type="expression" dxfId="77" priority="5" stopIfTrue="1">
      <formula>H46&gt;0</formula>
    </cfRule>
  </conditionalFormatting>
  <conditionalFormatting sqref="K49">
    <cfRule type="expression" dxfId="76" priority="3" stopIfTrue="1">
      <formula>J49&gt;0</formula>
    </cfRule>
  </conditionalFormatting>
  <conditionalFormatting sqref="K56:K68 K70:K75 K77:K82">
    <cfRule type="expression" dxfId="75" priority="48" stopIfTrue="1">
      <formula>H56&gt;0</formula>
    </cfRule>
  </conditionalFormatting>
  <conditionalFormatting sqref="K77">
    <cfRule type="expression" dxfId="74" priority="40" stopIfTrue="1">
      <formula>J77&gt;0</formula>
    </cfRule>
  </conditionalFormatting>
  <conditionalFormatting sqref="K77:K82 K56:K68 K70:K75">
    <cfRule type="cellIs" dxfId="73" priority="47" stopIfTrue="1" operator="equal">
      <formula>"a"</formula>
    </cfRule>
  </conditionalFormatting>
  <conditionalFormatting sqref="K84:K91">
    <cfRule type="cellIs" dxfId="72" priority="7" stopIfTrue="1" operator="equal">
      <formula>"a"</formula>
    </cfRule>
  </conditionalFormatting>
  <conditionalFormatting sqref="O115:O117">
    <cfRule type="expression" dxfId="71" priority="237" stopIfTrue="1">
      <formula>N115&gt;0</formula>
    </cfRule>
  </conditionalFormatting>
  <dataValidations count="4">
    <dataValidation operator="greaterThan" allowBlank="1" showInputMessage="1" showErrorMessage="1" error="Enter only Numeric Value greater than zero or leave the cell blank !" sqref="K117:K65464 K114:K115 K1:K2 K5:K12 K14:K17" xr:uid="{00000000-0002-0000-0600-000003000000}"/>
    <dataValidation type="whole" operator="greaterThan" allowBlank="1" showInputMessage="1" showErrorMessage="1" sqref="I19:I30 I32:I41 I43:I54 I56:I112" xr:uid="{00000000-0002-0000-0600-000000000000}">
      <formula1>1</formula1>
    </dataValidation>
    <dataValidation type="list" operator="greaterThan" allowBlank="1" showInputMessage="1" showErrorMessage="1" sqref="K19:K30 K32:K41 K43:K54 K56:K112" xr:uid="{00000000-0002-0000-0600-000001000000}">
      <formula1>"0%,5%,12%,18%,28%"</formula1>
    </dataValidation>
    <dataValidation type="whole" operator="greaterThan" allowBlank="1" showInputMessage="1" showErrorMessage="1" error="Enter only Numeric Value greater than zero or leave the cell blank !" sqref="O19:O30 O32:O41 O43:O54 O56:O112" xr:uid="{00000000-0002-0000-0600-000002000000}">
      <formula1>0</formula1>
    </dataValidation>
  </dataValidations>
  <printOptions horizontalCentered="1"/>
  <pageMargins left="0.25" right="0.25" top="0.75" bottom="0.75" header="0.3" footer="0.3"/>
  <pageSetup paperSize="9" scale="51" fitToHeight="0" orientation="landscape" r:id="rId5"/>
  <headerFooter alignWithMargins="0">
    <oddFooter>&amp;R&amp;"Book Antiqua,Bold"&amp;10Schedule-3/ Page &amp;P of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Y37"/>
  <sheetViews>
    <sheetView tabSelected="1" view="pageBreakPreview" topLeftCell="A11" zoomScale="80" zoomScaleNormal="100" zoomScaleSheetLayoutView="80" workbookViewId="0">
      <selection activeCell="I27" sqref="I27"/>
    </sheetView>
  </sheetViews>
  <sheetFormatPr defaultRowHeight="15.75" x14ac:dyDescent="0.3"/>
  <cols>
    <col min="1" max="1" width="10.25" style="394" customWidth="1"/>
    <col min="2" max="2" width="19" style="394" customWidth="1"/>
    <col min="3" max="3" width="9.875" style="394" customWidth="1"/>
    <col min="4" max="4" width="10.375" style="394" customWidth="1"/>
    <col min="5" max="5" width="10.125" style="394" customWidth="1"/>
    <col min="6" max="6" width="39.25" style="394" customWidth="1"/>
    <col min="7" max="7" width="12.125" style="394" customWidth="1"/>
    <col min="8" max="8" width="10.625" style="394" customWidth="1"/>
    <col min="9" max="9" width="14.375" style="394" customWidth="1"/>
    <col min="10" max="10" width="11.25" style="394" customWidth="1"/>
    <col min="11" max="11" width="16.25" style="394" customWidth="1"/>
    <col min="12" max="12" width="40" style="394" customWidth="1"/>
    <col min="13" max="13" width="7.875" style="394" customWidth="1"/>
    <col min="14" max="14" width="10.875" style="394" customWidth="1"/>
    <col min="15" max="15" width="14.875" style="394" customWidth="1"/>
    <col min="16" max="16" width="17.625" style="394" customWidth="1"/>
    <col min="17" max="17" width="19.375" style="394" customWidth="1"/>
    <col min="18" max="18" width="15.125" style="394" hidden="1" customWidth="1"/>
    <col min="19" max="19" width="17.625" style="394" hidden="1" customWidth="1"/>
    <col min="20" max="20" width="9" style="395" hidden="1" customWidth="1"/>
    <col min="21" max="23" width="9" style="395" customWidth="1"/>
    <col min="24" max="16384" width="9" style="395"/>
  </cols>
  <sheetData>
    <row r="1" spans="1:19" ht="18" customHeight="1" x14ac:dyDescent="0.3">
      <c r="A1" s="389" t="str">
        <f>Cover!B3</f>
        <v>Specification No: CC/NT/W-COMM/DOM/A06/24/09512</v>
      </c>
      <c r="B1" s="390"/>
      <c r="C1" s="391"/>
      <c r="D1" s="391"/>
      <c r="E1" s="391"/>
      <c r="F1" s="391"/>
      <c r="G1" s="391"/>
      <c r="H1" s="391"/>
      <c r="I1" s="391"/>
      <c r="J1" s="391"/>
      <c r="K1" s="391"/>
      <c r="L1" s="391"/>
      <c r="M1" s="391"/>
      <c r="N1" s="391"/>
      <c r="O1" s="391"/>
      <c r="P1" s="392"/>
      <c r="Q1" s="393" t="s">
        <v>150</v>
      </c>
    </row>
    <row r="2" spans="1:19" ht="18" customHeight="1" x14ac:dyDescent="0.3">
      <c r="A2" s="396"/>
      <c r="B2" s="172"/>
      <c r="C2" s="397"/>
      <c r="D2" s="397"/>
      <c r="E2" s="397"/>
      <c r="F2" s="397"/>
      <c r="G2" s="397"/>
      <c r="H2" s="397"/>
      <c r="I2" s="397"/>
      <c r="J2" s="397"/>
      <c r="K2" s="397"/>
      <c r="L2" s="397"/>
      <c r="M2" s="397"/>
      <c r="N2" s="397"/>
      <c r="O2" s="397"/>
      <c r="P2" s="170"/>
      <c r="Q2" s="170"/>
    </row>
    <row r="3" spans="1:19" ht="51" customHeight="1" x14ac:dyDescent="0.3">
      <c r="A3" s="898" t="str">
        <f>Cover!$B$2</f>
        <v>Package FOTE-02 for Communication Equipment ( SDH) Supply &amp; Installation under Communication System Schemes in 19th NCT</v>
      </c>
      <c r="B3" s="898"/>
      <c r="C3" s="898"/>
      <c r="D3" s="898"/>
      <c r="E3" s="898"/>
      <c r="F3" s="898"/>
      <c r="G3" s="898"/>
      <c r="H3" s="898"/>
      <c r="I3" s="898"/>
      <c r="J3" s="898"/>
      <c r="K3" s="898"/>
      <c r="L3" s="898"/>
      <c r="M3" s="898"/>
      <c r="N3" s="898"/>
      <c r="O3" s="898"/>
      <c r="P3" s="898"/>
      <c r="Q3" s="898"/>
    </row>
    <row r="4" spans="1:19" ht="21.95" customHeight="1" x14ac:dyDescent="0.3">
      <c r="A4" s="899" t="s">
        <v>128</v>
      </c>
      <c r="B4" s="899"/>
      <c r="C4" s="899"/>
      <c r="D4" s="899"/>
      <c r="E4" s="899"/>
      <c r="F4" s="899"/>
      <c r="G4" s="899"/>
      <c r="H4" s="899"/>
      <c r="I4" s="899"/>
      <c r="J4" s="899"/>
      <c r="K4" s="899"/>
      <c r="L4" s="899"/>
      <c r="M4" s="899"/>
      <c r="N4" s="899"/>
      <c r="O4" s="899"/>
      <c r="P4" s="899"/>
      <c r="Q4" s="899"/>
    </row>
    <row r="5" spans="1:19" ht="18" customHeight="1" x14ac:dyDescent="0.3">
      <c r="A5" s="398"/>
      <c r="B5" s="399"/>
      <c r="C5" s="398"/>
      <c r="D5" s="398"/>
      <c r="E5" s="398"/>
      <c r="F5" s="398"/>
      <c r="G5" s="398"/>
      <c r="H5" s="398"/>
      <c r="I5" s="398"/>
      <c r="J5" s="398"/>
      <c r="K5" s="398"/>
      <c r="L5" s="398"/>
      <c r="M5" s="398"/>
      <c r="N5" s="398"/>
      <c r="O5" s="398"/>
      <c r="P5" s="398"/>
      <c r="Q5" s="398"/>
    </row>
    <row r="6" spans="1:19" ht="18" customHeight="1" x14ac:dyDescent="0.3">
      <c r="A6" s="400" t="str">
        <f>'Sch-1'!A6</f>
        <v>Bidder’s Name and Address (Sole Bidder) :</v>
      </c>
      <c r="B6" s="401"/>
      <c r="C6" s="401"/>
      <c r="D6" s="401"/>
      <c r="E6" s="401"/>
      <c r="F6" s="401"/>
      <c r="G6" s="401"/>
      <c r="H6" s="401"/>
      <c r="I6" s="401"/>
      <c r="J6" s="401"/>
      <c r="K6" s="401"/>
      <c r="L6" s="401"/>
      <c r="M6" s="401"/>
      <c r="N6" s="401"/>
      <c r="O6" s="401"/>
      <c r="P6" s="402" t="s">
        <v>5</v>
      </c>
      <c r="Q6" s="170"/>
    </row>
    <row r="7" spans="1:19" ht="36" customHeight="1" x14ac:dyDescent="0.3">
      <c r="A7" s="900">
        <f>'Sch-1'!A7</f>
        <v>0</v>
      </c>
      <c r="B7" s="900"/>
      <c r="C7" s="900"/>
      <c r="D7" s="900"/>
      <c r="E7" s="900"/>
      <c r="F7" s="900"/>
      <c r="G7" s="900"/>
      <c r="H7" s="900"/>
      <c r="I7" s="900"/>
      <c r="J7" s="900"/>
      <c r="K7" s="900"/>
      <c r="L7" s="900"/>
      <c r="M7" s="900"/>
      <c r="N7" s="900"/>
      <c r="O7" s="900"/>
      <c r="P7" s="403" t="str">
        <f>'[1]Sch-1'!M7</f>
        <v>Contracts Services, 3rd Floor</v>
      </c>
      <c r="Q7" s="170"/>
    </row>
    <row r="8" spans="1:19" ht="18" customHeight="1" x14ac:dyDescent="0.3">
      <c r="A8" s="400" t="s">
        <v>7</v>
      </c>
      <c r="B8" s="891" t="str">
        <f>'Sch-3 '!C8</f>
        <v/>
      </c>
      <c r="C8" s="891"/>
      <c r="D8" s="891"/>
      <c r="E8" s="891"/>
      <c r="F8" s="891"/>
      <c r="G8" s="891"/>
      <c r="H8" s="891"/>
      <c r="I8" s="891"/>
      <c r="J8" s="891"/>
      <c r="K8" s="891"/>
      <c r="L8" s="891"/>
      <c r="M8" s="891"/>
      <c r="N8" s="891"/>
      <c r="O8" s="891"/>
      <c r="P8" s="403" t="str">
        <f>'[1]Sch-1'!M8</f>
        <v>Power Grid Corporation of India Ltd.,</v>
      </c>
      <c r="Q8" s="170"/>
    </row>
    <row r="9" spans="1:19" ht="18" customHeight="1" x14ac:dyDescent="0.3">
      <c r="A9" s="400" t="s">
        <v>9</v>
      </c>
      <c r="B9" s="891" t="str">
        <f>'Sch-3 '!C9</f>
        <v/>
      </c>
      <c r="C9" s="891"/>
      <c r="D9" s="891"/>
      <c r="E9" s="891"/>
      <c r="F9" s="891"/>
      <c r="G9" s="891"/>
      <c r="H9" s="891"/>
      <c r="I9" s="891"/>
      <c r="J9" s="891"/>
      <c r="K9" s="891"/>
      <c r="L9" s="891"/>
      <c r="M9" s="891"/>
      <c r="N9" s="891"/>
      <c r="O9" s="891"/>
      <c r="P9" s="403" t="str">
        <f>'[1]Sch-1'!M9</f>
        <v>"Saudamini", Plot No.-2</v>
      </c>
      <c r="Q9" s="170"/>
    </row>
    <row r="10" spans="1:19" ht="18" customHeight="1" x14ac:dyDescent="0.3">
      <c r="A10" s="401"/>
      <c r="B10" s="891" t="str">
        <f>'Sch-3 '!C10</f>
        <v/>
      </c>
      <c r="C10" s="891"/>
      <c r="D10" s="891"/>
      <c r="E10" s="891"/>
      <c r="F10" s="891"/>
      <c r="G10" s="891"/>
      <c r="H10" s="891"/>
      <c r="I10" s="891"/>
      <c r="J10" s="891"/>
      <c r="K10" s="891"/>
      <c r="L10" s="891"/>
      <c r="M10" s="891"/>
      <c r="N10" s="891"/>
      <c r="O10" s="891"/>
      <c r="P10" s="403" t="str">
        <f>'[1]Sch-1'!M10</f>
        <v xml:space="preserve">Sector-29, </v>
      </c>
      <c r="Q10" s="170"/>
    </row>
    <row r="11" spans="1:19" ht="18" customHeight="1" x14ac:dyDescent="0.3">
      <c r="A11" s="401"/>
      <c r="B11" s="891" t="str">
        <f>'Sch-3 '!C11</f>
        <v/>
      </c>
      <c r="C11" s="891"/>
      <c r="D11" s="891"/>
      <c r="E11" s="891"/>
      <c r="F11" s="891"/>
      <c r="G11" s="891"/>
      <c r="H11" s="891"/>
      <c r="I11" s="891"/>
      <c r="J11" s="891"/>
      <c r="K11" s="891"/>
      <c r="L11" s="891"/>
      <c r="M11" s="891"/>
      <c r="N11" s="891"/>
      <c r="O11" s="891"/>
      <c r="P11" s="403" t="str">
        <f>'[1]Sch-1'!M11</f>
        <v>Gurugram (Haryana) - 122001</v>
      </c>
      <c r="Q11" s="170"/>
    </row>
    <row r="12" spans="1:19" ht="18" customHeight="1" x14ac:dyDescent="0.3">
      <c r="A12" s="22"/>
      <c r="B12" s="20"/>
      <c r="C12" s="20"/>
      <c r="D12" s="20"/>
      <c r="E12" s="20"/>
      <c r="F12" s="20"/>
      <c r="G12" s="20"/>
      <c r="H12" s="20"/>
      <c r="I12" s="20"/>
      <c r="J12" s="20"/>
      <c r="K12" s="20"/>
      <c r="L12" s="20"/>
      <c r="M12" s="20"/>
      <c r="N12" s="20"/>
      <c r="O12" s="20"/>
      <c r="P12" s="401"/>
      <c r="Q12" s="170"/>
    </row>
    <row r="13" spans="1:19" ht="26.25" customHeight="1" x14ac:dyDescent="0.3">
      <c r="A13" s="404"/>
      <c r="B13" s="405"/>
      <c r="C13" s="404"/>
      <c r="D13" s="404"/>
      <c r="E13" s="404"/>
      <c r="F13" s="404"/>
      <c r="G13" s="404"/>
      <c r="H13" s="404"/>
      <c r="I13" s="404"/>
      <c r="J13" s="404"/>
      <c r="K13" s="404"/>
      <c r="L13" s="404"/>
      <c r="M13" s="404"/>
      <c r="N13" s="404"/>
      <c r="O13" s="404"/>
      <c r="P13" s="404"/>
      <c r="Q13" s="404"/>
    </row>
    <row r="14" spans="1:19" s="408" customFormat="1" ht="27.75" customHeight="1" x14ac:dyDescent="0.3">
      <c r="A14" s="897" t="s">
        <v>151</v>
      </c>
      <c r="B14" s="897"/>
      <c r="C14" s="897"/>
      <c r="D14" s="897"/>
      <c r="E14" s="897"/>
      <c r="F14" s="897"/>
      <c r="G14" s="897"/>
      <c r="H14" s="897"/>
      <c r="I14" s="897"/>
      <c r="J14" s="897"/>
      <c r="K14" s="897"/>
      <c r="L14" s="897"/>
      <c r="M14" s="897"/>
      <c r="N14" s="897"/>
      <c r="O14" s="897"/>
      <c r="P14" s="897"/>
      <c r="Q14" s="897"/>
      <c r="R14" s="407"/>
      <c r="S14" s="407"/>
    </row>
    <row r="15" spans="1:19" ht="16.5" x14ac:dyDescent="0.3">
      <c r="A15" s="409"/>
      <c r="B15" s="405"/>
      <c r="C15" s="404"/>
      <c r="D15" s="404"/>
      <c r="E15" s="404"/>
      <c r="F15" s="404"/>
      <c r="G15" s="404"/>
      <c r="H15" s="404"/>
      <c r="I15" s="404"/>
      <c r="J15" s="404"/>
      <c r="K15" s="404"/>
      <c r="L15" s="404"/>
      <c r="M15" s="404"/>
      <c r="N15" s="404"/>
      <c r="O15" s="404"/>
      <c r="P15" s="887" t="s">
        <v>15</v>
      </c>
      <c r="Q15" s="887"/>
      <c r="R15" s="887"/>
    </row>
    <row r="16" spans="1:19" ht="99" x14ac:dyDescent="0.3">
      <c r="A16" s="308" t="s">
        <v>17</v>
      </c>
      <c r="B16" s="309" t="s">
        <v>18</v>
      </c>
      <c r="C16" s="309" t="s">
        <v>19</v>
      </c>
      <c r="D16" s="309" t="s">
        <v>138</v>
      </c>
      <c r="E16" s="309" t="s">
        <v>139</v>
      </c>
      <c r="F16" s="309" t="s">
        <v>20</v>
      </c>
      <c r="G16" s="310" t="s">
        <v>140</v>
      </c>
      <c r="H16" s="410" t="s">
        <v>141</v>
      </c>
      <c r="I16" s="48" t="s">
        <v>142</v>
      </c>
      <c r="J16" s="48" t="s">
        <v>24</v>
      </c>
      <c r="K16" s="48" t="s">
        <v>25</v>
      </c>
      <c r="L16" s="309" t="s">
        <v>116</v>
      </c>
      <c r="M16" s="313" t="s">
        <v>27</v>
      </c>
      <c r="N16" s="313" t="s">
        <v>117</v>
      </c>
      <c r="O16" s="309" t="s">
        <v>152</v>
      </c>
      <c r="P16" s="309" t="s">
        <v>153</v>
      </c>
      <c r="Q16" s="50" t="s">
        <v>145</v>
      </c>
    </row>
    <row r="17" spans="1:51" ht="16.5" x14ac:dyDescent="0.3">
      <c r="A17" s="315">
        <v>1</v>
      </c>
      <c r="B17" s="316">
        <v>2</v>
      </c>
      <c r="C17" s="316">
        <v>3</v>
      </c>
      <c r="D17" s="316">
        <v>4</v>
      </c>
      <c r="E17" s="316">
        <v>5</v>
      </c>
      <c r="F17" s="317">
        <v>6</v>
      </c>
      <c r="G17" s="316">
        <v>7</v>
      </c>
      <c r="H17" s="411">
        <v>8</v>
      </c>
      <c r="I17" s="412">
        <v>9</v>
      </c>
      <c r="J17" s="412">
        <v>10</v>
      </c>
      <c r="K17" s="412">
        <v>11</v>
      </c>
      <c r="L17" s="320">
        <v>12</v>
      </c>
      <c r="M17" s="320">
        <v>13</v>
      </c>
      <c r="N17" s="320">
        <v>14</v>
      </c>
      <c r="O17" s="320">
        <v>15</v>
      </c>
      <c r="P17" s="320" t="s">
        <v>146</v>
      </c>
      <c r="Q17" s="320">
        <v>17</v>
      </c>
    </row>
    <row r="18" spans="1:51" s="9" customFormat="1" ht="21.75" customHeight="1" x14ac:dyDescent="0.3">
      <c r="A18" s="783" t="s">
        <v>33</v>
      </c>
      <c r="B18" s="837" t="str">
        <f>'Sch-3 '!B18</f>
        <v xml:space="preserve">FOTE for Kota Merta With LILO           </v>
      </c>
      <c r="C18" s="837"/>
      <c r="D18" s="837"/>
      <c r="E18" s="837"/>
      <c r="F18" s="837"/>
      <c r="G18" s="837"/>
      <c r="H18" s="837"/>
      <c r="I18" s="837"/>
      <c r="J18" s="837"/>
      <c r="K18" s="837"/>
      <c r="L18" s="837"/>
      <c r="M18" s="837"/>
      <c r="N18" s="837"/>
      <c r="O18" s="837"/>
      <c r="P18" s="837"/>
      <c r="Q18" s="837"/>
      <c r="R18" s="43"/>
      <c r="S18" s="44"/>
      <c r="T18" s="45"/>
      <c r="U18" s="45"/>
      <c r="V18" s="45"/>
      <c r="W18" s="45"/>
      <c r="X18" s="8"/>
      <c r="Y18" s="8"/>
      <c r="AA18" s="10"/>
      <c r="AB18" s="10"/>
      <c r="AI18" s="33"/>
      <c r="AL18" s="8"/>
      <c r="AM18" s="8"/>
      <c r="AN18" s="8"/>
      <c r="AO18" s="8"/>
      <c r="AP18" s="8"/>
      <c r="AQ18" s="8"/>
      <c r="AR18" s="8"/>
      <c r="AS18" s="8"/>
      <c r="AT18" s="8"/>
      <c r="AU18" s="8"/>
      <c r="AV18" s="8"/>
      <c r="AW18" s="8"/>
      <c r="AX18" s="8"/>
      <c r="AY18" s="8"/>
    </row>
    <row r="19" spans="1:51" s="287" customFormat="1" ht="63.75" customHeight="1" x14ac:dyDescent="0.3">
      <c r="A19" s="326">
        <v>1</v>
      </c>
      <c r="B19" s="326">
        <v>7000028026</v>
      </c>
      <c r="C19" s="326" t="s">
        <v>418</v>
      </c>
      <c r="D19" s="326" t="s">
        <v>488</v>
      </c>
      <c r="E19" s="326" t="s">
        <v>457</v>
      </c>
      <c r="F19" s="326" t="s">
        <v>490</v>
      </c>
      <c r="G19" s="326">
        <v>100002900</v>
      </c>
      <c r="H19" s="326">
        <v>998399</v>
      </c>
      <c r="I19" s="414"/>
      <c r="J19" s="328">
        <v>0.18</v>
      </c>
      <c r="K19" s="329"/>
      <c r="L19" s="415" t="s">
        <v>342</v>
      </c>
      <c r="M19" s="326" t="s">
        <v>343</v>
      </c>
      <c r="N19" s="326">
        <v>3</v>
      </c>
      <c r="O19" s="414"/>
      <c r="P19" s="332" t="str">
        <f t="shared" ref="P19:P21" si="0">IF(O19=0, "Included", IF(ISERROR(N19*O19), O19, N19*O19))</f>
        <v>Included</v>
      </c>
      <c r="Q19" s="333">
        <f t="shared" ref="Q19:Q21" si="1">S19</f>
        <v>0</v>
      </c>
      <c r="R19" s="287">
        <f t="shared" ref="R19:R21" si="2">IF(P19="Included",0,P19)</f>
        <v>0</v>
      </c>
      <c r="S19" s="287">
        <f t="shared" ref="S19:S21" si="3">IF(K19="",(R19*J19),(R19*K19))</f>
        <v>0</v>
      </c>
      <c r="T19" s="334">
        <f t="shared" ref="T19:T21" si="4">+N19*O19</f>
        <v>0</v>
      </c>
      <c r="U19" s="334"/>
      <c r="AD19" s="335"/>
    </row>
    <row r="20" spans="1:51" s="9" customFormat="1" ht="21.75" customHeight="1" x14ac:dyDescent="0.3">
      <c r="A20" s="783" t="s">
        <v>35</v>
      </c>
      <c r="B20" s="837" t="str">
        <f>'Sch-3 '!B31</f>
        <v xml:space="preserve">FOTE for Kurukshetra-Malerkotla         </v>
      </c>
      <c r="C20" s="837"/>
      <c r="D20" s="837"/>
      <c r="E20" s="837"/>
      <c r="F20" s="837"/>
      <c r="G20" s="837"/>
      <c r="H20" s="837"/>
      <c r="I20" s="837"/>
      <c r="J20" s="837"/>
      <c r="K20" s="837"/>
      <c r="L20" s="837"/>
      <c r="M20" s="837"/>
      <c r="N20" s="837"/>
      <c r="O20" s="837"/>
      <c r="P20" s="837"/>
      <c r="Q20" s="837"/>
      <c r="R20" s="43"/>
      <c r="S20" s="44"/>
      <c r="T20" s="45"/>
      <c r="U20" s="45"/>
      <c r="V20" s="45"/>
      <c r="W20" s="45"/>
      <c r="X20" s="8"/>
      <c r="Y20" s="8"/>
      <c r="AA20" s="10"/>
      <c r="AB20" s="10"/>
      <c r="AI20" s="33"/>
      <c r="AL20" s="8"/>
      <c r="AM20" s="8"/>
      <c r="AN20" s="8"/>
      <c r="AO20" s="8"/>
      <c r="AP20" s="8"/>
      <c r="AQ20" s="8"/>
      <c r="AR20" s="8"/>
      <c r="AS20" s="8"/>
      <c r="AT20" s="8"/>
      <c r="AU20" s="8"/>
      <c r="AV20" s="8"/>
      <c r="AW20" s="8"/>
      <c r="AX20" s="8"/>
      <c r="AY20" s="8"/>
    </row>
    <row r="21" spans="1:51" s="287" customFormat="1" ht="63.75" customHeight="1" x14ac:dyDescent="0.3">
      <c r="A21" s="326">
        <v>2</v>
      </c>
      <c r="B21" s="326">
        <v>7000028025</v>
      </c>
      <c r="C21" s="326" t="s">
        <v>418</v>
      </c>
      <c r="D21" s="326" t="s">
        <v>488</v>
      </c>
      <c r="E21" s="326" t="s">
        <v>457</v>
      </c>
      <c r="F21" s="326" t="s">
        <v>495</v>
      </c>
      <c r="G21" s="326">
        <v>100002900</v>
      </c>
      <c r="H21" s="326">
        <v>998399</v>
      </c>
      <c r="I21" s="414"/>
      <c r="J21" s="328">
        <v>0.18</v>
      </c>
      <c r="K21" s="329"/>
      <c r="L21" s="415" t="s">
        <v>342</v>
      </c>
      <c r="M21" s="326" t="s">
        <v>343</v>
      </c>
      <c r="N21" s="326">
        <v>3</v>
      </c>
      <c r="O21" s="414"/>
      <c r="P21" s="332" t="str">
        <f t="shared" si="0"/>
        <v>Included</v>
      </c>
      <c r="Q21" s="333">
        <f t="shared" si="1"/>
        <v>0</v>
      </c>
      <c r="R21" s="287">
        <f t="shared" si="2"/>
        <v>0</v>
      </c>
      <c r="S21" s="287">
        <f t="shared" si="3"/>
        <v>0</v>
      </c>
      <c r="T21" s="334">
        <f t="shared" si="4"/>
        <v>0</v>
      </c>
      <c r="U21" s="334"/>
      <c r="AD21" s="335"/>
    </row>
    <row r="22" spans="1:51" s="9" customFormat="1" ht="21.75" customHeight="1" x14ac:dyDescent="0.3">
      <c r="A22" s="783" t="s">
        <v>401</v>
      </c>
      <c r="B22" s="837" t="str">
        <f>'Sch-3 '!B42</f>
        <v xml:space="preserve">FOTE for Fatehpur- Agra                 </v>
      </c>
      <c r="C22" s="837"/>
      <c r="D22" s="837"/>
      <c r="E22" s="837"/>
      <c r="F22" s="837"/>
      <c r="G22" s="837"/>
      <c r="H22" s="837"/>
      <c r="I22" s="837"/>
      <c r="J22" s="837"/>
      <c r="K22" s="837"/>
      <c r="L22" s="837"/>
      <c r="M22" s="837"/>
      <c r="N22" s="837"/>
      <c r="O22" s="837"/>
      <c r="P22" s="837"/>
      <c r="Q22" s="837"/>
      <c r="R22" s="43"/>
      <c r="S22" s="44"/>
      <c r="T22" s="45"/>
      <c r="U22" s="45"/>
      <c r="V22" s="45"/>
      <c r="W22" s="45"/>
      <c r="X22" s="8"/>
      <c r="Y22" s="8"/>
      <c r="AA22" s="10"/>
      <c r="AB22" s="10"/>
      <c r="AI22" s="33"/>
      <c r="AL22" s="8"/>
      <c r="AM22" s="8"/>
      <c r="AN22" s="8"/>
      <c r="AO22" s="8"/>
      <c r="AP22" s="8"/>
      <c r="AQ22" s="8"/>
      <c r="AR22" s="8"/>
      <c r="AS22" s="8"/>
      <c r="AT22" s="8"/>
      <c r="AU22" s="8"/>
      <c r="AV22" s="8"/>
      <c r="AW22" s="8"/>
      <c r="AX22" s="8"/>
      <c r="AY22" s="8"/>
    </row>
    <row r="23" spans="1:51" s="287" customFormat="1" ht="63.75" customHeight="1" x14ac:dyDescent="0.3">
      <c r="A23" s="326">
        <v>3</v>
      </c>
      <c r="B23" s="326">
        <v>7000028076</v>
      </c>
      <c r="C23" s="326" t="s">
        <v>418</v>
      </c>
      <c r="D23" s="326" t="s">
        <v>488</v>
      </c>
      <c r="E23" s="326" t="s">
        <v>457</v>
      </c>
      <c r="F23" s="326" t="s">
        <v>496</v>
      </c>
      <c r="G23" s="326">
        <v>100002900</v>
      </c>
      <c r="H23" s="326">
        <v>998399</v>
      </c>
      <c r="I23" s="414"/>
      <c r="J23" s="328">
        <v>0.18</v>
      </c>
      <c r="K23" s="329"/>
      <c r="L23" s="415" t="s">
        <v>342</v>
      </c>
      <c r="M23" s="326" t="s">
        <v>343</v>
      </c>
      <c r="N23" s="326">
        <v>3</v>
      </c>
      <c r="O23" s="414"/>
      <c r="P23" s="332" t="str">
        <f t="shared" ref="P23" si="5">IF(O23=0, "Included", IF(ISERROR(N23*O23), O23, N23*O23))</f>
        <v>Included</v>
      </c>
      <c r="Q23" s="333">
        <f t="shared" ref="Q23" si="6">S23</f>
        <v>0</v>
      </c>
      <c r="R23" s="287">
        <f t="shared" ref="R23" si="7">IF(P23="Included",0,P23)</f>
        <v>0</v>
      </c>
      <c r="S23" s="287">
        <f t="shared" ref="S23" si="8">IF(K23="",(R23*J23),(R23*K23))</f>
        <v>0</v>
      </c>
      <c r="T23" s="334">
        <f t="shared" ref="T23" si="9">+N23*O23</f>
        <v>0</v>
      </c>
      <c r="U23" s="334"/>
      <c r="AD23" s="335"/>
    </row>
    <row r="24" spans="1:51" s="9" customFormat="1" ht="21.75" customHeight="1" x14ac:dyDescent="0.3">
      <c r="A24" s="783" t="s">
        <v>402</v>
      </c>
      <c r="B24" s="837" t="str">
        <f>'Sch-3 '!B55</f>
        <v>Aditional FOTE/Card NR-1 resourc disjont</v>
      </c>
      <c r="C24" s="837"/>
      <c r="D24" s="837"/>
      <c r="E24" s="837"/>
      <c r="F24" s="837"/>
      <c r="G24" s="837"/>
      <c r="H24" s="837"/>
      <c r="I24" s="837"/>
      <c r="J24" s="837"/>
      <c r="K24" s="837"/>
      <c r="L24" s="837"/>
      <c r="M24" s="837"/>
      <c r="N24" s="837"/>
      <c r="O24" s="837"/>
      <c r="P24" s="837"/>
      <c r="Q24" s="837"/>
      <c r="R24" s="43"/>
      <c r="S24" s="44"/>
      <c r="T24" s="45"/>
      <c r="U24" s="45"/>
      <c r="V24" s="45"/>
      <c r="W24" s="45"/>
      <c r="X24" s="8"/>
      <c r="Y24" s="8"/>
      <c r="AA24" s="10"/>
      <c r="AB24" s="10"/>
      <c r="AI24" s="33"/>
      <c r="AL24" s="8"/>
      <c r="AM24" s="8"/>
      <c r="AN24" s="8"/>
      <c r="AO24" s="8"/>
      <c r="AP24" s="8"/>
      <c r="AQ24" s="8"/>
      <c r="AR24" s="8"/>
      <c r="AS24" s="8"/>
      <c r="AT24" s="8"/>
      <c r="AU24" s="8"/>
      <c r="AV24" s="8"/>
      <c r="AW24" s="8"/>
      <c r="AX24" s="8"/>
      <c r="AY24" s="8"/>
    </row>
    <row r="25" spans="1:51" s="287" customFormat="1" ht="63.75" customHeight="1" x14ac:dyDescent="0.3">
      <c r="A25" s="326">
        <v>4</v>
      </c>
      <c r="B25" s="326">
        <v>7000028102</v>
      </c>
      <c r="C25" s="326" t="s">
        <v>418</v>
      </c>
      <c r="D25" s="326" t="s">
        <v>488</v>
      </c>
      <c r="E25" s="326" t="s">
        <v>457</v>
      </c>
      <c r="F25" s="326" t="s">
        <v>497</v>
      </c>
      <c r="G25" s="326">
        <v>100002900</v>
      </c>
      <c r="H25" s="326">
        <v>998399</v>
      </c>
      <c r="I25" s="414"/>
      <c r="J25" s="328">
        <v>0.18</v>
      </c>
      <c r="K25" s="329"/>
      <c r="L25" s="415" t="s">
        <v>342</v>
      </c>
      <c r="M25" s="326" t="s">
        <v>343</v>
      </c>
      <c r="N25" s="326">
        <v>10</v>
      </c>
      <c r="O25" s="414"/>
      <c r="P25" s="332" t="str">
        <f t="shared" ref="P25" si="10">IF(O25=0, "Included", IF(ISERROR(N25*O25), O25, N25*O25))</f>
        <v>Included</v>
      </c>
      <c r="Q25" s="333">
        <f t="shared" ref="Q25" si="11">S25</f>
        <v>0</v>
      </c>
      <c r="R25" s="287">
        <f t="shared" ref="R25" si="12">IF(P25="Included",0,P25)</f>
        <v>0</v>
      </c>
      <c r="S25" s="287">
        <f t="shared" ref="S25" si="13">IF(K25="",(R25*J25),(R25*K25))</f>
        <v>0</v>
      </c>
      <c r="T25" s="334">
        <f t="shared" ref="T25" si="14">+N25*O25</f>
        <v>0</v>
      </c>
      <c r="U25" s="334"/>
      <c r="AD25" s="335"/>
    </row>
    <row r="26" spans="1:51" s="9" customFormat="1" ht="21.75" customHeight="1" x14ac:dyDescent="0.3">
      <c r="A26" s="783" t="s">
        <v>403</v>
      </c>
      <c r="B26" s="837" t="str">
        <f>'Sch-3 '!B83</f>
        <v>FOTE at Backup SLDC and Backup NRLDC-NR1</v>
      </c>
      <c r="C26" s="837"/>
      <c r="D26" s="837"/>
      <c r="E26" s="837"/>
      <c r="F26" s="837"/>
      <c r="G26" s="837"/>
      <c r="H26" s="837"/>
      <c r="I26" s="837"/>
      <c r="J26" s="837"/>
      <c r="K26" s="837"/>
      <c r="L26" s="837"/>
      <c r="M26" s="837"/>
      <c r="N26" s="837"/>
      <c r="O26" s="837"/>
      <c r="P26" s="837"/>
      <c r="Q26" s="837"/>
      <c r="R26" s="43"/>
      <c r="S26" s="44"/>
      <c r="T26" s="45"/>
      <c r="U26" s="45"/>
      <c r="V26" s="45"/>
      <c r="W26" s="45"/>
      <c r="X26" s="8"/>
      <c r="Y26" s="8"/>
      <c r="AA26" s="10"/>
      <c r="AB26" s="10"/>
      <c r="AI26" s="33"/>
      <c r="AL26" s="8"/>
      <c r="AM26" s="8"/>
      <c r="AN26" s="8"/>
      <c r="AO26" s="8"/>
      <c r="AP26" s="8"/>
      <c r="AQ26" s="8"/>
      <c r="AR26" s="8"/>
      <c r="AS26" s="8"/>
      <c r="AT26" s="8"/>
      <c r="AU26" s="8"/>
      <c r="AV26" s="8"/>
      <c r="AW26" s="8"/>
      <c r="AX26" s="8"/>
      <c r="AY26" s="8"/>
    </row>
    <row r="27" spans="1:51" s="287" customFormat="1" ht="63.75" customHeight="1" x14ac:dyDescent="0.3">
      <c r="A27" s="326">
        <v>5</v>
      </c>
      <c r="B27" s="326">
        <v>7000028141</v>
      </c>
      <c r="C27" s="326" t="s">
        <v>418</v>
      </c>
      <c r="D27" s="326" t="s">
        <v>488</v>
      </c>
      <c r="E27" s="326" t="s">
        <v>457</v>
      </c>
      <c r="F27" s="326" t="s">
        <v>498</v>
      </c>
      <c r="G27" s="326">
        <v>100002900</v>
      </c>
      <c r="H27" s="326">
        <v>998399</v>
      </c>
      <c r="I27" s="414"/>
      <c r="J27" s="328">
        <v>0.18</v>
      </c>
      <c r="K27" s="329"/>
      <c r="L27" s="415" t="s">
        <v>342</v>
      </c>
      <c r="M27" s="326" t="s">
        <v>343</v>
      </c>
      <c r="N27" s="326">
        <v>10</v>
      </c>
      <c r="O27" s="414"/>
      <c r="P27" s="332" t="str">
        <f t="shared" ref="P27" si="15">IF(O27=0, "Included", IF(ISERROR(N27*O27), O27, N27*O27))</f>
        <v>Included</v>
      </c>
      <c r="Q27" s="333">
        <f t="shared" ref="Q27" si="16">S27</f>
        <v>0</v>
      </c>
      <c r="R27" s="287">
        <f t="shared" ref="R27" si="17">IF(P27="Included",0,P27)</f>
        <v>0</v>
      </c>
      <c r="S27" s="287">
        <f t="shared" ref="S27" si="18">IF(K27="",(R27*J27),(R27*K27))</f>
        <v>0</v>
      </c>
      <c r="T27" s="334">
        <f t="shared" ref="T27" si="19">+N27*O27</f>
        <v>0</v>
      </c>
      <c r="U27" s="334"/>
      <c r="AD27" s="335"/>
    </row>
    <row r="28" spans="1:51" s="394" customFormat="1" ht="19.5" customHeight="1" x14ac:dyDescent="0.3">
      <c r="A28" s="416"/>
      <c r="B28" s="417"/>
      <c r="C28" s="417"/>
      <c r="D28" s="417"/>
      <c r="E28" s="417"/>
      <c r="F28" s="417"/>
      <c r="G28" s="417"/>
      <c r="H28" s="417"/>
      <c r="I28" s="417"/>
      <c r="J28" s="417"/>
      <c r="K28" s="417"/>
      <c r="L28" s="417"/>
      <c r="M28" s="417"/>
      <c r="N28" s="417"/>
      <c r="O28" s="417"/>
      <c r="P28" s="417"/>
      <c r="Q28" s="418"/>
    </row>
    <row r="29" spans="1:51" s="9" customFormat="1" ht="40.5" customHeight="1" x14ac:dyDescent="0.3">
      <c r="A29" s="883"/>
      <c r="B29" s="884"/>
      <c r="C29" s="884"/>
      <c r="D29" s="884"/>
      <c r="E29" s="884"/>
      <c r="F29" s="884"/>
      <c r="G29" s="884"/>
      <c r="H29" s="884"/>
      <c r="I29" s="885"/>
      <c r="J29" s="892" t="s">
        <v>154</v>
      </c>
      <c r="K29" s="893"/>
      <c r="L29" s="893"/>
      <c r="M29" s="893"/>
      <c r="N29" s="893"/>
      <c r="O29" s="894"/>
      <c r="P29" s="340">
        <f>SUM(P19:P27)</f>
        <v>0</v>
      </c>
      <c r="Q29" s="341"/>
      <c r="R29" s="8"/>
      <c r="S29" s="419">
        <f>SUM(S19:S27)</f>
        <v>0</v>
      </c>
      <c r="T29" s="9">
        <f>SUM(T19:T28)</f>
        <v>0</v>
      </c>
    </row>
    <row r="30" spans="1:51" s="9" customFormat="1" ht="25.5" customHeight="1" x14ac:dyDescent="0.3">
      <c r="A30" s="342"/>
      <c r="B30" s="343"/>
      <c r="C30" s="343"/>
      <c r="D30" s="343"/>
      <c r="E30" s="343"/>
      <c r="F30" s="343"/>
      <c r="G30" s="343"/>
      <c r="H30" s="344"/>
      <c r="I30" s="345"/>
      <c r="J30" s="895" t="s">
        <v>145</v>
      </c>
      <c r="K30" s="895"/>
      <c r="L30" s="895"/>
      <c r="M30" s="895"/>
      <c r="N30" s="895"/>
      <c r="O30" s="896"/>
      <c r="P30" s="340"/>
      <c r="Q30" s="346">
        <f>SUM(Q19:Q27)</f>
        <v>0</v>
      </c>
      <c r="R30" s="8"/>
      <c r="S30" s="8"/>
      <c r="T30" s="9">
        <f>+T29*0.18</f>
        <v>0</v>
      </c>
    </row>
    <row r="31" spans="1:51" s="394" customFormat="1" ht="16.5" x14ac:dyDescent="0.3">
      <c r="A31" s="409"/>
      <c r="B31" s="405"/>
      <c r="C31" s="404"/>
      <c r="D31" s="404"/>
      <c r="E31" s="404"/>
      <c r="F31" s="404"/>
      <c r="G31" s="404"/>
      <c r="H31" s="404"/>
      <c r="I31" s="404"/>
      <c r="J31" s="404"/>
      <c r="K31" s="404"/>
      <c r="L31" s="404"/>
      <c r="M31" s="404"/>
      <c r="N31" s="404"/>
      <c r="O31" s="404"/>
      <c r="P31" s="404"/>
      <c r="Q31" s="404"/>
    </row>
    <row r="32" spans="1:51" s="394" customFormat="1" ht="41.45" customHeight="1" x14ac:dyDescent="0.3">
      <c r="A32" s="347" t="s">
        <v>41</v>
      </c>
      <c r="B32" s="879" t="s">
        <v>149</v>
      </c>
      <c r="C32" s="879"/>
      <c r="D32" s="879"/>
      <c r="E32" s="879"/>
      <c r="F32" s="879"/>
      <c r="G32" s="879"/>
      <c r="H32" s="879"/>
      <c r="I32" s="879"/>
      <c r="J32" s="879"/>
      <c r="K32" s="879"/>
      <c r="L32" s="879"/>
      <c r="M32" s="404"/>
      <c r="N32" s="404"/>
      <c r="O32" s="404"/>
      <c r="P32" s="404"/>
      <c r="Q32" s="404"/>
    </row>
    <row r="33" spans="1:17" s="394" customFormat="1" ht="21" customHeight="1" x14ac:dyDescent="0.3">
      <c r="A33" s="420"/>
      <c r="B33" s="421"/>
      <c r="C33" s="421"/>
      <c r="D33" s="421"/>
      <c r="E33" s="421"/>
      <c r="F33" s="421"/>
      <c r="G33" s="421"/>
      <c r="H33" s="421"/>
      <c r="I33" s="421"/>
      <c r="J33" s="421"/>
      <c r="K33" s="421"/>
      <c r="L33" s="421"/>
      <c r="M33" s="421"/>
      <c r="N33" s="421"/>
      <c r="O33" s="890"/>
      <c r="P33" s="890"/>
      <c r="Q33" s="890"/>
    </row>
    <row r="34" spans="1:17" s="394" customFormat="1" ht="33.6" customHeight="1" x14ac:dyDescent="0.3">
      <c r="A34" s="422" t="s">
        <v>43</v>
      </c>
      <c r="B34" s="423" t="str">
        <f>'Sch-1'!B176</f>
        <v>--</v>
      </c>
      <c r="C34" s="424"/>
      <c r="D34" s="424"/>
      <c r="E34" s="424"/>
      <c r="F34" s="424"/>
      <c r="G34" s="424"/>
      <c r="H34" s="424"/>
      <c r="I34" s="424"/>
      <c r="J34" s="423"/>
      <c r="K34" s="424"/>
      <c r="L34" s="424"/>
      <c r="M34" s="423"/>
      <c r="N34" s="424" t="s">
        <v>313</v>
      </c>
      <c r="O34" s="890" t="str">
        <f>'Sch-3 '!O118</f>
        <v/>
      </c>
      <c r="P34" s="890"/>
      <c r="Q34" s="890"/>
    </row>
    <row r="35" spans="1:17" s="394" customFormat="1" ht="33.6" customHeight="1" x14ac:dyDescent="0.3">
      <c r="A35" s="422" t="s">
        <v>44</v>
      </c>
      <c r="B35" s="423" t="str">
        <f>'Sch-1'!B177</f>
        <v/>
      </c>
      <c r="C35" s="170"/>
      <c r="D35" s="170"/>
      <c r="E35" s="170"/>
      <c r="F35" s="170"/>
      <c r="G35" s="170"/>
      <c r="H35" s="170"/>
      <c r="I35" s="170"/>
      <c r="J35" s="423"/>
      <c r="K35" s="170"/>
      <c r="L35" s="170"/>
      <c r="M35" s="423"/>
      <c r="N35" s="170" t="s">
        <v>107</v>
      </c>
      <c r="O35" s="890" t="str">
        <f>'Sch-3 '!O119</f>
        <v/>
      </c>
      <c r="P35" s="890"/>
      <c r="Q35" s="890"/>
    </row>
    <row r="36" spans="1:17" s="394" customFormat="1" ht="33.6" customHeight="1" x14ac:dyDescent="0.3">
      <c r="A36" s="397"/>
      <c r="B36" s="172"/>
      <c r="C36" s="170"/>
      <c r="D36" s="170"/>
      <c r="E36" s="170"/>
      <c r="F36" s="170"/>
      <c r="G36" s="170"/>
      <c r="H36" s="170"/>
      <c r="I36" s="170"/>
      <c r="J36" s="172"/>
      <c r="K36" s="170"/>
      <c r="L36" s="170"/>
      <c r="M36" s="172"/>
      <c r="N36" s="170"/>
      <c r="O36" s="890"/>
      <c r="P36" s="890"/>
      <c r="Q36" s="890"/>
    </row>
    <row r="37" spans="1:17" s="394" customFormat="1" ht="33.6" customHeight="1" x14ac:dyDescent="0.3">
      <c r="A37" s="397"/>
      <c r="B37" s="172"/>
      <c r="C37" s="170"/>
      <c r="D37" s="170"/>
      <c r="E37" s="170"/>
      <c r="F37" s="170"/>
      <c r="G37" s="170"/>
      <c r="H37" s="170"/>
      <c r="I37" s="170"/>
      <c r="J37" s="397"/>
      <c r="K37" s="170"/>
      <c r="L37" s="397"/>
      <c r="M37" s="397"/>
      <c r="N37" s="170"/>
      <c r="O37" s="397"/>
      <c r="P37" s="425"/>
      <c r="Q37" s="426"/>
    </row>
  </sheetData>
  <sheetProtection algorithmName="SHA-512" hashValue="pRHUT+ZsfWiVpT+bnFn7W1rsa9QgobH8euCXI1qj46oDbeNPb7Z3fyo8Q6d1ncIWUTKRECaHfJ+zmXXu4cGyMw==" saltValue="le1C6VUzMwZbHpXxYJIX/w=="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ageSetup scale="50" fitToHeight="0" orientation="landscape" r:id="rId1"/>
      <headerFooter alignWithMargins="0">
        <oddFooter>&amp;R&amp;"Book Antiqua,Bold"&amp;10Schedule-4/ Page &amp;P of &amp;N</oddFooter>
      </headerFooter>
    </customSheetView>
    <customSheetView guid="{0D897A0D-14C5-4BD1-B11A-C8754685A103}" scale="80" showPageBreaks="1" fitToPage="1" printArea="1" hiddenColumns="1" view="pageBreakPreview">
      <selection activeCell="I19" sqref="I19"/>
      <pageMargins left="0.25" right="0.25" top="0.75" bottom="0.75" header="0.3" footer="0.3"/>
      <pageSetup scale="50"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topLeftCell="A19">
      <selection activeCell="I19" sqref="I19"/>
      <pageMargins left="0.25" right="0.25" top="0.75" bottom="0.75" header="0.3" footer="0.3"/>
      <pageSetup scale="50" fitToHeight="0" orientation="landscape" r:id="rId3"/>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9">
      <selection activeCell="I19" sqref="I19"/>
      <pageMargins left="0.25" right="0.25" top="0.75" bottom="0.75" header="0.3" footer="0.3"/>
      <pageSetup scale="50" fitToHeight="0" orientation="landscape" r:id="rId4"/>
      <headerFooter alignWithMargins="0">
        <oddFooter>&amp;R&amp;"Book Antiqua,Bold"&amp;10Schedule-4/ Page &amp;P of &amp;N</oddFooter>
      </headerFooter>
    </customSheetView>
  </customSheetViews>
  <mergeCells count="22">
    <mergeCell ref="B10:O10"/>
    <mergeCell ref="A3:Q3"/>
    <mergeCell ref="A4:Q4"/>
    <mergeCell ref="A7:O7"/>
    <mergeCell ref="B8:O8"/>
    <mergeCell ref="B9:O9"/>
    <mergeCell ref="O33:Q33"/>
    <mergeCell ref="O34:Q34"/>
    <mergeCell ref="O35:Q35"/>
    <mergeCell ref="O36:Q36"/>
    <mergeCell ref="B11:O11"/>
    <mergeCell ref="P15:R15"/>
    <mergeCell ref="A29:I29"/>
    <mergeCell ref="J29:O29"/>
    <mergeCell ref="J30:O30"/>
    <mergeCell ref="B32:L32"/>
    <mergeCell ref="A14:Q14"/>
    <mergeCell ref="B18:Q18"/>
    <mergeCell ref="B20:Q20"/>
    <mergeCell ref="B22:Q22"/>
    <mergeCell ref="B24:Q24"/>
    <mergeCell ref="B26:Q26"/>
  </mergeCells>
  <conditionalFormatting sqref="I19">
    <cfRule type="expression" dxfId="70" priority="10" stopIfTrue="1">
      <formula>H19&gt;0</formula>
    </cfRule>
  </conditionalFormatting>
  <conditionalFormatting sqref="I21">
    <cfRule type="expression" dxfId="69" priority="15" stopIfTrue="1">
      <formula>H21&gt;0</formula>
    </cfRule>
  </conditionalFormatting>
  <conditionalFormatting sqref="I23">
    <cfRule type="expression" dxfId="68" priority="5" stopIfTrue="1">
      <formula>H23&gt;0</formula>
    </cfRule>
  </conditionalFormatting>
  <conditionalFormatting sqref="I25 I27">
    <cfRule type="expression" dxfId="67" priority="20" stopIfTrue="1">
      <formula>H25&gt;0</formula>
    </cfRule>
  </conditionalFormatting>
  <conditionalFormatting sqref="K19">
    <cfRule type="cellIs" dxfId="66" priority="7" stopIfTrue="1" operator="equal">
      <formula>"a"</formula>
    </cfRule>
    <cfRule type="expression" dxfId="65" priority="8" stopIfTrue="1">
      <formula>H19&gt;0</formula>
    </cfRule>
    <cfRule type="expression" dxfId="64" priority="9" stopIfTrue="1">
      <formula>J19&gt;0</formula>
    </cfRule>
  </conditionalFormatting>
  <conditionalFormatting sqref="K21">
    <cfRule type="cellIs" dxfId="63" priority="12" stopIfTrue="1" operator="equal">
      <formula>"a"</formula>
    </cfRule>
    <cfRule type="expression" dxfId="62" priority="13" stopIfTrue="1">
      <formula>H21&gt;0</formula>
    </cfRule>
    <cfRule type="expression" dxfId="61" priority="14" stopIfTrue="1">
      <formula>J21&gt;0</formula>
    </cfRule>
  </conditionalFormatting>
  <conditionalFormatting sqref="K23">
    <cfRule type="cellIs" dxfId="60" priority="2" stopIfTrue="1" operator="equal">
      <formula>"a"</formula>
    </cfRule>
    <cfRule type="expression" dxfId="59" priority="3" stopIfTrue="1">
      <formula>H23&gt;0</formula>
    </cfRule>
    <cfRule type="expression" dxfId="58" priority="4" stopIfTrue="1">
      <formula>J23&gt;0</formula>
    </cfRule>
  </conditionalFormatting>
  <conditionalFormatting sqref="K25 K27">
    <cfRule type="cellIs" dxfId="57" priority="17" stopIfTrue="1" operator="equal">
      <formula>"a"</formula>
    </cfRule>
    <cfRule type="expression" dxfId="56" priority="18" stopIfTrue="1">
      <formula>H25&gt;0</formula>
    </cfRule>
    <cfRule type="expression" dxfId="55" priority="19" stopIfTrue="1">
      <formula>J25&gt;0</formula>
    </cfRule>
  </conditionalFormatting>
  <conditionalFormatting sqref="O19">
    <cfRule type="expression" dxfId="54" priority="6" stopIfTrue="1">
      <formula>N19&gt;0</formula>
    </cfRule>
  </conditionalFormatting>
  <conditionalFormatting sqref="O21">
    <cfRule type="expression" dxfId="53" priority="11" stopIfTrue="1">
      <formula>N21&gt;0</formula>
    </cfRule>
  </conditionalFormatting>
  <conditionalFormatting sqref="O23">
    <cfRule type="expression" dxfId="52" priority="1" stopIfTrue="1">
      <formula>N23&gt;0</formula>
    </cfRule>
  </conditionalFormatting>
  <conditionalFormatting sqref="O25 O27">
    <cfRule type="expression" dxfId="51" priority="16" stopIfTrue="1">
      <formula>N25&gt;0</formula>
    </cfRule>
  </conditionalFormatting>
  <dataValidations count="5">
    <dataValidation type="whole" operator="greaterThanOrEqual" allowBlank="1" showInputMessage="1" showErrorMessage="1" sqref="O21 O23 O19 O25 O27"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21 K23 K19 K25:K27" xr:uid="{00000000-0002-0000-0700-000002000000}">
      <formula1>"0%,5%,12%,18%,28%"</formula1>
    </dataValidation>
    <dataValidation type="whole" operator="greaterThan" allowBlank="1" showInputMessage="1" showErrorMessage="1" sqref="I21 I23 I19 I25:I27" xr:uid="{00000000-0002-0000-0700-000003000000}">
      <formula1>1</formula1>
    </dataValidation>
    <dataValidation type="whole" operator="greaterThan" allowBlank="1" showInputMessage="1" showErrorMessage="1" error="Enter only Numeric Value greater than zero or leave the cell blank !" sqref="O26" xr:uid="{C2FB1F08-C093-4281-BEF5-375B732C525A}">
      <formula1>0</formula1>
    </dataValidation>
  </dataValidations>
  <pageMargins left="0.25" right="0.25" top="0.75" bottom="0.75" header="0.3" footer="0.3"/>
  <pageSetup scale="49" fitToHeight="0" orientation="landscape" r:id="rId5"/>
  <headerFooter alignWithMargins="0">
    <oddFooter>&amp;R&amp;"Book Antiqua,Bold"&amp;10Schedule-4/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Y42"/>
  <sheetViews>
    <sheetView view="pageBreakPreview" topLeftCell="A23" zoomScale="80" zoomScaleNormal="100" zoomScaleSheetLayoutView="80" workbookViewId="0">
      <selection activeCell="O39" sqref="O39:Q39"/>
    </sheetView>
  </sheetViews>
  <sheetFormatPr defaultRowHeight="13.5" x14ac:dyDescent="0.3"/>
  <cols>
    <col min="1" max="1" width="10.75" style="432" customWidth="1"/>
    <col min="2" max="2" width="12.625" style="432" customWidth="1"/>
    <col min="3" max="3" width="8" style="432" customWidth="1"/>
    <col min="4" max="4" width="8.625" style="432" customWidth="1"/>
    <col min="5" max="5" width="8.375" style="432" customWidth="1"/>
    <col min="6" max="6" width="41.875" style="432" customWidth="1"/>
    <col min="7" max="7" width="12.375" style="432" customWidth="1"/>
    <col min="8" max="8" width="9.375" style="432" customWidth="1"/>
    <col min="9" max="9" width="15.375" style="432" customWidth="1"/>
    <col min="10" max="10" width="8.5" style="432" customWidth="1"/>
    <col min="11" max="11" width="18" style="432" customWidth="1"/>
    <col min="12" max="12" width="48.125" style="432" customWidth="1"/>
    <col min="13" max="13" width="9.5" style="432" customWidth="1"/>
    <col min="14" max="14" width="10.5" style="432" customWidth="1"/>
    <col min="15" max="15" width="12.5" style="432" customWidth="1"/>
    <col min="16" max="16" width="17.625" style="432" customWidth="1"/>
    <col min="17" max="17" width="17" style="432" customWidth="1"/>
    <col min="18" max="18" width="19.625" style="432" hidden="1" customWidth="1"/>
    <col min="19" max="19" width="12.25" style="432" hidden="1" customWidth="1"/>
    <col min="20" max="20" width="9" style="433" customWidth="1"/>
    <col min="21" max="16384" width="9" style="433"/>
  </cols>
  <sheetData>
    <row r="1" spans="1:19" ht="18" customHeight="1" x14ac:dyDescent="0.3">
      <c r="A1" s="427" t="str">
        <f>Cover!B3</f>
        <v>Specification No: CC/NT/W-COMM/DOM/A06/24/09512</v>
      </c>
      <c r="B1" s="428"/>
      <c r="C1" s="429"/>
      <c r="D1" s="429"/>
      <c r="E1" s="429"/>
      <c r="F1" s="429"/>
      <c r="G1" s="429"/>
      <c r="H1" s="429"/>
      <c r="I1" s="429"/>
      <c r="J1" s="429"/>
      <c r="K1" s="429"/>
      <c r="L1" s="429"/>
      <c r="M1" s="429"/>
      <c r="N1" s="429"/>
      <c r="O1" s="429"/>
      <c r="P1" s="430"/>
      <c r="Q1" s="431" t="s">
        <v>407</v>
      </c>
    </row>
    <row r="2" spans="1:19" ht="18" customHeight="1" x14ac:dyDescent="0.3">
      <c r="A2" s="434"/>
      <c r="B2" s="435"/>
      <c r="C2" s="436"/>
      <c r="D2" s="436"/>
      <c r="E2" s="436"/>
      <c r="F2" s="436"/>
      <c r="G2" s="436"/>
      <c r="H2" s="436"/>
      <c r="I2" s="436"/>
      <c r="J2" s="436"/>
      <c r="K2" s="436"/>
      <c r="L2" s="436"/>
      <c r="M2" s="436"/>
      <c r="N2" s="436"/>
      <c r="O2" s="436"/>
      <c r="P2" s="437"/>
      <c r="Q2" s="437"/>
    </row>
    <row r="3" spans="1:19" ht="51" customHeight="1" x14ac:dyDescent="0.3">
      <c r="A3" s="912" t="str">
        <f>Cover!$B$2</f>
        <v>Package FOTE-02 for Communication Equipment ( SDH) Supply &amp; Installation under Communication System Schemes in 19th NCT</v>
      </c>
      <c r="B3" s="912"/>
      <c r="C3" s="912"/>
      <c r="D3" s="912"/>
      <c r="E3" s="912"/>
      <c r="F3" s="912"/>
      <c r="G3" s="912"/>
      <c r="H3" s="912"/>
      <c r="I3" s="912"/>
      <c r="J3" s="912"/>
      <c r="K3" s="912"/>
      <c r="L3" s="912"/>
      <c r="M3" s="912"/>
      <c r="N3" s="912"/>
      <c r="O3" s="912"/>
      <c r="P3" s="912"/>
      <c r="Q3" s="912"/>
    </row>
    <row r="4" spans="1:19" ht="21.95" customHeight="1" x14ac:dyDescent="0.3">
      <c r="A4" s="913" t="s">
        <v>128</v>
      </c>
      <c r="B4" s="913"/>
      <c r="C4" s="913"/>
      <c r="D4" s="913"/>
      <c r="E4" s="913"/>
      <c r="F4" s="913"/>
      <c r="G4" s="913"/>
      <c r="H4" s="913"/>
      <c r="I4" s="913"/>
      <c r="J4" s="913"/>
      <c r="K4" s="913"/>
      <c r="L4" s="913"/>
      <c r="M4" s="913"/>
      <c r="N4" s="913"/>
      <c r="O4" s="913"/>
      <c r="P4" s="913"/>
      <c r="Q4" s="913"/>
    </row>
    <row r="5" spans="1:19" ht="18" customHeight="1" x14ac:dyDescent="0.3">
      <c r="A5" s="438"/>
      <c r="B5" s="439"/>
      <c r="C5" s="438"/>
      <c r="D5" s="438"/>
      <c r="E5" s="438"/>
      <c r="F5" s="438"/>
      <c r="G5" s="438"/>
      <c r="H5" s="438"/>
      <c r="I5" s="438"/>
      <c r="J5" s="438"/>
      <c r="K5" s="438"/>
      <c r="L5" s="438"/>
      <c r="M5" s="438"/>
      <c r="N5" s="438"/>
      <c r="O5" s="438"/>
      <c r="P5" s="438"/>
      <c r="Q5" s="438"/>
    </row>
    <row r="6" spans="1:19" ht="18" customHeight="1" x14ac:dyDescent="0.3">
      <c r="A6" s="440" t="str">
        <f>'Sch-1'!A6</f>
        <v>Bidder’s Name and Address (Sole Bidder) :</v>
      </c>
      <c r="B6" s="441"/>
      <c r="C6" s="441"/>
      <c r="D6" s="441"/>
      <c r="E6" s="441"/>
      <c r="F6" s="441"/>
      <c r="G6" s="441"/>
      <c r="H6" s="441"/>
      <c r="I6" s="441"/>
      <c r="J6" s="441"/>
      <c r="K6" s="441"/>
      <c r="L6" s="441"/>
      <c r="M6" s="441"/>
      <c r="N6" s="441"/>
      <c r="O6" s="441"/>
      <c r="P6" s="442" t="s">
        <v>5</v>
      </c>
      <c r="Q6" s="437"/>
    </row>
    <row r="7" spans="1:19" ht="36" customHeight="1" x14ac:dyDescent="0.3">
      <c r="A7" s="914">
        <f>'Sch-1'!A7</f>
        <v>0</v>
      </c>
      <c r="B7" s="914"/>
      <c r="C7" s="914"/>
      <c r="D7" s="914"/>
      <c r="E7" s="914"/>
      <c r="F7" s="914"/>
      <c r="G7" s="914"/>
      <c r="H7" s="914"/>
      <c r="I7" s="914"/>
      <c r="J7" s="914"/>
      <c r="K7" s="914"/>
      <c r="L7" s="914"/>
      <c r="M7" s="914"/>
      <c r="N7" s="914"/>
      <c r="O7" s="914"/>
      <c r="P7" s="443" t="str">
        <f>'[1]Sch-1'!M7</f>
        <v>Contracts Services, 3rd Floor</v>
      </c>
      <c r="Q7" s="437"/>
    </row>
    <row r="8" spans="1:19" ht="18" customHeight="1" x14ac:dyDescent="0.3">
      <c r="A8" s="440" t="s">
        <v>7</v>
      </c>
      <c r="B8" s="902" t="str">
        <f>'Sch-4a'!B8:O8</f>
        <v/>
      </c>
      <c r="C8" s="902"/>
      <c r="D8" s="902"/>
      <c r="E8" s="902"/>
      <c r="F8" s="902"/>
      <c r="G8" s="902"/>
      <c r="H8" s="902"/>
      <c r="I8" s="902"/>
      <c r="J8" s="902"/>
      <c r="K8" s="902"/>
      <c r="L8" s="902"/>
      <c r="M8" s="902"/>
      <c r="N8" s="902"/>
      <c r="O8" s="902"/>
      <c r="P8" s="443" t="str">
        <f>'[1]Sch-1'!M8</f>
        <v>Power Grid Corporation of India Ltd.,</v>
      </c>
      <c r="Q8" s="437"/>
    </row>
    <row r="9" spans="1:19" ht="18" customHeight="1" x14ac:dyDescent="0.3">
      <c r="A9" s="440" t="s">
        <v>9</v>
      </c>
      <c r="B9" s="902" t="str">
        <f>'Sch-4a'!B9:O9</f>
        <v/>
      </c>
      <c r="C9" s="902"/>
      <c r="D9" s="902"/>
      <c r="E9" s="902"/>
      <c r="F9" s="902"/>
      <c r="G9" s="902"/>
      <c r="H9" s="902"/>
      <c r="I9" s="902"/>
      <c r="J9" s="902"/>
      <c r="K9" s="902"/>
      <c r="L9" s="902"/>
      <c r="M9" s="902"/>
      <c r="N9" s="902"/>
      <c r="O9" s="902"/>
      <c r="P9" s="443" t="str">
        <f>'[1]Sch-1'!M9</f>
        <v>"Saudamini", Plot No.-2</v>
      </c>
      <c r="Q9" s="437"/>
    </row>
    <row r="10" spans="1:19" ht="18" customHeight="1" x14ac:dyDescent="0.3">
      <c r="A10" s="441"/>
      <c r="B10" s="902" t="str">
        <f>'Sch-4a'!B10:O10</f>
        <v/>
      </c>
      <c r="C10" s="902"/>
      <c r="D10" s="902"/>
      <c r="E10" s="902"/>
      <c r="F10" s="902"/>
      <c r="G10" s="902"/>
      <c r="H10" s="902"/>
      <c r="I10" s="902"/>
      <c r="J10" s="902"/>
      <c r="K10" s="902"/>
      <c r="L10" s="902"/>
      <c r="M10" s="902"/>
      <c r="N10" s="902"/>
      <c r="O10" s="902"/>
      <c r="P10" s="443" t="str">
        <f>'[1]Sch-1'!M10</f>
        <v xml:space="preserve">Sector-29, </v>
      </c>
      <c r="Q10" s="437"/>
    </row>
    <row r="11" spans="1:19" ht="18" customHeight="1" x14ac:dyDescent="0.3">
      <c r="A11" s="441"/>
      <c r="B11" s="902" t="str">
        <f>'Sch-4a'!B11:O11</f>
        <v/>
      </c>
      <c r="C11" s="902"/>
      <c r="D11" s="902"/>
      <c r="E11" s="902"/>
      <c r="F11" s="902"/>
      <c r="G11" s="902"/>
      <c r="H11" s="902"/>
      <c r="I11" s="902"/>
      <c r="J11" s="902"/>
      <c r="K11" s="902"/>
      <c r="L11" s="902"/>
      <c r="M11" s="902"/>
      <c r="N11" s="902"/>
      <c r="O11" s="902"/>
      <c r="P11" s="443" t="str">
        <f>'[1]Sch-1'!M11</f>
        <v>Gurugram (Haryana) - 122001</v>
      </c>
      <c r="Q11" s="437"/>
    </row>
    <row r="12" spans="1:19" ht="18" customHeight="1" x14ac:dyDescent="0.3">
      <c r="A12" s="444"/>
      <c r="B12" s="229"/>
      <c r="C12" s="229"/>
      <c r="D12" s="229"/>
      <c r="E12" s="229"/>
      <c r="F12" s="229"/>
      <c r="G12" s="229"/>
      <c r="H12" s="229"/>
      <c r="I12" s="229"/>
      <c r="J12" s="229"/>
      <c r="K12" s="229"/>
      <c r="L12" s="229"/>
      <c r="M12" s="229"/>
      <c r="N12" s="229"/>
      <c r="O12" s="229"/>
      <c r="P12" s="441"/>
      <c r="Q12" s="437"/>
    </row>
    <row r="13" spans="1:19" ht="26.25" customHeight="1" x14ac:dyDescent="0.3">
      <c r="A13" s="404"/>
      <c r="B13" s="405"/>
      <c r="C13" s="404"/>
      <c r="D13" s="404"/>
      <c r="E13" s="404"/>
      <c r="F13" s="404"/>
      <c r="G13" s="404"/>
      <c r="H13" s="404"/>
      <c r="I13" s="404"/>
      <c r="J13" s="404"/>
      <c r="K13" s="404"/>
      <c r="L13" s="404"/>
      <c r="M13" s="404"/>
      <c r="N13" s="404"/>
      <c r="O13" s="404"/>
      <c r="P13" s="404"/>
      <c r="Q13" s="404"/>
    </row>
    <row r="14" spans="1:19" s="448" customFormat="1" ht="27.75" customHeight="1" x14ac:dyDescent="0.3">
      <c r="A14" s="897" t="s">
        <v>155</v>
      </c>
      <c r="B14" s="897"/>
      <c r="C14" s="897"/>
      <c r="D14" s="897"/>
      <c r="E14" s="897"/>
      <c r="F14" s="897"/>
      <c r="G14" s="897"/>
      <c r="H14" s="897"/>
      <c r="I14" s="897"/>
      <c r="J14" s="897"/>
      <c r="K14" s="897"/>
      <c r="L14" s="897"/>
      <c r="M14" s="897"/>
      <c r="N14" s="897"/>
      <c r="O14" s="897"/>
      <c r="P14" s="897"/>
      <c r="Q14" s="897"/>
      <c r="R14" s="447"/>
      <c r="S14" s="447"/>
    </row>
    <row r="15" spans="1:19" ht="16.5" x14ac:dyDescent="0.3">
      <c r="A15" s="409"/>
      <c r="B15" s="405"/>
      <c r="C15" s="404"/>
      <c r="D15" s="404"/>
      <c r="E15" s="404"/>
      <c r="F15" s="404"/>
      <c r="G15" s="404"/>
      <c r="H15" s="404"/>
      <c r="I15" s="404"/>
      <c r="J15" s="404"/>
      <c r="K15" s="404"/>
      <c r="L15" s="404"/>
      <c r="M15" s="404"/>
      <c r="N15" s="404"/>
      <c r="O15" s="404"/>
      <c r="P15" s="404" t="s">
        <v>323</v>
      </c>
      <c r="Q15" s="404"/>
    </row>
    <row r="16" spans="1:19" ht="90" x14ac:dyDescent="0.3">
      <c r="A16" s="742" t="s">
        <v>17</v>
      </c>
      <c r="B16" s="743" t="s">
        <v>18</v>
      </c>
      <c r="C16" s="743" t="s">
        <v>19</v>
      </c>
      <c r="D16" s="743" t="s">
        <v>138</v>
      </c>
      <c r="E16" s="743" t="s">
        <v>139</v>
      </c>
      <c r="F16" s="743" t="s">
        <v>20</v>
      </c>
      <c r="G16" s="744" t="s">
        <v>140</v>
      </c>
      <c r="H16" s="745" t="s">
        <v>141</v>
      </c>
      <c r="I16" s="746" t="s">
        <v>142</v>
      </c>
      <c r="J16" s="746" t="s">
        <v>24</v>
      </c>
      <c r="K16" s="746" t="s">
        <v>25</v>
      </c>
      <c r="L16" s="743" t="s">
        <v>116</v>
      </c>
      <c r="M16" s="747" t="s">
        <v>27</v>
      </c>
      <c r="N16" s="747" t="s">
        <v>117</v>
      </c>
      <c r="O16" s="743" t="s">
        <v>156</v>
      </c>
      <c r="P16" s="743" t="s">
        <v>157</v>
      </c>
      <c r="Q16" s="748" t="s">
        <v>145</v>
      </c>
    </row>
    <row r="17" spans="1:51" ht="16.5" x14ac:dyDescent="0.3">
      <c r="A17" s="749">
        <v>1</v>
      </c>
      <c r="B17" s="750">
        <v>2</v>
      </c>
      <c r="C17" s="750">
        <v>3</v>
      </c>
      <c r="D17" s="750">
        <v>4</v>
      </c>
      <c r="E17" s="750">
        <v>5</v>
      </c>
      <c r="F17" s="751">
        <v>6</v>
      </c>
      <c r="G17" s="750">
        <v>7</v>
      </c>
      <c r="H17" s="752">
        <v>8</v>
      </c>
      <c r="I17" s="549">
        <v>9</v>
      </c>
      <c r="J17" s="549">
        <v>10</v>
      </c>
      <c r="K17" s="549">
        <v>11</v>
      </c>
      <c r="L17" s="753">
        <v>12</v>
      </c>
      <c r="M17" s="753">
        <v>13</v>
      </c>
      <c r="N17" s="753">
        <v>14</v>
      </c>
      <c r="O17" s="753">
        <v>15</v>
      </c>
      <c r="P17" s="753" t="s">
        <v>146</v>
      </c>
      <c r="Q17" s="753">
        <v>17</v>
      </c>
    </row>
    <row r="18" spans="1:51" s="32" customFormat="1" ht="21.75" customHeight="1" x14ac:dyDescent="0.3">
      <c r="A18" s="783" t="s">
        <v>33</v>
      </c>
      <c r="B18" s="837" t="str">
        <f>'Sch-3 '!B18</f>
        <v xml:space="preserve">FOTE for Kota Merta With LILO           </v>
      </c>
      <c r="C18" s="837"/>
      <c r="D18" s="837"/>
      <c r="E18" s="837"/>
      <c r="F18" s="837"/>
      <c r="G18" s="837"/>
      <c r="H18" s="837"/>
      <c r="I18" s="837"/>
      <c r="J18" s="837"/>
      <c r="K18" s="837"/>
      <c r="L18" s="837"/>
      <c r="M18" s="837"/>
      <c r="N18" s="837"/>
      <c r="O18" s="837"/>
      <c r="P18" s="837"/>
      <c r="Q18" s="837"/>
      <c r="R18" s="754"/>
      <c r="S18" s="755"/>
      <c r="T18" s="756"/>
      <c r="U18" s="756"/>
      <c r="V18" s="756"/>
      <c r="W18" s="756"/>
      <c r="X18" s="65"/>
      <c r="Y18" s="65"/>
      <c r="AA18" s="114"/>
      <c r="AB18" s="114"/>
      <c r="AI18" s="757"/>
      <c r="AL18" s="65"/>
      <c r="AM18" s="65"/>
      <c r="AN18" s="65"/>
      <c r="AO18" s="65"/>
      <c r="AP18" s="65"/>
      <c r="AQ18" s="65"/>
      <c r="AR18" s="65"/>
      <c r="AS18" s="65"/>
      <c r="AT18" s="65"/>
      <c r="AU18" s="65"/>
      <c r="AV18" s="65"/>
      <c r="AW18" s="65"/>
      <c r="AX18" s="65"/>
      <c r="AY18" s="65"/>
    </row>
    <row r="19" spans="1:51" s="382" customFormat="1" ht="55.5" customHeight="1" x14ac:dyDescent="0.3">
      <c r="A19" s="758">
        <v>1</v>
      </c>
      <c r="B19" s="758">
        <v>7000028026</v>
      </c>
      <c r="C19" s="758" t="s">
        <v>418</v>
      </c>
      <c r="D19" s="758" t="s">
        <v>488</v>
      </c>
      <c r="E19" s="758" t="s">
        <v>454</v>
      </c>
      <c r="F19" s="758" t="s">
        <v>489</v>
      </c>
      <c r="G19" s="758">
        <v>100002903</v>
      </c>
      <c r="H19" s="758">
        <v>998716</v>
      </c>
      <c r="I19" s="759"/>
      <c r="J19" s="760">
        <v>0.18</v>
      </c>
      <c r="K19" s="761"/>
      <c r="L19" s="762" t="s">
        <v>408</v>
      </c>
      <c r="M19" s="758" t="s">
        <v>340</v>
      </c>
      <c r="N19" s="758">
        <v>1</v>
      </c>
      <c r="O19" s="763"/>
      <c r="P19" s="764" t="str">
        <f t="shared" ref="P19" si="0">IF(O19=0, "Included", IF(ISERROR(N19*O19), O19,N19* O19))</f>
        <v>Included</v>
      </c>
      <c r="Q19" s="765">
        <f t="shared" ref="Q19" si="1">S19</f>
        <v>0</v>
      </c>
      <c r="R19" s="382">
        <f t="shared" ref="R19" si="2">IF(P19="Included",0,P19)</f>
        <v>0</v>
      </c>
      <c r="S19" s="382">
        <f t="shared" ref="S19" si="3">IF(K19="",(R19*J19),(R19*K19))</f>
        <v>0</v>
      </c>
      <c r="T19" s="766"/>
      <c r="AC19" s="767"/>
    </row>
    <row r="20" spans="1:51" s="382" customFormat="1" ht="55.5" customHeight="1" x14ac:dyDescent="0.3">
      <c r="A20" s="758">
        <f>A19+1</f>
        <v>2</v>
      </c>
      <c r="B20" s="758">
        <v>7000028026</v>
      </c>
      <c r="C20" s="758" t="s">
        <v>418</v>
      </c>
      <c r="D20" s="758" t="s">
        <v>488</v>
      </c>
      <c r="E20" s="758" t="s">
        <v>456</v>
      </c>
      <c r="F20" s="758" t="s">
        <v>489</v>
      </c>
      <c r="G20" s="758">
        <v>100002904</v>
      </c>
      <c r="H20" s="758">
        <v>998716</v>
      </c>
      <c r="I20" s="759"/>
      <c r="J20" s="760">
        <v>0.18</v>
      </c>
      <c r="K20" s="761"/>
      <c r="L20" s="762" t="s">
        <v>341</v>
      </c>
      <c r="M20" s="758" t="s">
        <v>340</v>
      </c>
      <c r="N20" s="758">
        <v>6</v>
      </c>
      <c r="O20" s="763"/>
      <c r="P20" s="764" t="str">
        <f t="shared" ref="P20:P22" si="4">IF(O20=0, "Included", IF(ISERROR(N20*O20), O20,N20* O20))</f>
        <v>Included</v>
      </c>
      <c r="Q20" s="765">
        <f t="shared" ref="Q20:Q22" si="5">S20</f>
        <v>0</v>
      </c>
      <c r="R20" s="382">
        <f t="shared" ref="R20:R22" si="6">IF(P20="Included",0,P20)</f>
        <v>0</v>
      </c>
      <c r="S20" s="382">
        <f t="shared" ref="S20:S22" si="7">IF(K20="",(R20*J20),(R20*K20))</f>
        <v>0</v>
      </c>
      <c r="T20" s="766"/>
      <c r="AC20" s="767"/>
    </row>
    <row r="21" spans="1:51" s="32" customFormat="1" ht="21.75" customHeight="1" x14ac:dyDescent="0.3">
      <c r="A21" s="783" t="s">
        <v>35</v>
      </c>
      <c r="B21" s="837" t="str">
        <f>'Sch-3 '!B31</f>
        <v xml:space="preserve">FOTE for Kurukshetra-Malerkotla         </v>
      </c>
      <c r="C21" s="837"/>
      <c r="D21" s="837"/>
      <c r="E21" s="837"/>
      <c r="F21" s="837"/>
      <c r="G21" s="837"/>
      <c r="H21" s="837"/>
      <c r="I21" s="837"/>
      <c r="J21" s="837"/>
      <c r="K21" s="837"/>
      <c r="L21" s="837"/>
      <c r="M21" s="837"/>
      <c r="N21" s="837"/>
      <c r="O21" s="837"/>
      <c r="P21" s="837"/>
      <c r="Q21" s="837"/>
      <c r="R21" s="754"/>
      <c r="S21" s="755"/>
      <c r="T21" s="756"/>
      <c r="U21" s="756"/>
      <c r="V21" s="756"/>
      <c r="W21" s="756"/>
      <c r="X21" s="65"/>
      <c r="Y21" s="65"/>
      <c r="AA21" s="114"/>
      <c r="AB21" s="114"/>
      <c r="AI21" s="757"/>
      <c r="AL21" s="65"/>
      <c r="AM21" s="65"/>
      <c r="AN21" s="65"/>
      <c r="AO21" s="65"/>
      <c r="AP21" s="65"/>
      <c r="AQ21" s="65"/>
      <c r="AR21" s="65"/>
      <c r="AS21" s="65"/>
      <c r="AT21" s="65"/>
      <c r="AU21" s="65"/>
      <c r="AV21" s="65"/>
      <c r="AW21" s="65"/>
      <c r="AX21" s="65"/>
      <c r="AY21" s="65"/>
    </row>
    <row r="22" spans="1:51" s="382" customFormat="1" ht="55.5" customHeight="1" x14ac:dyDescent="0.3">
      <c r="A22" s="758">
        <f>A20+1</f>
        <v>3</v>
      </c>
      <c r="B22" s="758">
        <v>7000028025</v>
      </c>
      <c r="C22" s="758" t="s">
        <v>418</v>
      </c>
      <c r="D22" s="758" t="s">
        <v>488</v>
      </c>
      <c r="E22" s="758" t="s">
        <v>454</v>
      </c>
      <c r="F22" s="758" t="s">
        <v>491</v>
      </c>
      <c r="G22" s="758">
        <v>100002903</v>
      </c>
      <c r="H22" s="758">
        <v>998716</v>
      </c>
      <c r="I22" s="759"/>
      <c r="J22" s="760">
        <v>0.18</v>
      </c>
      <c r="K22" s="761"/>
      <c r="L22" s="762" t="s">
        <v>408</v>
      </c>
      <c r="M22" s="758" t="s">
        <v>340</v>
      </c>
      <c r="N22" s="758">
        <v>1</v>
      </c>
      <c r="O22" s="763"/>
      <c r="P22" s="764" t="str">
        <f t="shared" si="4"/>
        <v>Included</v>
      </c>
      <c r="Q22" s="765">
        <f t="shared" si="5"/>
        <v>0</v>
      </c>
      <c r="R22" s="382">
        <f t="shared" si="6"/>
        <v>0</v>
      </c>
      <c r="S22" s="382">
        <f t="shared" si="7"/>
        <v>0</v>
      </c>
      <c r="T22" s="766"/>
      <c r="AC22" s="767"/>
    </row>
    <row r="23" spans="1:51" s="382" customFormat="1" ht="55.5" customHeight="1" x14ac:dyDescent="0.3">
      <c r="A23" s="758">
        <f t="shared" ref="A23:A29" si="8">A22+1</f>
        <v>4</v>
      </c>
      <c r="B23" s="758">
        <v>7000028025</v>
      </c>
      <c r="C23" s="758" t="s">
        <v>418</v>
      </c>
      <c r="D23" s="758" t="s">
        <v>488</v>
      </c>
      <c r="E23" s="758" t="s">
        <v>456</v>
      </c>
      <c r="F23" s="758" t="s">
        <v>491</v>
      </c>
      <c r="G23" s="758">
        <v>100002904</v>
      </c>
      <c r="H23" s="758">
        <v>998716</v>
      </c>
      <c r="I23" s="759"/>
      <c r="J23" s="760">
        <v>0.18</v>
      </c>
      <c r="K23" s="761"/>
      <c r="L23" s="762" t="s">
        <v>341</v>
      </c>
      <c r="M23" s="758" t="s">
        <v>340</v>
      </c>
      <c r="N23" s="758">
        <v>6</v>
      </c>
      <c r="O23" s="763"/>
      <c r="P23" s="764" t="str">
        <f t="shared" ref="P23:P28" si="9">IF(O23=0, "Included", IF(ISERROR(N23*O23), O23,N23* O23))</f>
        <v>Included</v>
      </c>
      <c r="Q23" s="765">
        <f t="shared" ref="Q23:Q28" si="10">S23</f>
        <v>0</v>
      </c>
      <c r="R23" s="382">
        <f t="shared" ref="R23:R28" si="11">IF(P23="Included",0,P23)</f>
        <v>0</v>
      </c>
      <c r="S23" s="382">
        <f t="shared" ref="S23:S28" si="12">IF(K23="",(R23*J23),(R23*K23))</f>
        <v>0</v>
      </c>
      <c r="T23" s="766"/>
      <c r="AC23" s="767"/>
    </row>
    <row r="24" spans="1:51" s="32" customFormat="1" ht="21.75" customHeight="1" x14ac:dyDescent="0.3">
      <c r="A24" s="783" t="s">
        <v>401</v>
      </c>
      <c r="B24" s="837" t="str">
        <f>'Sch-3 '!B42</f>
        <v xml:space="preserve">FOTE for Fatehpur- Agra                 </v>
      </c>
      <c r="C24" s="837"/>
      <c r="D24" s="837"/>
      <c r="E24" s="837"/>
      <c r="F24" s="837"/>
      <c r="G24" s="837"/>
      <c r="H24" s="837"/>
      <c r="I24" s="837"/>
      <c r="J24" s="837"/>
      <c r="K24" s="837"/>
      <c r="L24" s="837"/>
      <c r="M24" s="837"/>
      <c r="N24" s="837"/>
      <c r="O24" s="837"/>
      <c r="P24" s="837"/>
      <c r="Q24" s="837"/>
      <c r="R24" s="754"/>
      <c r="S24" s="755"/>
      <c r="T24" s="756"/>
      <c r="U24" s="756"/>
      <c r="V24" s="756"/>
      <c r="W24" s="756"/>
      <c r="X24" s="65"/>
      <c r="Y24" s="65"/>
      <c r="AA24" s="114"/>
      <c r="AB24" s="114"/>
      <c r="AI24" s="757"/>
      <c r="AL24" s="65"/>
      <c r="AM24" s="65"/>
      <c r="AN24" s="65"/>
      <c r="AO24" s="65"/>
      <c r="AP24" s="65"/>
      <c r="AQ24" s="65"/>
      <c r="AR24" s="65"/>
      <c r="AS24" s="65"/>
      <c r="AT24" s="65"/>
      <c r="AU24" s="65"/>
      <c r="AV24" s="65"/>
      <c r="AW24" s="65"/>
      <c r="AX24" s="65"/>
      <c r="AY24" s="65"/>
    </row>
    <row r="25" spans="1:51" s="382" customFormat="1" ht="55.5" customHeight="1" x14ac:dyDescent="0.3">
      <c r="A25" s="758">
        <f>A23+1</f>
        <v>5</v>
      </c>
      <c r="B25" s="758">
        <v>7000028076</v>
      </c>
      <c r="C25" s="758" t="s">
        <v>418</v>
      </c>
      <c r="D25" s="758" t="s">
        <v>488</v>
      </c>
      <c r="E25" s="758" t="s">
        <v>454</v>
      </c>
      <c r="F25" s="758" t="s">
        <v>492</v>
      </c>
      <c r="G25" s="758">
        <v>100002903</v>
      </c>
      <c r="H25" s="758">
        <v>998716</v>
      </c>
      <c r="I25" s="759"/>
      <c r="J25" s="760">
        <v>0.18</v>
      </c>
      <c r="K25" s="761"/>
      <c r="L25" s="762" t="s">
        <v>408</v>
      </c>
      <c r="M25" s="758" t="s">
        <v>340</v>
      </c>
      <c r="N25" s="758">
        <v>1</v>
      </c>
      <c r="O25" s="763"/>
      <c r="P25" s="764" t="str">
        <f t="shared" si="9"/>
        <v>Included</v>
      </c>
      <c r="Q25" s="765">
        <f t="shared" si="10"/>
        <v>0</v>
      </c>
      <c r="R25" s="382">
        <f t="shared" si="11"/>
        <v>0</v>
      </c>
      <c r="S25" s="382">
        <f t="shared" si="12"/>
        <v>0</v>
      </c>
      <c r="T25" s="766"/>
      <c r="AC25" s="767"/>
    </row>
    <row r="26" spans="1:51" s="382" customFormat="1" ht="55.5" customHeight="1" x14ac:dyDescent="0.3">
      <c r="A26" s="758">
        <f t="shared" si="8"/>
        <v>6</v>
      </c>
      <c r="B26" s="758">
        <v>7000028076</v>
      </c>
      <c r="C26" s="758" t="s">
        <v>418</v>
      </c>
      <c r="D26" s="758" t="s">
        <v>488</v>
      </c>
      <c r="E26" s="758" t="s">
        <v>456</v>
      </c>
      <c r="F26" s="758" t="s">
        <v>492</v>
      </c>
      <c r="G26" s="758">
        <v>100002904</v>
      </c>
      <c r="H26" s="758">
        <v>998716</v>
      </c>
      <c r="I26" s="759"/>
      <c r="J26" s="760">
        <v>0.18</v>
      </c>
      <c r="K26" s="761"/>
      <c r="L26" s="762" t="s">
        <v>341</v>
      </c>
      <c r="M26" s="758" t="s">
        <v>340</v>
      </c>
      <c r="N26" s="758">
        <v>6</v>
      </c>
      <c r="O26" s="763"/>
      <c r="P26" s="764" t="str">
        <f t="shared" si="9"/>
        <v>Included</v>
      </c>
      <c r="Q26" s="765">
        <f t="shared" si="10"/>
        <v>0</v>
      </c>
      <c r="R26" s="382">
        <f t="shared" si="11"/>
        <v>0</v>
      </c>
      <c r="S26" s="382">
        <f t="shared" si="12"/>
        <v>0</v>
      </c>
      <c r="T26" s="766"/>
      <c r="AC26" s="767"/>
    </row>
    <row r="27" spans="1:51" s="32" customFormat="1" ht="21.75" customHeight="1" x14ac:dyDescent="0.3">
      <c r="A27" s="783" t="s">
        <v>402</v>
      </c>
      <c r="B27" s="837" t="str">
        <f>'Sch-3 '!B55</f>
        <v>Aditional FOTE/Card NR-1 resourc disjont</v>
      </c>
      <c r="C27" s="837"/>
      <c r="D27" s="837"/>
      <c r="E27" s="837"/>
      <c r="F27" s="837"/>
      <c r="G27" s="837"/>
      <c r="H27" s="837"/>
      <c r="I27" s="837"/>
      <c r="J27" s="837"/>
      <c r="K27" s="837"/>
      <c r="L27" s="837"/>
      <c r="M27" s="837"/>
      <c r="N27" s="837"/>
      <c r="O27" s="837"/>
      <c r="P27" s="837"/>
      <c r="Q27" s="837"/>
      <c r="R27" s="754"/>
      <c r="S27" s="755"/>
      <c r="T27" s="756"/>
      <c r="U27" s="756"/>
      <c r="V27" s="756"/>
      <c r="W27" s="756"/>
      <c r="X27" s="65"/>
      <c r="Y27" s="65"/>
      <c r="AA27" s="114"/>
      <c r="AB27" s="114"/>
      <c r="AI27" s="757"/>
      <c r="AL27" s="65"/>
      <c r="AM27" s="65"/>
      <c r="AN27" s="65"/>
      <c r="AO27" s="65"/>
      <c r="AP27" s="65"/>
      <c r="AQ27" s="65"/>
      <c r="AR27" s="65"/>
      <c r="AS27" s="65"/>
      <c r="AT27" s="65"/>
      <c r="AU27" s="65"/>
      <c r="AV27" s="65"/>
      <c r="AW27" s="65"/>
      <c r="AX27" s="65"/>
      <c r="AY27" s="65"/>
    </row>
    <row r="28" spans="1:51" s="382" customFormat="1" ht="55.5" customHeight="1" x14ac:dyDescent="0.3">
      <c r="A28" s="758">
        <f>A26+1</f>
        <v>7</v>
      </c>
      <c r="B28" s="758">
        <v>7000028102</v>
      </c>
      <c r="C28" s="758" t="s">
        <v>418</v>
      </c>
      <c r="D28" s="758" t="s">
        <v>488</v>
      </c>
      <c r="E28" s="758" t="s">
        <v>454</v>
      </c>
      <c r="F28" s="758" t="s">
        <v>493</v>
      </c>
      <c r="G28" s="758">
        <v>100002903</v>
      </c>
      <c r="H28" s="758">
        <v>998716</v>
      </c>
      <c r="I28" s="759"/>
      <c r="J28" s="760">
        <v>0.18</v>
      </c>
      <c r="K28" s="761"/>
      <c r="L28" s="762" t="s">
        <v>408</v>
      </c>
      <c r="M28" s="758" t="s">
        <v>340</v>
      </c>
      <c r="N28" s="758">
        <v>1</v>
      </c>
      <c r="O28" s="763"/>
      <c r="P28" s="764" t="str">
        <f t="shared" si="9"/>
        <v>Included</v>
      </c>
      <c r="Q28" s="765">
        <f t="shared" si="10"/>
        <v>0</v>
      </c>
      <c r="R28" s="382">
        <f t="shared" si="11"/>
        <v>0</v>
      </c>
      <c r="S28" s="382">
        <f t="shared" si="12"/>
        <v>0</v>
      </c>
      <c r="T28" s="766"/>
      <c r="AC28" s="767"/>
    </row>
    <row r="29" spans="1:51" s="382" customFormat="1" ht="55.5" customHeight="1" x14ac:dyDescent="0.3">
      <c r="A29" s="758">
        <f t="shared" si="8"/>
        <v>8</v>
      </c>
      <c r="B29" s="758">
        <v>7000028102</v>
      </c>
      <c r="C29" s="758" t="s">
        <v>418</v>
      </c>
      <c r="D29" s="758" t="s">
        <v>488</v>
      </c>
      <c r="E29" s="758" t="s">
        <v>456</v>
      </c>
      <c r="F29" s="758" t="s">
        <v>493</v>
      </c>
      <c r="G29" s="758">
        <v>100002904</v>
      </c>
      <c r="H29" s="758">
        <v>998716</v>
      </c>
      <c r="I29" s="759"/>
      <c r="J29" s="760">
        <v>0.18</v>
      </c>
      <c r="K29" s="761"/>
      <c r="L29" s="762" t="s">
        <v>341</v>
      </c>
      <c r="M29" s="758" t="s">
        <v>340</v>
      </c>
      <c r="N29" s="758">
        <v>6</v>
      </c>
      <c r="O29" s="763"/>
      <c r="P29" s="764" t="str">
        <f t="shared" ref="P29" si="13">IF(O29=0, "Included", IF(ISERROR(N29*O29), O29,N29* O29))</f>
        <v>Included</v>
      </c>
      <c r="Q29" s="765">
        <f t="shared" ref="Q29" si="14">S29</f>
        <v>0</v>
      </c>
      <c r="R29" s="382">
        <f t="shared" ref="R29" si="15">IF(P29="Included",0,P29)</f>
        <v>0</v>
      </c>
      <c r="S29" s="382">
        <f t="shared" ref="S29" si="16">IF(K29="",(R29*J29),(R29*K29))</f>
        <v>0</v>
      </c>
      <c r="T29" s="766"/>
      <c r="AC29" s="767"/>
    </row>
    <row r="30" spans="1:51" s="32" customFormat="1" ht="21.75" customHeight="1" x14ac:dyDescent="0.3">
      <c r="A30" s="783" t="s">
        <v>403</v>
      </c>
      <c r="B30" s="837" t="str">
        <f>'Sch-3 '!B83</f>
        <v>FOTE at Backup SLDC and Backup NRLDC-NR1</v>
      </c>
      <c r="C30" s="837"/>
      <c r="D30" s="837"/>
      <c r="E30" s="837"/>
      <c r="F30" s="837"/>
      <c r="G30" s="837"/>
      <c r="H30" s="837"/>
      <c r="I30" s="837"/>
      <c r="J30" s="837"/>
      <c r="K30" s="837"/>
      <c r="L30" s="837"/>
      <c r="M30" s="837"/>
      <c r="N30" s="837"/>
      <c r="O30" s="837"/>
      <c r="P30" s="837"/>
      <c r="Q30" s="837"/>
      <c r="R30" s="754"/>
      <c r="S30" s="755"/>
      <c r="T30" s="756"/>
      <c r="U30" s="756"/>
      <c r="V30" s="756"/>
      <c r="W30" s="756"/>
      <c r="X30" s="65"/>
      <c r="Y30" s="65"/>
      <c r="AA30" s="114"/>
      <c r="AB30" s="114"/>
      <c r="AI30" s="757"/>
      <c r="AL30" s="65"/>
      <c r="AM30" s="65"/>
      <c r="AN30" s="65"/>
      <c r="AO30" s="65"/>
      <c r="AP30" s="65"/>
      <c r="AQ30" s="65"/>
      <c r="AR30" s="65"/>
      <c r="AS30" s="65"/>
      <c r="AT30" s="65"/>
      <c r="AU30" s="65"/>
      <c r="AV30" s="65"/>
      <c r="AW30" s="65"/>
      <c r="AX30" s="65"/>
      <c r="AY30" s="65"/>
    </row>
    <row r="31" spans="1:51" s="382" customFormat="1" ht="55.5" customHeight="1" x14ac:dyDescent="0.3">
      <c r="A31" s="758">
        <v>9</v>
      </c>
      <c r="B31" s="758">
        <v>7000028141</v>
      </c>
      <c r="C31" s="758" t="s">
        <v>418</v>
      </c>
      <c r="D31" s="758" t="s">
        <v>488</v>
      </c>
      <c r="E31" s="758" t="s">
        <v>454</v>
      </c>
      <c r="F31" s="758" t="s">
        <v>494</v>
      </c>
      <c r="G31" s="758">
        <v>100002903</v>
      </c>
      <c r="H31" s="758">
        <v>998716</v>
      </c>
      <c r="I31" s="759"/>
      <c r="J31" s="760">
        <v>0.18</v>
      </c>
      <c r="K31" s="761"/>
      <c r="L31" s="762" t="s">
        <v>408</v>
      </c>
      <c r="M31" s="758" t="s">
        <v>340</v>
      </c>
      <c r="N31" s="758">
        <v>1</v>
      </c>
      <c r="O31" s="763"/>
      <c r="P31" s="764" t="str">
        <f t="shared" ref="P31:P32" si="17">IF(O31=0, "Included", IF(ISERROR(N31*O31), O31,N31* O31))</f>
        <v>Included</v>
      </c>
      <c r="Q31" s="765">
        <f t="shared" ref="Q31:Q32" si="18">S31</f>
        <v>0</v>
      </c>
      <c r="R31" s="382">
        <f t="shared" ref="R31:R32" si="19">IF(P31="Included",0,P31)</f>
        <v>0</v>
      </c>
      <c r="S31" s="382">
        <f t="shared" ref="S31:S32" si="20">IF(K31="",(R31*J31),(R31*K31))</f>
        <v>0</v>
      </c>
      <c r="T31" s="766"/>
      <c r="AC31" s="767"/>
    </row>
    <row r="32" spans="1:51" s="382" customFormat="1" ht="55.5" customHeight="1" x14ac:dyDescent="0.3">
      <c r="A32" s="758">
        <v>10</v>
      </c>
      <c r="B32" s="758">
        <v>7000028141</v>
      </c>
      <c r="C32" s="758" t="s">
        <v>418</v>
      </c>
      <c r="D32" s="758" t="s">
        <v>488</v>
      </c>
      <c r="E32" s="758" t="s">
        <v>456</v>
      </c>
      <c r="F32" s="758" t="s">
        <v>494</v>
      </c>
      <c r="G32" s="758">
        <v>100002904</v>
      </c>
      <c r="H32" s="758">
        <v>998716</v>
      </c>
      <c r="I32" s="759"/>
      <c r="J32" s="760">
        <v>0.18</v>
      </c>
      <c r="K32" s="761"/>
      <c r="L32" s="762" t="s">
        <v>341</v>
      </c>
      <c r="M32" s="758" t="s">
        <v>340</v>
      </c>
      <c r="N32" s="758">
        <v>6</v>
      </c>
      <c r="O32" s="763"/>
      <c r="P32" s="764" t="str">
        <f t="shared" si="17"/>
        <v>Included</v>
      </c>
      <c r="Q32" s="765">
        <f t="shared" si="18"/>
        <v>0</v>
      </c>
      <c r="R32" s="382">
        <f t="shared" si="19"/>
        <v>0</v>
      </c>
      <c r="S32" s="382">
        <f t="shared" si="20"/>
        <v>0</v>
      </c>
      <c r="T32" s="766"/>
      <c r="AC32" s="767"/>
    </row>
    <row r="33" spans="1:19" ht="19.5" customHeight="1" x14ac:dyDescent="0.3">
      <c r="A33" s="452"/>
      <c r="B33" s="453"/>
      <c r="C33" s="453"/>
      <c r="D33" s="453"/>
      <c r="E33" s="453"/>
      <c r="F33" s="453"/>
      <c r="G33" s="453"/>
      <c r="H33" s="453"/>
      <c r="I33" s="453"/>
      <c r="J33" s="453"/>
      <c r="K33" s="453"/>
      <c r="L33" s="453"/>
      <c r="M33" s="453"/>
      <c r="N33" s="453"/>
      <c r="O33" s="453"/>
      <c r="P33" s="453"/>
      <c r="Q33" s="453"/>
    </row>
    <row r="34" spans="1:19" s="32" customFormat="1" ht="22.5" customHeight="1" x14ac:dyDescent="0.3">
      <c r="A34" s="903"/>
      <c r="B34" s="904"/>
      <c r="C34" s="904"/>
      <c r="D34" s="904"/>
      <c r="E34" s="904"/>
      <c r="F34" s="904"/>
      <c r="G34" s="904"/>
      <c r="H34" s="904"/>
      <c r="I34" s="905"/>
      <c r="J34" s="906" t="s">
        <v>158</v>
      </c>
      <c r="K34" s="907"/>
      <c r="L34" s="907"/>
      <c r="M34" s="907"/>
      <c r="N34" s="907"/>
      <c r="O34" s="908"/>
      <c r="P34" s="768">
        <f>SUM(P19:P32)</f>
        <v>0</v>
      </c>
      <c r="Q34" s="769"/>
      <c r="R34" s="65"/>
      <c r="S34" s="770">
        <f>SUM(S19:S32)</f>
        <v>0</v>
      </c>
    </row>
    <row r="35" spans="1:19" s="32" customFormat="1" ht="19.5" customHeight="1" x14ac:dyDescent="0.3">
      <c r="A35" s="771"/>
      <c r="B35" s="772"/>
      <c r="C35" s="772"/>
      <c r="D35" s="772"/>
      <c r="E35" s="772"/>
      <c r="F35" s="772"/>
      <c r="G35" s="772"/>
      <c r="H35" s="773"/>
      <c r="I35" s="774"/>
      <c r="J35" s="909" t="s">
        <v>145</v>
      </c>
      <c r="K35" s="909"/>
      <c r="L35" s="909"/>
      <c r="M35" s="909"/>
      <c r="N35" s="909"/>
      <c r="O35" s="910"/>
      <c r="P35" s="768"/>
      <c r="Q35" s="775">
        <f>SUM(Q19:Q32)</f>
        <v>0</v>
      </c>
      <c r="R35" s="65"/>
      <c r="S35" s="65"/>
    </row>
    <row r="36" spans="1:19" ht="16.5" x14ac:dyDescent="0.3">
      <c r="A36" s="409"/>
      <c r="B36" s="405"/>
      <c r="C36" s="404"/>
      <c r="D36" s="404"/>
      <c r="E36" s="404"/>
      <c r="F36" s="404"/>
      <c r="G36" s="404"/>
      <c r="H36" s="404"/>
      <c r="I36" s="404"/>
      <c r="J36" s="404"/>
      <c r="K36" s="404"/>
      <c r="L36" s="404"/>
      <c r="M36" s="404"/>
      <c r="N36" s="404"/>
      <c r="O36" s="404"/>
      <c r="P36" s="404"/>
      <c r="Q36" s="404"/>
    </row>
    <row r="37" spans="1:19" ht="37.9" customHeight="1" x14ac:dyDescent="0.3">
      <c r="A37" s="776" t="s">
        <v>41</v>
      </c>
      <c r="B37" s="911" t="s">
        <v>149</v>
      </c>
      <c r="C37" s="911"/>
      <c r="D37" s="911"/>
      <c r="E37" s="911"/>
      <c r="F37" s="911"/>
      <c r="G37" s="911"/>
      <c r="H37" s="911"/>
      <c r="I37" s="911"/>
      <c r="J37" s="911"/>
      <c r="K37" s="911"/>
      <c r="L37" s="911"/>
      <c r="M37" s="404"/>
      <c r="N37" s="404"/>
      <c r="O37" s="404"/>
      <c r="P37" s="404"/>
      <c r="Q37" s="404"/>
    </row>
    <row r="38" spans="1:19" ht="21" customHeight="1" x14ac:dyDescent="0.3">
      <c r="A38" s="420"/>
      <c r="B38" s="421"/>
      <c r="C38" s="421"/>
      <c r="D38" s="421"/>
      <c r="E38" s="421"/>
      <c r="F38" s="421"/>
      <c r="G38" s="421"/>
      <c r="H38" s="421"/>
      <c r="I38" s="421"/>
      <c r="J38" s="421"/>
      <c r="K38" s="421"/>
      <c r="L38" s="421"/>
      <c r="M38" s="421"/>
      <c r="N38" s="421"/>
      <c r="O38" s="901"/>
      <c r="P38" s="901"/>
      <c r="Q38" s="901"/>
    </row>
    <row r="39" spans="1:19" ht="33.6" customHeight="1" x14ac:dyDescent="0.3">
      <c r="A39" s="455" t="s">
        <v>43</v>
      </c>
      <c r="B39" s="456" t="str">
        <f>'Sch-1'!B176</f>
        <v>--</v>
      </c>
      <c r="C39" s="457"/>
      <c r="D39" s="457"/>
      <c r="E39" s="457"/>
      <c r="F39" s="457"/>
      <c r="G39" s="457"/>
      <c r="H39" s="457"/>
      <c r="I39" s="457"/>
      <c r="J39" s="457"/>
      <c r="K39" s="457"/>
      <c r="L39" s="457"/>
      <c r="M39" s="457"/>
      <c r="N39" s="721" t="s">
        <v>313</v>
      </c>
      <c r="O39" s="890" t="str">
        <f>'Sch-3 '!O118</f>
        <v/>
      </c>
      <c r="P39" s="890"/>
      <c r="Q39" s="890"/>
    </row>
    <row r="40" spans="1:19" ht="33.6" customHeight="1" x14ac:dyDescent="0.3">
      <c r="A40" s="455" t="s">
        <v>44</v>
      </c>
      <c r="B40" s="456" t="str">
        <f>'Sch-1'!B177</f>
        <v/>
      </c>
      <c r="C40" s="437"/>
      <c r="D40" s="437"/>
      <c r="E40" s="437"/>
      <c r="F40" s="437"/>
      <c r="G40" s="437"/>
      <c r="H40" s="437"/>
      <c r="I40" s="437"/>
      <c r="J40" s="437"/>
      <c r="K40" s="437"/>
      <c r="L40" s="437"/>
      <c r="M40" s="437"/>
      <c r="N40" s="722" t="s">
        <v>107</v>
      </c>
      <c r="O40" s="890" t="str">
        <f>'Sch-3 '!O119</f>
        <v/>
      </c>
      <c r="P40" s="890"/>
      <c r="Q40" s="890"/>
    </row>
    <row r="41" spans="1:19" ht="33.6" customHeight="1" x14ac:dyDescent="0.3">
      <c r="A41" s="436"/>
      <c r="B41" s="435"/>
      <c r="C41" s="437"/>
      <c r="D41" s="437"/>
      <c r="E41" s="437"/>
      <c r="F41" s="437"/>
      <c r="G41" s="437"/>
      <c r="H41" s="437"/>
      <c r="I41" s="437"/>
      <c r="J41" s="437"/>
      <c r="K41" s="437"/>
      <c r="L41" s="437"/>
      <c r="M41" s="437"/>
      <c r="N41" s="437"/>
      <c r="O41" s="901"/>
      <c r="P41" s="901"/>
      <c r="Q41" s="901"/>
    </row>
    <row r="42" spans="1:19" ht="33.6" customHeight="1" x14ac:dyDescent="0.3">
      <c r="A42" s="436"/>
      <c r="B42" s="435"/>
      <c r="C42" s="437"/>
      <c r="D42" s="437"/>
      <c r="E42" s="437"/>
      <c r="F42" s="437"/>
      <c r="G42" s="437"/>
      <c r="H42" s="437"/>
      <c r="I42" s="437"/>
      <c r="J42" s="437"/>
      <c r="K42" s="437"/>
      <c r="L42" s="437"/>
      <c r="M42" s="437"/>
      <c r="N42" s="437"/>
      <c r="O42" s="436"/>
      <c r="P42" s="458"/>
      <c r="Q42" s="459"/>
    </row>
  </sheetData>
  <sheetProtection algorithmName="SHA-512" hashValue="jN74YPUsCeKfpWX1Nq1/gPXEtghFMY/AT8ftGcskIFIqNd9noVLJc5VqPYkDPDbmXp2zLxl7aII4cF1u08MgsQ==" saltValue="NuNSKhzz9iWm5hXS8OKgiA==" spinCount="100000" sheet="1" formatColumns="0" formatRows="0" selectLockedCells="1"/>
  <customSheetViews>
    <customSheetView guid="{7B2C193D-327B-40D6-809F-9A3DFB75744C}" scale="80" showPageBreaks="1" fitToPage="1" printArea="1" hiddenColumns="1" view="pageBreakPreview">
      <selection activeCell="I20" sqref="I20"/>
      <pageMargins left="0.25" right="0.25" top="0.75" bottom="0.75" header="0.3" footer="0.3"/>
      <pageSetup scale="45" fitToHeight="0" orientation="landscape" r:id="rId1"/>
      <headerFooter alignWithMargins="0">
        <oddFooter>&amp;R&amp;"Book Antiqua,Bold"&amp;10Schedule-4/ Page &amp;P of &amp;N</oddFooter>
      </headerFooter>
    </customSheetView>
    <customSheetView guid="{0D897A0D-14C5-4BD1-B11A-C8754685A103}" scale="80" showPageBreaks="1" fitToPage="1" printArea="1" hiddenColumns="1" view="pageBreakPreview" topLeftCell="B1">
      <selection activeCell="I19" sqref="I19"/>
      <pageMargins left="0.25" right="0.25" top="0.75" bottom="0.75" header="0.3" footer="0.3"/>
      <pageSetup scale="45" fitToHeight="0" orientation="landscape" r:id="rId2"/>
      <headerFooter alignWithMargins="0">
        <oddFooter>&amp;R&amp;"Book Antiqua,Bold"&amp;10Schedule-4/ Page &amp;P of &amp;N</oddFooter>
      </headerFooter>
    </customSheetView>
    <customSheetView guid="{302D9D75-0757-45DA-AFBF-614F08F1401B}" scale="70" showPageBreaks="1" fitToPage="1" printArea="1" hiddenColumns="1" view="pageBreakPreview">
      <selection activeCell="O32" sqref="O32"/>
      <pageMargins left="0.25" right="0.25" top="0.75" bottom="0.75" header="0.3" footer="0.3"/>
      <pageSetup scale="43" fitToHeight="0" orientation="landscape" r:id="rId3"/>
      <headerFooter alignWithMargins="0">
        <oddFooter>&amp;R&amp;"Book Antiqua,Bold"&amp;10Schedule-4/ Page &amp;P of &amp;N</oddFooter>
      </headerFooter>
    </customSheetView>
    <customSheetView guid="{C6A7FFED-91EB-41DF-A944-2BFB2D792481}" scale="70" showPageBreaks="1" fitToPage="1" printArea="1" hiddenColumns="1" view="pageBreakPreview">
      <selection activeCell="O32" sqref="O32"/>
      <pageMargins left="0.25" right="0.25" top="0.75" bottom="0.75" header="0.3" footer="0.3"/>
      <pageSetup scale="43" fitToHeight="0" orientation="landscape" r:id="rId4"/>
      <headerFooter alignWithMargins="0">
        <oddFooter>&amp;R&amp;"Book Antiqua,Bold"&amp;10Schedule-4/ Page &amp;P of &amp;N</oddFooter>
      </headerFooter>
    </customSheetView>
  </customSheetViews>
  <mergeCells count="21">
    <mergeCell ref="B10:O10"/>
    <mergeCell ref="A3:Q3"/>
    <mergeCell ref="A4:Q4"/>
    <mergeCell ref="A7:O7"/>
    <mergeCell ref="B8:O8"/>
    <mergeCell ref="B9:O9"/>
    <mergeCell ref="O39:Q39"/>
    <mergeCell ref="O40:Q40"/>
    <mergeCell ref="O41:Q41"/>
    <mergeCell ref="B11:O11"/>
    <mergeCell ref="A34:I34"/>
    <mergeCell ref="J34:O34"/>
    <mergeCell ref="J35:O35"/>
    <mergeCell ref="B37:L37"/>
    <mergeCell ref="O38:Q38"/>
    <mergeCell ref="A14:Q14"/>
    <mergeCell ref="B18:Q18"/>
    <mergeCell ref="B21:Q21"/>
    <mergeCell ref="B24:Q24"/>
    <mergeCell ref="B27:Q27"/>
    <mergeCell ref="B30:Q30"/>
  </mergeCells>
  <conditionalFormatting sqref="I19:I20">
    <cfRule type="expression" dxfId="50" priority="66" stopIfTrue="1">
      <formula>H19&gt;0</formula>
    </cfRule>
  </conditionalFormatting>
  <conditionalFormatting sqref="I22:I23">
    <cfRule type="expression" dxfId="49" priority="58" stopIfTrue="1">
      <formula>H22&gt;0</formula>
    </cfRule>
  </conditionalFormatting>
  <conditionalFormatting sqref="I25:I26">
    <cfRule type="expression" dxfId="48" priority="50" stopIfTrue="1">
      <formula>H25&gt;0</formula>
    </cfRule>
  </conditionalFormatting>
  <conditionalFormatting sqref="I28:I29">
    <cfRule type="expression" dxfId="47" priority="42" stopIfTrue="1">
      <formula>H28&gt;0</formula>
    </cfRule>
  </conditionalFormatting>
  <conditionalFormatting sqref="I31:I32">
    <cfRule type="expression" dxfId="46" priority="2" stopIfTrue="1">
      <formula>H31&gt;0</formula>
    </cfRule>
  </conditionalFormatting>
  <conditionalFormatting sqref="K19:K20">
    <cfRule type="expression" dxfId="45" priority="65" stopIfTrue="1">
      <formula>J19&gt;0</formula>
    </cfRule>
    <cfRule type="cellIs" dxfId="44" priority="68" stopIfTrue="1" operator="equal">
      <formula>"a"</formula>
    </cfRule>
  </conditionalFormatting>
  <conditionalFormatting sqref="K22:K23">
    <cfRule type="expression" dxfId="43" priority="57" stopIfTrue="1">
      <formula>J22&gt;0</formula>
    </cfRule>
    <cfRule type="cellIs" dxfId="42" priority="60" stopIfTrue="1" operator="equal">
      <formula>"a"</formula>
    </cfRule>
  </conditionalFormatting>
  <conditionalFormatting sqref="K25:K26">
    <cfRule type="expression" dxfId="41" priority="49" stopIfTrue="1">
      <formula>J25&gt;0</formula>
    </cfRule>
    <cfRule type="cellIs" dxfId="40" priority="52" stopIfTrue="1" operator="equal">
      <formula>"a"</formula>
    </cfRule>
  </conditionalFormatting>
  <conditionalFormatting sqref="K28:K29">
    <cfRule type="expression" dxfId="39" priority="41" stopIfTrue="1">
      <formula>J28&gt;0</formula>
    </cfRule>
    <cfRule type="cellIs" dxfId="38" priority="44" stopIfTrue="1" operator="equal">
      <formula>"a"</formula>
    </cfRule>
  </conditionalFormatting>
  <conditionalFormatting sqref="K31:K32">
    <cfRule type="expression" dxfId="37" priority="1" stopIfTrue="1">
      <formula>J31&gt;0</formula>
    </cfRule>
    <cfRule type="cellIs" dxfId="36" priority="4" stopIfTrue="1" operator="equal">
      <formula>"a"</formula>
    </cfRule>
  </conditionalFormatting>
  <conditionalFormatting sqref="O19:O20">
    <cfRule type="expression" dxfId="35" priority="67" stopIfTrue="1">
      <formula>N19&gt;0</formula>
    </cfRule>
  </conditionalFormatting>
  <conditionalFormatting sqref="O22:O23">
    <cfRule type="expression" dxfId="34" priority="59" stopIfTrue="1">
      <formula>N22&gt;0</formula>
    </cfRule>
  </conditionalFormatting>
  <conditionalFormatting sqref="O25:O26">
    <cfRule type="expression" dxfId="33" priority="51" stopIfTrue="1">
      <formula>N25&gt;0</formula>
    </cfRule>
  </conditionalFormatting>
  <conditionalFormatting sqref="O28:O29">
    <cfRule type="expression" dxfId="32" priority="43" stopIfTrue="1">
      <formula>N28&gt;0</formula>
    </cfRule>
  </conditionalFormatting>
  <conditionalFormatting sqref="O31:O32">
    <cfRule type="expression" dxfId="31" priority="3" stopIfTrue="1">
      <formula>N31&gt;0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22:I23 I25:I26 I19:I20 I28:I32" xr:uid="{00000000-0002-0000-0800-000001000000}">
      <formula1>1</formula1>
    </dataValidation>
    <dataValidation type="list" operator="greaterThan" allowBlank="1" showInputMessage="1" showErrorMessage="1" sqref="K22:K23 K25:K26 K19:K20 K28:K32" xr:uid="{00000000-0002-0000-0800-000002000000}">
      <formula1>"0%,5%,12%,18%,28%"</formula1>
    </dataValidation>
    <dataValidation type="whole" operator="greaterThan" allowBlank="1" showInputMessage="1" showErrorMessage="1" error="Enter only Numeric Value greater than zero or leave the cell blank !" sqref="O22:O23 O25:O26 O19:O20 O28:O32" xr:uid="{00000000-0002-0000-0800-000003000000}">
      <formula1>0</formula1>
    </dataValidation>
  </dataValidations>
  <pageMargins left="0.25" right="0.25" top="0.75" bottom="0.75" header="0.3" footer="0.3"/>
  <pageSetup scale="50" fitToHeight="0" orientation="landscape" r:id="rId5"/>
  <headerFooter alignWithMargins="0">
    <oddFooter>&amp;R&amp;"Book Antiqua,Bold"&amp;10Schedule-4/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5" sqref="D15"/>
    </sheetView>
  </sheetViews>
  <sheetFormatPr defaultColWidth="10" defaultRowHeight="16.5" x14ac:dyDescent="0.3"/>
  <cols>
    <col min="1" max="1" width="10.375" style="472" customWidth="1"/>
    <col min="2" max="2" width="40.875" style="472" customWidth="1"/>
    <col min="3" max="3" width="17.5" style="472" customWidth="1"/>
    <col min="4" max="4" width="20.5" style="472" customWidth="1"/>
    <col min="5" max="5" width="20" style="472" customWidth="1"/>
    <col min="6" max="8" width="10" style="464" customWidth="1"/>
    <col min="9" max="9" width="12.25" style="464" customWidth="1"/>
    <col min="10" max="10" width="12.625" style="464" customWidth="1"/>
    <col min="11" max="11" width="15" style="464" customWidth="1"/>
    <col min="12" max="13" width="10" style="464" customWidth="1"/>
    <col min="14" max="14" width="18.625" style="464" customWidth="1"/>
    <col min="15" max="15" width="16" style="464" customWidth="1"/>
    <col min="16" max="17" width="10" style="464" customWidth="1"/>
    <col min="18" max="18" width="10" style="503" customWidth="1"/>
    <col min="19" max="24" width="10" style="464" customWidth="1"/>
    <col min="25" max="16384" width="10" style="503"/>
  </cols>
  <sheetData>
    <row r="1" spans="1:15" ht="18" customHeight="1" x14ac:dyDescent="0.3">
      <c r="A1" s="460" t="str">
        <f>[1]Cover!B3</f>
        <v>Specification No: 5002001865/OTHERS/DOM/A00-CC CS -1</v>
      </c>
      <c r="B1" s="461"/>
      <c r="C1" s="462"/>
      <c r="D1" s="462"/>
      <c r="E1" s="463" t="s">
        <v>159</v>
      </c>
    </row>
    <row r="2" spans="1:15" ht="8.1" customHeight="1" x14ac:dyDescent="0.3">
      <c r="A2" s="465"/>
      <c r="B2" s="466"/>
      <c r="C2" s="467"/>
      <c r="D2" s="467"/>
      <c r="E2" s="468"/>
      <c r="F2" s="469"/>
    </row>
    <row r="3" spans="1:15" ht="66" customHeight="1" x14ac:dyDescent="0.3">
      <c r="A3" s="933"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33"/>
      <c r="C3" s="933"/>
      <c r="D3" s="933"/>
      <c r="E3" s="933"/>
    </row>
    <row r="4" spans="1:15" ht="21.95" customHeight="1" x14ac:dyDescent="0.3">
      <c r="A4" s="934" t="s">
        <v>312</v>
      </c>
      <c r="B4" s="934"/>
      <c r="C4" s="934"/>
      <c r="D4" s="934"/>
      <c r="E4" s="934"/>
    </row>
    <row r="5" spans="1:15" ht="12" customHeight="1" x14ac:dyDescent="0.3">
      <c r="A5" s="470"/>
      <c r="B5" s="471"/>
      <c r="C5" s="471"/>
      <c r="D5" s="471"/>
      <c r="E5" s="471"/>
    </row>
    <row r="6" spans="1:15" ht="18" customHeight="1" x14ac:dyDescent="0.3">
      <c r="A6" s="440" t="str">
        <f>'[1]Sch-1'!A6</f>
        <v>Bidder’s Name and Address (Sole Bidder) :</v>
      </c>
      <c r="D6" s="473" t="s">
        <v>5</v>
      </c>
    </row>
    <row r="7" spans="1:15" ht="18" customHeight="1" x14ac:dyDescent="0.3">
      <c r="A7" s="474" t="str">
        <f>'[1]Sch-1'!A7</f>
        <v/>
      </c>
      <c r="D7" s="475" t="str">
        <f>'[1]Sch-1'!M7</f>
        <v>Contracts Services, 3rd Floor</v>
      </c>
    </row>
    <row r="8" spans="1:15" ht="18" customHeight="1" x14ac:dyDescent="0.3">
      <c r="A8" s="476" t="s">
        <v>161</v>
      </c>
      <c r="B8" s="928" t="str">
        <f>IF('[1]Sch-1'!C8=0, "", '[1]Sch-1'!C8)</f>
        <v/>
      </c>
      <c r="C8" s="928"/>
      <c r="D8" s="475" t="str">
        <f>'[1]Sch-1'!M8</f>
        <v>Power Grid Corporation of India Ltd.,</v>
      </c>
    </row>
    <row r="9" spans="1:15" ht="18" customHeight="1" x14ac:dyDescent="0.3">
      <c r="A9" s="476" t="s">
        <v>162</v>
      </c>
      <c r="B9" s="928" t="str">
        <f>IF('[1]Sch-1'!C9=0, "", '[1]Sch-1'!C9)</f>
        <v/>
      </c>
      <c r="C9" s="928"/>
      <c r="D9" s="475" t="str">
        <f>'[1]Sch-1'!M9</f>
        <v>"Saudamini", Plot No.-2</v>
      </c>
    </row>
    <row r="10" spans="1:15" ht="18" customHeight="1" x14ac:dyDescent="0.3">
      <c r="A10" s="477"/>
      <c r="B10" s="928" t="str">
        <f>IF('[1]Sch-1'!C10=0, "", '[1]Sch-1'!C10)</f>
        <v/>
      </c>
      <c r="C10" s="928"/>
      <c r="D10" s="475" t="str">
        <f>'[1]Sch-1'!M10</f>
        <v xml:space="preserve">Sector-29, </v>
      </c>
    </row>
    <row r="11" spans="1:15" ht="18" customHeight="1" x14ac:dyDescent="0.3">
      <c r="A11" s="477"/>
      <c r="B11" s="928" t="str">
        <f>IF('[1]Sch-1'!C11=0, "", '[1]Sch-1'!C11)</f>
        <v/>
      </c>
      <c r="C11" s="928"/>
      <c r="D11" s="475" t="str">
        <f>'[1]Sch-1'!M11</f>
        <v>Gurugram (Haryana) - 122001</v>
      </c>
    </row>
    <row r="12" spans="1:15" ht="8.1" customHeight="1" x14ac:dyDescent="0.3"/>
    <row r="13" spans="1:15" ht="21.95" customHeight="1" x14ac:dyDescent="0.3">
      <c r="A13" s="478" t="s">
        <v>163</v>
      </c>
      <c r="B13" s="929" t="s">
        <v>164</v>
      </c>
      <c r="C13" s="930"/>
      <c r="D13" s="931" t="s">
        <v>165</v>
      </c>
      <c r="E13" s="932"/>
      <c r="I13" s="922"/>
      <c r="J13" s="922"/>
      <c r="K13" s="922"/>
      <c r="M13" s="922"/>
      <c r="N13" s="922"/>
      <c r="O13" s="922"/>
    </row>
    <row r="14" spans="1:15" ht="18" customHeight="1" x14ac:dyDescent="0.3">
      <c r="A14" s="479" t="s">
        <v>168</v>
      </c>
      <c r="B14" s="923" t="s">
        <v>169</v>
      </c>
      <c r="C14" s="924"/>
      <c r="D14" s="710">
        <f>'Sch-1'!N171*(1-Discount!K18)+'Sch-7'!N21*(1-Discount!K23)</f>
        <v>0</v>
      </c>
      <c r="E14" s="711"/>
      <c r="I14" s="480"/>
      <c r="K14" s="480"/>
      <c r="M14" s="480"/>
      <c r="O14" s="480"/>
    </row>
    <row r="15" spans="1:15" ht="75.75" customHeight="1" x14ac:dyDescent="0.3">
      <c r="A15" s="481"/>
      <c r="B15" s="926" t="s">
        <v>171</v>
      </c>
      <c r="C15" s="927"/>
      <c r="D15" s="712"/>
      <c r="E15" s="713"/>
    </row>
    <row r="16" spans="1:15" ht="18" customHeight="1" x14ac:dyDescent="0.3">
      <c r="A16" s="479" t="s">
        <v>172</v>
      </c>
      <c r="B16" s="923" t="s">
        <v>173</v>
      </c>
      <c r="C16" s="924"/>
      <c r="D16" s="714">
        <f>'Sch-3 '!Q114*(1-Discount!K20)+'Sch-4a'!Q30*(1-Discount!K21)+'Sch-4b'!Q35*(1-Discount!K22)</f>
        <v>0</v>
      </c>
      <c r="E16" s="715"/>
      <c r="I16" s="480"/>
      <c r="K16" s="483"/>
      <c r="M16" s="480"/>
      <c r="O16" s="483"/>
    </row>
    <row r="17" spans="1:15" ht="72.75" customHeight="1" x14ac:dyDescent="0.3">
      <c r="A17" s="481"/>
      <c r="B17" s="926" t="s">
        <v>175</v>
      </c>
      <c r="C17" s="927"/>
      <c r="D17" s="716"/>
      <c r="E17" s="717"/>
      <c r="I17" s="485"/>
      <c r="M17" s="485"/>
    </row>
    <row r="18" spans="1:15" ht="18" customHeight="1" x14ac:dyDescent="0.3">
      <c r="A18" s="915"/>
      <c r="B18" s="916" t="s">
        <v>176</v>
      </c>
      <c r="C18" s="917"/>
      <c r="D18" s="718">
        <f>D16+D14</f>
        <v>0</v>
      </c>
      <c r="E18" s="719"/>
      <c r="K18" s="486"/>
      <c r="O18" s="486"/>
    </row>
    <row r="19" spans="1:15" ht="50.1" customHeight="1" x14ac:dyDescent="0.3">
      <c r="A19" s="915"/>
      <c r="B19" s="918"/>
      <c r="C19" s="919"/>
      <c r="D19" s="920"/>
      <c r="E19" s="921"/>
    </row>
    <row r="20" spans="1:15" ht="18" customHeight="1" x14ac:dyDescent="0.3">
      <c r="B20" s="487"/>
      <c r="C20" s="487"/>
      <c r="D20" s="488"/>
      <c r="E20" s="488"/>
    </row>
    <row r="21" spans="1:15" ht="21.75" customHeight="1" x14ac:dyDescent="0.3">
      <c r="A21" s="489"/>
      <c r="B21" s="925"/>
      <c r="C21" s="925"/>
      <c r="D21" s="925"/>
      <c r="E21" s="925"/>
    </row>
    <row r="22" spans="1:15" ht="18" customHeight="1" x14ac:dyDescent="0.3">
      <c r="A22" s="490"/>
      <c r="B22" s="490"/>
      <c r="C22" s="490"/>
      <c r="D22" s="490"/>
      <c r="E22" s="490"/>
    </row>
    <row r="23" spans="1:15" ht="30" customHeight="1" x14ac:dyDescent="0.3">
      <c r="A23" s="490"/>
      <c r="B23" s="490"/>
      <c r="C23" s="491"/>
      <c r="D23" s="490"/>
      <c r="E23" s="490"/>
    </row>
    <row r="24" spans="1:15" ht="30" customHeight="1" x14ac:dyDescent="0.3">
      <c r="A24" s="492" t="s">
        <v>179</v>
      </c>
      <c r="B24" s="493" t="str">
        <f>IF('[1]Sch-1'!B187=0,"", '[1]Sch-1'!B187)</f>
        <v>--</v>
      </c>
      <c r="C24" s="491" t="s">
        <v>45</v>
      </c>
      <c r="D24" s="494" t="str">
        <f>IF('[1]Sch-1'!M188=0,"",'[1]Sch-1'!M188)</f>
        <v/>
      </c>
      <c r="F24" s="495"/>
    </row>
    <row r="25" spans="1:15" ht="30" customHeight="1" x14ac:dyDescent="0.3">
      <c r="A25" s="492" t="s">
        <v>180</v>
      </c>
      <c r="B25" s="496" t="str">
        <f>IF('[1]Sch-1'!B188=0,"", '[1]Sch-1'!B188)</f>
        <v/>
      </c>
      <c r="C25" s="491" t="s">
        <v>46</v>
      </c>
      <c r="D25" s="494" t="str">
        <f>IF('[1]Sch-1'!M189=0,"",'[1]Sch-1'!M189)</f>
        <v/>
      </c>
      <c r="F25" s="495"/>
    </row>
    <row r="26" spans="1:15" ht="30" customHeight="1" x14ac:dyDescent="0.3">
      <c r="A26" s="497"/>
      <c r="B26" s="498"/>
      <c r="C26" s="491"/>
      <c r="D26" s="464"/>
      <c r="E26" s="464"/>
      <c r="F26" s="495"/>
    </row>
    <row r="27" spans="1:15" ht="33" customHeight="1" x14ac:dyDescent="0.3">
      <c r="A27" s="497"/>
      <c r="B27" s="498"/>
      <c r="C27" s="469"/>
      <c r="D27" s="499"/>
      <c r="E27" s="500"/>
      <c r="F27" s="495"/>
    </row>
    <row r="28" spans="1:15" ht="21.95" customHeight="1" x14ac:dyDescent="0.3">
      <c r="A28" s="501"/>
      <c r="B28" s="501"/>
      <c r="C28" s="501"/>
      <c r="D28" s="501"/>
      <c r="E28" s="502"/>
    </row>
    <row r="29" spans="1:15" ht="21.95" customHeight="1" x14ac:dyDescent="0.3">
      <c r="A29" s="501"/>
      <c r="B29" s="501"/>
      <c r="C29" s="501"/>
      <c r="D29" s="501"/>
      <c r="E29" s="502"/>
    </row>
    <row r="30" spans="1:15" ht="21.95" customHeight="1" x14ac:dyDescent="0.3">
      <c r="A30" s="501"/>
      <c r="B30" s="501"/>
      <c r="C30" s="501"/>
      <c r="D30" s="501"/>
      <c r="E30" s="502"/>
    </row>
    <row r="31" spans="1:15" ht="21.95" customHeight="1" x14ac:dyDescent="0.3">
      <c r="A31" s="501"/>
      <c r="B31" s="501"/>
      <c r="C31" s="501"/>
      <c r="D31" s="501"/>
      <c r="E31" s="502"/>
    </row>
    <row r="32" spans="1:15" ht="21.95" customHeight="1" x14ac:dyDescent="0.3">
      <c r="A32" s="501"/>
      <c r="B32" s="501"/>
      <c r="C32" s="501"/>
      <c r="D32" s="501"/>
      <c r="E32" s="502"/>
    </row>
    <row r="33" spans="1:5" ht="21.95" customHeight="1" x14ac:dyDescent="0.3">
      <c r="A33" s="501"/>
      <c r="B33" s="501"/>
      <c r="C33" s="501"/>
      <c r="D33" s="501"/>
      <c r="E33" s="502"/>
    </row>
    <row r="34" spans="1:5" ht="24.95" customHeight="1" x14ac:dyDescent="0.3">
      <c r="A34" s="500"/>
      <c r="B34" s="500"/>
      <c r="C34" s="500"/>
      <c r="D34" s="500"/>
      <c r="E34" s="500"/>
    </row>
    <row r="35" spans="1:5" ht="24.95" customHeight="1" x14ac:dyDescent="0.3">
      <c r="A35" s="500"/>
      <c r="B35" s="500"/>
      <c r="C35" s="500"/>
      <c r="D35" s="500"/>
      <c r="E35" s="500"/>
    </row>
    <row r="36" spans="1:5" ht="24.95" customHeight="1" x14ac:dyDescent="0.3">
      <c r="A36" s="500"/>
      <c r="B36" s="500"/>
      <c r="C36" s="500"/>
      <c r="D36" s="500"/>
      <c r="E36" s="500"/>
    </row>
    <row r="37" spans="1:5" ht="24.95" customHeight="1" x14ac:dyDescent="0.3">
      <c r="A37" s="500"/>
      <c r="B37" s="500"/>
      <c r="C37" s="500"/>
      <c r="D37" s="500"/>
      <c r="E37" s="500"/>
    </row>
    <row r="38" spans="1:5" ht="24.95" customHeight="1" x14ac:dyDescent="0.3">
      <c r="A38" s="500"/>
      <c r="B38" s="500"/>
      <c r="C38" s="500"/>
      <c r="D38" s="500"/>
      <c r="E38" s="500"/>
    </row>
    <row r="39" spans="1:5" ht="24.95" customHeight="1" x14ac:dyDescent="0.3">
      <c r="A39" s="500"/>
      <c r="B39" s="500"/>
      <c r="C39" s="500"/>
      <c r="D39" s="500"/>
      <c r="E39" s="500"/>
    </row>
    <row r="40" spans="1:5" ht="24.95" customHeight="1" x14ac:dyDescent="0.3">
      <c r="A40" s="500"/>
      <c r="B40" s="500"/>
      <c r="C40" s="500"/>
      <c r="D40" s="500"/>
      <c r="E40" s="500"/>
    </row>
    <row r="41" spans="1:5" ht="24.95" customHeight="1" x14ac:dyDescent="0.3">
      <c r="A41" s="500"/>
      <c r="B41" s="500"/>
      <c r="C41" s="500"/>
      <c r="D41" s="500"/>
      <c r="E41" s="500"/>
    </row>
    <row r="42" spans="1:5" ht="24.95" customHeight="1" x14ac:dyDescent="0.3">
      <c r="A42" s="500"/>
      <c r="B42" s="500"/>
      <c r="C42" s="500"/>
      <c r="D42" s="500"/>
      <c r="E42" s="500"/>
    </row>
    <row r="43" spans="1:5" ht="24.95" customHeight="1" x14ac:dyDescent="0.3">
      <c r="A43" s="500"/>
      <c r="B43" s="500"/>
      <c r="C43" s="500"/>
      <c r="D43" s="500"/>
      <c r="E43" s="500"/>
    </row>
    <row r="44" spans="1:5" ht="24.95" customHeight="1" x14ac:dyDescent="0.3">
      <c r="A44" s="500"/>
      <c r="B44" s="500"/>
      <c r="C44" s="500"/>
      <c r="D44" s="500"/>
      <c r="E44" s="500"/>
    </row>
    <row r="45" spans="1:5" ht="24.95" customHeight="1" x14ac:dyDescent="0.3">
      <c r="A45" s="500"/>
      <c r="B45" s="500"/>
      <c r="C45" s="500"/>
      <c r="D45" s="500"/>
      <c r="E45" s="500"/>
    </row>
    <row r="46" spans="1:5" ht="24.95" customHeight="1" x14ac:dyDescent="0.3">
      <c r="A46" s="500"/>
      <c r="B46" s="500"/>
      <c r="C46" s="500"/>
      <c r="D46" s="500"/>
      <c r="E46" s="500"/>
    </row>
    <row r="47" spans="1:5" ht="24.95" customHeight="1" x14ac:dyDescent="0.3">
      <c r="A47" s="500"/>
      <c r="B47" s="500"/>
      <c r="C47" s="500"/>
      <c r="D47" s="500"/>
      <c r="E47" s="500"/>
    </row>
    <row r="48" spans="1:5" ht="24.95" customHeight="1" x14ac:dyDescent="0.3">
      <c r="A48" s="500"/>
      <c r="B48" s="500"/>
      <c r="C48" s="500"/>
      <c r="D48" s="500"/>
      <c r="E48" s="500"/>
    </row>
    <row r="49" spans="1:5" ht="24.95" customHeight="1" x14ac:dyDescent="0.3">
      <c r="A49" s="500"/>
      <c r="B49" s="500"/>
      <c r="C49" s="500"/>
      <c r="D49" s="500"/>
      <c r="E49" s="500"/>
    </row>
    <row r="50" spans="1:5" ht="24.95" customHeight="1" x14ac:dyDescent="0.3">
      <c r="A50" s="500"/>
      <c r="B50" s="500"/>
      <c r="C50" s="500"/>
      <c r="D50" s="500"/>
      <c r="E50" s="500"/>
    </row>
    <row r="51" spans="1:5" ht="24.95" customHeight="1" x14ac:dyDescent="0.3">
      <c r="A51" s="500"/>
      <c r="B51" s="500"/>
      <c r="C51" s="500"/>
      <c r="D51" s="500"/>
      <c r="E51" s="500"/>
    </row>
    <row r="52" spans="1:5" ht="24.95" customHeight="1" x14ac:dyDescent="0.3">
      <c r="A52" s="500"/>
      <c r="B52" s="500"/>
      <c r="C52" s="500"/>
      <c r="D52" s="500"/>
      <c r="E52" s="500"/>
    </row>
    <row r="53" spans="1:5" ht="24.95" customHeight="1" x14ac:dyDescent="0.3">
      <c r="A53" s="500"/>
      <c r="B53" s="500"/>
      <c r="C53" s="500"/>
      <c r="D53" s="500"/>
      <c r="E53" s="500"/>
    </row>
    <row r="54" spans="1:5" ht="24.95" customHeight="1" x14ac:dyDescent="0.3">
      <c r="A54" s="500"/>
      <c r="B54" s="500"/>
      <c r="C54" s="500"/>
      <c r="D54" s="500"/>
      <c r="E54" s="500"/>
    </row>
    <row r="55" spans="1:5" ht="24.95" customHeight="1" x14ac:dyDescent="0.3">
      <c r="A55" s="500"/>
      <c r="B55" s="500"/>
      <c r="C55" s="500"/>
      <c r="D55" s="500"/>
      <c r="E55" s="500"/>
    </row>
    <row r="56" spans="1:5" ht="24.95" customHeight="1" x14ac:dyDescent="0.3">
      <c r="A56" s="500"/>
      <c r="B56" s="500"/>
      <c r="C56" s="500"/>
      <c r="D56" s="500"/>
      <c r="E56" s="500"/>
    </row>
    <row r="57" spans="1:5" x14ac:dyDescent="0.3">
      <c r="A57" s="500"/>
      <c r="B57" s="500"/>
      <c r="C57" s="500"/>
      <c r="D57" s="500"/>
      <c r="E57" s="500"/>
    </row>
    <row r="58" spans="1:5" x14ac:dyDescent="0.3">
      <c r="A58" s="500"/>
      <c r="B58" s="500"/>
      <c r="C58" s="500"/>
      <c r="D58" s="500"/>
      <c r="E58" s="500"/>
    </row>
    <row r="59" spans="1:5" x14ac:dyDescent="0.3">
      <c r="A59" s="500"/>
      <c r="B59" s="500"/>
      <c r="C59" s="500"/>
      <c r="D59" s="500"/>
      <c r="E59" s="500"/>
    </row>
    <row r="60" spans="1:5" x14ac:dyDescent="0.3">
      <c r="A60" s="500"/>
      <c r="B60" s="500"/>
      <c r="C60" s="500"/>
      <c r="D60" s="500"/>
      <c r="E60" s="500"/>
    </row>
    <row r="61" spans="1:5" x14ac:dyDescent="0.3">
      <c r="A61" s="500"/>
      <c r="B61" s="500"/>
      <c r="C61" s="500"/>
      <c r="D61" s="500"/>
      <c r="E61" s="500"/>
    </row>
    <row r="62" spans="1:5" x14ac:dyDescent="0.3">
      <c r="A62" s="500"/>
      <c r="B62" s="500"/>
      <c r="C62" s="500"/>
      <c r="D62" s="500"/>
      <c r="E62" s="500"/>
    </row>
    <row r="63" spans="1:5" x14ac:dyDescent="0.3">
      <c r="A63" s="500"/>
      <c r="B63" s="500"/>
      <c r="C63" s="500"/>
      <c r="D63" s="500"/>
      <c r="E63" s="500"/>
    </row>
    <row r="64" spans="1:5" x14ac:dyDescent="0.3">
      <c r="A64" s="500"/>
      <c r="B64" s="500"/>
      <c r="C64" s="500"/>
      <c r="D64" s="500"/>
      <c r="E64" s="500"/>
    </row>
    <row r="65" spans="1:5" x14ac:dyDescent="0.3">
      <c r="A65" s="500"/>
      <c r="B65" s="500"/>
      <c r="C65" s="500"/>
      <c r="D65" s="500"/>
      <c r="E65" s="500"/>
    </row>
    <row r="66" spans="1:5" x14ac:dyDescent="0.3">
      <c r="A66" s="500"/>
      <c r="B66" s="500"/>
      <c r="C66" s="500"/>
      <c r="D66" s="500"/>
      <c r="E66" s="500"/>
    </row>
    <row r="67" spans="1:5" x14ac:dyDescent="0.3">
      <c r="A67" s="500"/>
      <c r="B67" s="500"/>
      <c r="C67" s="500"/>
      <c r="D67" s="500"/>
      <c r="E67" s="500"/>
    </row>
    <row r="68" spans="1:5" x14ac:dyDescent="0.3">
      <c r="A68" s="500"/>
      <c r="B68" s="500"/>
      <c r="C68" s="500"/>
      <c r="D68" s="500"/>
      <c r="E68" s="500"/>
    </row>
    <row r="69" spans="1:5" x14ac:dyDescent="0.3">
      <c r="A69" s="500"/>
      <c r="B69" s="500"/>
      <c r="C69" s="500"/>
      <c r="D69" s="500"/>
      <c r="E69" s="500"/>
    </row>
    <row r="70" spans="1:5" x14ac:dyDescent="0.3">
      <c r="A70" s="500"/>
      <c r="B70" s="500"/>
      <c r="C70" s="500"/>
      <c r="D70" s="500"/>
      <c r="E70" s="500"/>
    </row>
    <row r="71" spans="1:5" x14ac:dyDescent="0.3">
      <c r="A71" s="500"/>
      <c r="B71" s="500"/>
      <c r="C71" s="500"/>
      <c r="D71" s="500"/>
      <c r="E71" s="500"/>
    </row>
    <row r="72" spans="1:5" x14ac:dyDescent="0.3">
      <c r="A72" s="500"/>
      <c r="B72" s="500"/>
      <c r="C72" s="500"/>
      <c r="D72" s="500"/>
      <c r="E72" s="500"/>
    </row>
    <row r="73" spans="1:5" x14ac:dyDescent="0.3">
      <c r="A73" s="500"/>
      <c r="B73" s="500"/>
      <c r="C73" s="500"/>
      <c r="D73" s="500"/>
      <c r="E73" s="500"/>
    </row>
    <row r="74" spans="1:5" x14ac:dyDescent="0.3">
      <c r="A74" s="500"/>
      <c r="B74" s="500"/>
      <c r="C74" s="500"/>
      <c r="D74" s="500"/>
      <c r="E74" s="500"/>
    </row>
  </sheetData>
  <sheetProtection algorithmName="SHA-512" hashValue="c7KfYJCKA/mOQz2fwfRKe+qr0AAhE37aXayQztgW0PKq7PANXwBw9R/7T/0DT10hV5AOyAu3BNPMVv+FUE7Ezg==" saltValue="PQha9N5uQcNwJZMUeB4Uow==" spinCount="100000" sheet="1" formatColumns="0" formatRows="0" selectLockedCells="1"/>
  <dataConsolidate/>
  <customSheetViews>
    <customSheetView guid="{7B2C193D-327B-40D6-809F-9A3DFB75744C}" showPageBreaks="1" printArea="1" state="hidden" view="pageBreakPreview">
      <selection activeCell="D18" sqref="D1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0D897A0D-14C5-4BD1-B11A-C8754685A103}" showPageBreaks="1" printArea="1" state="hidden" view="pageBreakPreview">
      <selection activeCell="D18" sqref="D1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19">
    <mergeCell ref="B11:C11"/>
    <mergeCell ref="B13:C13"/>
    <mergeCell ref="D13:E13"/>
    <mergeCell ref="A3:E3"/>
    <mergeCell ref="A4:E4"/>
    <mergeCell ref="B8:C8"/>
    <mergeCell ref="B9:C9"/>
    <mergeCell ref="B10:C10"/>
    <mergeCell ref="M13:O13"/>
    <mergeCell ref="B14:C14"/>
    <mergeCell ref="B21:E21"/>
    <mergeCell ref="B16:C16"/>
    <mergeCell ref="B17:C17"/>
    <mergeCell ref="B15:C15"/>
    <mergeCell ref="A18:A19"/>
    <mergeCell ref="B18:C18"/>
    <mergeCell ref="B19:C19"/>
    <mergeCell ref="D19:E19"/>
    <mergeCell ref="I13:K13"/>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zoomScaleNormal="100" zoomScaleSheetLayoutView="100" workbookViewId="0">
      <selection activeCell="D15" sqref="D15:E15"/>
    </sheetView>
  </sheetViews>
  <sheetFormatPr defaultColWidth="10" defaultRowHeight="16.5" x14ac:dyDescent="0.3"/>
  <cols>
    <col min="1" max="1" width="10.375" style="472" customWidth="1"/>
    <col min="2" max="2" width="40.875" style="472" customWidth="1"/>
    <col min="3" max="3" width="17.5" style="472" customWidth="1"/>
    <col min="4" max="4" width="20.5" style="472" customWidth="1"/>
    <col min="5" max="5" width="20" style="472" customWidth="1"/>
    <col min="6" max="6" width="10" style="464" customWidth="1"/>
    <col min="7" max="7" width="29.875" style="464" customWidth="1"/>
    <col min="8" max="8" width="10" style="464" customWidth="1"/>
    <col min="9" max="9" width="12.25" style="464" hidden="1" customWidth="1"/>
    <col min="10" max="10" width="12.625" style="464" hidden="1" customWidth="1"/>
    <col min="11" max="11" width="15" style="464" hidden="1" customWidth="1"/>
    <col min="12" max="13" width="10" style="464" hidden="1" customWidth="1"/>
    <col min="14" max="14" width="18.625" style="464" hidden="1" customWidth="1"/>
    <col min="15" max="15" width="16" style="464" hidden="1" customWidth="1"/>
    <col min="16" max="16" width="10" style="464" hidden="1" customWidth="1"/>
    <col min="17" max="17" width="10" style="464" customWidth="1"/>
    <col min="18" max="18" width="10" style="503" customWidth="1"/>
    <col min="19" max="24" width="10" style="464" customWidth="1"/>
    <col min="25" max="16384" width="10" style="503"/>
  </cols>
  <sheetData>
    <row r="1" spans="1:15" ht="18" customHeight="1" x14ac:dyDescent="0.3">
      <c r="A1" s="460" t="str">
        <f>Cover!B3</f>
        <v>Specification No: CC/NT/W-COMM/DOM/A06/24/09512</v>
      </c>
      <c r="B1" s="461"/>
      <c r="C1" s="462"/>
      <c r="D1" s="462"/>
      <c r="E1" s="463" t="s">
        <v>159</v>
      </c>
    </row>
    <row r="2" spans="1:15" ht="8.1" customHeight="1" x14ac:dyDescent="0.3">
      <c r="A2" s="465"/>
      <c r="B2" s="466"/>
      <c r="C2" s="467"/>
      <c r="D2" s="467"/>
      <c r="E2" s="468"/>
      <c r="F2" s="469"/>
    </row>
    <row r="3" spans="1:15" ht="72" customHeight="1" x14ac:dyDescent="0.3">
      <c r="A3" s="942" t="str">
        <f>Cover!$B$2</f>
        <v>Package FOTE-02 for Communication Equipment ( SDH) Supply &amp; Installation under Communication System Schemes in 19th NCT</v>
      </c>
      <c r="B3" s="942"/>
      <c r="C3" s="942"/>
      <c r="D3" s="942"/>
      <c r="E3" s="942"/>
    </row>
    <row r="4" spans="1:15" ht="21.95" customHeight="1" x14ac:dyDescent="0.3">
      <c r="A4" s="934" t="s">
        <v>160</v>
      </c>
      <c r="B4" s="934"/>
      <c r="C4" s="934"/>
      <c r="D4" s="934"/>
      <c r="E4" s="934"/>
    </row>
    <row r="5" spans="1:15" ht="12" customHeight="1" x14ac:dyDescent="0.3">
      <c r="A5" s="470"/>
      <c r="B5" s="471"/>
      <c r="C5" s="471"/>
      <c r="D5" s="471"/>
      <c r="E5" s="471"/>
    </row>
    <row r="6" spans="1:15" ht="18" customHeight="1" x14ac:dyDescent="0.3">
      <c r="A6" s="440" t="str">
        <f>'Sch-1'!A6</f>
        <v>Bidder’s Name and Address (Sole Bidder) :</v>
      </c>
      <c r="D6" s="473" t="s">
        <v>5</v>
      </c>
    </row>
    <row r="7" spans="1:15" ht="18" customHeight="1" x14ac:dyDescent="0.3">
      <c r="A7" s="474">
        <f>'Sch-1'!A7</f>
        <v>0</v>
      </c>
      <c r="D7" s="475" t="str">
        <f>'[1]Sch-1'!M7</f>
        <v>Contracts Services, 3rd Floor</v>
      </c>
    </row>
    <row r="8" spans="1:15" ht="18" customHeight="1" x14ac:dyDescent="0.3">
      <c r="A8" s="476" t="s">
        <v>161</v>
      </c>
      <c r="B8" s="928" t="str">
        <f>'Sch-4b'!B8:O8</f>
        <v/>
      </c>
      <c r="C8" s="928"/>
      <c r="D8" s="475" t="str">
        <f>'[1]Sch-1'!M8</f>
        <v>Power Grid Corporation of India Ltd.,</v>
      </c>
    </row>
    <row r="9" spans="1:15" ht="18" customHeight="1" x14ac:dyDescent="0.3">
      <c r="A9" s="476" t="s">
        <v>162</v>
      </c>
      <c r="B9" s="928" t="str">
        <f>'Sch-4b'!B9:O9</f>
        <v/>
      </c>
      <c r="C9" s="928"/>
      <c r="D9" s="475" t="str">
        <f>'[1]Sch-1'!M9</f>
        <v>"Saudamini", Plot No.-2</v>
      </c>
    </row>
    <row r="10" spans="1:15" ht="18" customHeight="1" x14ac:dyDescent="0.3">
      <c r="A10" s="477"/>
      <c r="B10" s="928" t="str">
        <f>'Sch-4b'!B10:O10</f>
        <v/>
      </c>
      <c r="C10" s="928"/>
      <c r="D10" s="475" t="str">
        <f>'[1]Sch-1'!M10</f>
        <v xml:space="preserve">Sector-29, </v>
      </c>
    </row>
    <row r="11" spans="1:15" ht="18" customHeight="1" x14ac:dyDescent="0.3">
      <c r="A11" s="477"/>
      <c r="B11" s="928" t="str">
        <f>'Sch-4b'!B11:O11</f>
        <v/>
      </c>
      <c r="C11" s="928"/>
      <c r="D11" s="475" t="str">
        <f>'[1]Sch-1'!M11</f>
        <v>Gurugram (Haryana) - 122001</v>
      </c>
    </row>
    <row r="12" spans="1:15" ht="8.1" customHeight="1" x14ac:dyDescent="0.3"/>
    <row r="13" spans="1:15" ht="21.95" customHeight="1" x14ac:dyDescent="0.3">
      <c r="A13" s="478" t="s">
        <v>163</v>
      </c>
      <c r="B13" s="929" t="s">
        <v>164</v>
      </c>
      <c r="C13" s="930"/>
      <c r="D13" s="931" t="s">
        <v>165</v>
      </c>
      <c r="E13" s="932"/>
      <c r="I13" s="922" t="s">
        <v>166</v>
      </c>
      <c r="J13" s="922"/>
      <c r="K13" s="922"/>
      <c r="M13" s="922" t="s">
        <v>167</v>
      </c>
      <c r="N13" s="922"/>
      <c r="O13" s="922"/>
    </row>
    <row r="14" spans="1:15" ht="18" customHeight="1" x14ac:dyDescent="0.3">
      <c r="A14" s="479" t="s">
        <v>168</v>
      </c>
      <c r="B14" s="923" t="s">
        <v>169</v>
      </c>
      <c r="C14" s="924"/>
      <c r="D14" s="940"/>
      <c r="E14" s="941"/>
      <c r="I14" s="480" t="s">
        <v>170</v>
      </c>
      <c r="K14" s="480" t="e">
        <f>ROUND('[1]Sch-1'!AE3*#REF!,0)</f>
        <v>#REF!</v>
      </c>
      <c r="M14" s="480" t="s">
        <v>170</v>
      </c>
      <c r="O14" s="480" t="e">
        <f>ROUND('[1]Sch-1'!AE5*#REF!,0)</f>
        <v>#REF!</v>
      </c>
    </row>
    <row r="15" spans="1:15" ht="101.25" customHeight="1" x14ac:dyDescent="0.3">
      <c r="A15" s="481"/>
      <c r="B15" s="926" t="s">
        <v>171</v>
      </c>
      <c r="C15" s="927"/>
      <c r="D15" s="937">
        <f>'Sch-1'!N171+'Sch-7'!N21</f>
        <v>0</v>
      </c>
      <c r="E15" s="938"/>
      <c r="G15" s="482"/>
    </row>
    <row r="16" spans="1:15" ht="18" customHeight="1" x14ac:dyDescent="0.3">
      <c r="A16" s="479" t="s">
        <v>172</v>
      </c>
      <c r="B16" s="923" t="s">
        <v>173</v>
      </c>
      <c r="C16" s="924"/>
      <c r="D16" s="939"/>
      <c r="E16" s="939"/>
      <c r="I16" s="480" t="s">
        <v>174</v>
      </c>
      <c r="K16" s="483">
        <f>IF(ISERROR(ROUND((#REF!+#REF!)*#REF!,0)),0, ROUND((#REF!+#REF!)*#REF!,0))</f>
        <v>0</v>
      </c>
      <c r="M16" s="480" t="s">
        <v>174</v>
      </c>
      <c r="O16" s="483">
        <f>IF(ISERROR(ROUND((#REF!+#REF!)*#REF!,0)),0, ROUND((#REF!+#REF!)*#REF!,0))</f>
        <v>0</v>
      </c>
    </row>
    <row r="17" spans="1:15" ht="90.75" customHeight="1" x14ac:dyDescent="0.3">
      <c r="A17" s="481"/>
      <c r="B17" s="926" t="s">
        <v>355</v>
      </c>
      <c r="C17" s="927"/>
      <c r="D17" s="937">
        <f>'Sch-3 '!Q114+'Sch-4a'!Q30+'Sch-4b'!Q35</f>
        <v>0</v>
      </c>
      <c r="E17" s="938"/>
      <c r="G17" s="484"/>
      <c r="I17" s="485" t="e">
        <f>#REF!/'[1]Sch-1'!AE1</f>
        <v>#REF!</v>
      </c>
      <c r="K17" s="464" t="e">
        <f>'[1]Sch-1'!AE3</f>
        <v>#REF!</v>
      </c>
      <c r="M17" s="485" t="e">
        <f>I17</f>
        <v>#REF!</v>
      </c>
      <c r="O17" s="464" t="e">
        <f>'[1]Sch-1'!AE5</f>
        <v>#REF!</v>
      </c>
    </row>
    <row r="18" spans="1:15" ht="18" customHeight="1" x14ac:dyDescent="0.3">
      <c r="A18" s="915"/>
      <c r="B18" s="916" t="s">
        <v>176</v>
      </c>
      <c r="C18" s="917"/>
      <c r="D18" s="935">
        <f>D17+D15</f>
        <v>0</v>
      </c>
      <c r="E18" s="936"/>
      <c r="I18" s="464" t="s">
        <v>177</v>
      </c>
      <c r="K18" s="486" t="e">
        <f>K14+K16+#REF!</f>
        <v>#REF!</v>
      </c>
      <c r="M18" s="464" t="s">
        <v>178</v>
      </c>
      <c r="O18" s="486" t="e">
        <f>O14+O16+#REF!</f>
        <v>#REF!</v>
      </c>
    </row>
    <row r="19" spans="1:15" ht="24.75" customHeight="1" x14ac:dyDescent="0.3">
      <c r="A19" s="915"/>
      <c r="B19" s="918"/>
      <c r="C19" s="919"/>
      <c r="D19" s="920"/>
      <c r="E19" s="921"/>
    </row>
    <row r="20" spans="1:15" ht="18" customHeight="1" x14ac:dyDescent="0.3">
      <c r="B20" s="487"/>
      <c r="C20" s="487"/>
      <c r="D20" s="488"/>
      <c r="E20" s="488"/>
    </row>
    <row r="21" spans="1:15" ht="24" customHeight="1" x14ac:dyDescent="0.3">
      <c r="A21" s="489"/>
      <c r="B21" s="925"/>
      <c r="C21" s="925"/>
      <c r="D21" s="925"/>
      <c r="E21" s="925"/>
    </row>
    <row r="22" spans="1:15" ht="18" customHeight="1" x14ac:dyDescent="0.3">
      <c r="A22" s="490"/>
      <c r="B22" s="490"/>
      <c r="C22" s="490"/>
      <c r="D22" s="490"/>
      <c r="E22" s="490"/>
    </row>
    <row r="23" spans="1:15" ht="30" customHeight="1" x14ac:dyDescent="0.3">
      <c r="A23" s="490"/>
      <c r="B23" s="490"/>
      <c r="C23" s="491"/>
      <c r="D23" s="490"/>
      <c r="E23" s="490"/>
    </row>
    <row r="24" spans="1:15" ht="30" customHeight="1" x14ac:dyDescent="0.3">
      <c r="A24" s="492" t="s">
        <v>179</v>
      </c>
      <c r="B24" s="493" t="str">
        <f>'Sch-1'!B176</f>
        <v>--</v>
      </c>
      <c r="C24" s="491" t="s">
        <v>45</v>
      </c>
      <c r="D24" s="494" t="str">
        <f>'Sch-1'!M177</f>
        <v/>
      </c>
      <c r="F24" s="495"/>
    </row>
    <row r="25" spans="1:15" ht="30" customHeight="1" x14ac:dyDescent="0.3">
      <c r="A25" s="492" t="s">
        <v>180</v>
      </c>
      <c r="B25" s="496" t="str">
        <f>'Sch-1'!B177</f>
        <v/>
      </c>
      <c r="C25" s="491" t="s">
        <v>46</v>
      </c>
      <c r="D25" s="494" t="str">
        <f>'Sch-1'!M178</f>
        <v/>
      </c>
      <c r="F25" s="495"/>
    </row>
    <row r="26" spans="1:15" ht="30" customHeight="1" x14ac:dyDescent="0.3">
      <c r="A26" s="497"/>
      <c r="B26" s="498"/>
      <c r="C26" s="491"/>
      <c r="D26" s="464"/>
      <c r="E26" s="464"/>
      <c r="F26" s="495"/>
    </row>
    <row r="27" spans="1:15" ht="33" customHeight="1" x14ac:dyDescent="0.3">
      <c r="A27" s="497"/>
      <c r="B27" s="498"/>
      <c r="C27" s="469"/>
      <c r="D27" s="499"/>
      <c r="E27" s="500"/>
      <c r="F27" s="495"/>
    </row>
    <row r="28" spans="1:15" ht="21.95" customHeight="1" x14ac:dyDescent="0.3">
      <c r="A28" s="501"/>
      <c r="B28" s="501"/>
      <c r="C28" s="501"/>
      <c r="D28" s="501"/>
      <c r="E28" s="502"/>
    </row>
    <row r="29" spans="1:15" ht="21.95" customHeight="1" x14ac:dyDescent="0.3">
      <c r="A29" s="501"/>
      <c r="B29" s="501"/>
      <c r="C29" s="501"/>
      <c r="D29" s="501"/>
      <c r="E29" s="502"/>
    </row>
    <row r="30" spans="1:15" ht="21.95" customHeight="1" x14ac:dyDescent="0.3">
      <c r="A30" s="501"/>
      <c r="B30" s="501"/>
      <c r="C30" s="501"/>
      <c r="D30" s="501"/>
      <c r="E30" s="502"/>
    </row>
    <row r="31" spans="1:15" ht="21.95" customHeight="1" x14ac:dyDescent="0.3">
      <c r="A31" s="501"/>
      <c r="B31" s="501"/>
      <c r="C31" s="501"/>
      <c r="D31" s="501"/>
      <c r="E31" s="502"/>
    </row>
    <row r="32" spans="1:15" ht="21.95" customHeight="1" x14ac:dyDescent="0.3">
      <c r="A32" s="501"/>
      <c r="B32" s="501"/>
      <c r="C32" s="501"/>
      <c r="D32" s="501"/>
      <c r="E32" s="502"/>
    </row>
    <row r="33" spans="1:5" ht="21.95" customHeight="1" x14ac:dyDescent="0.3">
      <c r="A33" s="501"/>
      <c r="B33" s="501"/>
      <c r="C33" s="501"/>
      <c r="D33" s="501"/>
      <c r="E33" s="502"/>
    </row>
    <row r="34" spans="1:5" ht="24.95" customHeight="1" x14ac:dyDescent="0.3">
      <c r="A34" s="500"/>
      <c r="B34" s="500"/>
      <c r="C34" s="500"/>
      <c r="D34" s="500"/>
      <c r="E34" s="500"/>
    </row>
    <row r="35" spans="1:5" ht="24.95" customHeight="1" x14ac:dyDescent="0.3">
      <c r="A35" s="500"/>
      <c r="B35" s="500"/>
      <c r="C35" s="500"/>
      <c r="D35" s="500"/>
      <c r="E35" s="500"/>
    </row>
    <row r="36" spans="1:5" ht="24.95" customHeight="1" x14ac:dyDescent="0.3">
      <c r="A36" s="500"/>
      <c r="B36" s="500"/>
      <c r="C36" s="500"/>
      <c r="D36" s="500"/>
      <c r="E36" s="500"/>
    </row>
    <row r="37" spans="1:5" ht="24.95" customHeight="1" x14ac:dyDescent="0.3">
      <c r="A37" s="500"/>
      <c r="B37" s="500"/>
      <c r="C37" s="500"/>
      <c r="D37" s="500"/>
      <c r="E37" s="500"/>
    </row>
    <row r="38" spans="1:5" ht="24.95" customHeight="1" x14ac:dyDescent="0.3">
      <c r="A38" s="500"/>
      <c r="B38" s="500"/>
      <c r="C38" s="500"/>
      <c r="D38" s="500"/>
      <c r="E38" s="500"/>
    </row>
    <row r="39" spans="1:5" ht="24.95" customHeight="1" x14ac:dyDescent="0.3">
      <c r="A39" s="500"/>
      <c r="B39" s="500"/>
      <c r="C39" s="500"/>
      <c r="D39" s="500"/>
      <c r="E39" s="500"/>
    </row>
    <row r="40" spans="1:5" ht="24.95" customHeight="1" x14ac:dyDescent="0.3">
      <c r="A40" s="500"/>
      <c r="B40" s="500"/>
      <c r="C40" s="500"/>
      <c r="D40" s="500"/>
      <c r="E40" s="500"/>
    </row>
    <row r="41" spans="1:5" ht="24.95" customHeight="1" x14ac:dyDescent="0.3">
      <c r="A41" s="500"/>
      <c r="B41" s="500"/>
      <c r="C41" s="500"/>
      <c r="D41" s="500"/>
      <c r="E41" s="500"/>
    </row>
    <row r="42" spans="1:5" ht="24.95" customHeight="1" x14ac:dyDescent="0.3">
      <c r="A42" s="500"/>
      <c r="B42" s="500"/>
      <c r="C42" s="500"/>
      <c r="D42" s="500"/>
      <c r="E42" s="500"/>
    </row>
    <row r="43" spans="1:5" ht="24.95" customHeight="1" x14ac:dyDescent="0.3">
      <c r="A43" s="500"/>
      <c r="B43" s="500"/>
      <c r="C43" s="500"/>
      <c r="D43" s="500"/>
      <c r="E43" s="500"/>
    </row>
    <row r="44" spans="1:5" ht="24.95" customHeight="1" x14ac:dyDescent="0.3">
      <c r="A44" s="500"/>
      <c r="B44" s="500"/>
      <c r="C44" s="500"/>
      <c r="D44" s="500"/>
      <c r="E44" s="500"/>
    </row>
    <row r="45" spans="1:5" ht="24.95" customHeight="1" x14ac:dyDescent="0.3">
      <c r="A45" s="500"/>
      <c r="B45" s="500"/>
      <c r="C45" s="500"/>
      <c r="D45" s="500"/>
      <c r="E45" s="500"/>
    </row>
    <row r="46" spans="1:5" ht="24.95" customHeight="1" x14ac:dyDescent="0.3">
      <c r="A46" s="500"/>
      <c r="B46" s="500"/>
      <c r="C46" s="500"/>
      <c r="D46" s="500"/>
      <c r="E46" s="500"/>
    </row>
    <row r="47" spans="1:5" ht="24.95" customHeight="1" x14ac:dyDescent="0.3">
      <c r="A47" s="500"/>
      <c r="B47" s="500"/>
      <c r="C47" s="500"/>
      <c r="D47" s="500"/>
      <c r="E47" s="500"/>
    </row>
    <row r="48" spans="1:5" ht="24.95" customHeight="1" x14ac:dyDescent="0.3">
      <c r="A48" s="500"/>
      <c r="B48" s="500"/>
      <c r="C48" s="500"/>
      <c r="D48" s="500"/>
      <c r="E48" s="500"/>
    </row>
    <row r="49" spans="1:5" ht="24.95" customHeight="1" x14ac:dyDescent="0.3">
      <c r="A49" s="500"/>
      <c r="B49" s="500"/>
      <c r="C49" s="500"/>
      <c r="D49" s="500"/>
      <c r="E49" s="500"/>
    </row>
    <row r="50" spans="1:5" ht="24.95" customHeight="1" x14ac:dyDescent="0.3">
      <c r="A50" s="500"/>
      <c r="B50" s="500"/>
      <c r="C50" s="500"/>
      <c r="D50" s="500"/>
      <c r="E50" s="500"/>
    </row>
    <row r="51" spans="1:5" ht="24.95" customHeight="1" x14ac:dyDescent="0.3">
      <c r="A51" s="500"/>
      <c r="B51" s="500"/>
      <c r="C51" s="500"/>
      <c r="D51" s="500"/>
      <c r="E51" s="500"/>
    </row>
    <row r="52" spans="1:5" ht="24.95" customHeight="1" x14ac:dyDescent="0.3">
      <c r="A52" s="500"/>
      <c r="B52" s="500"/>
      <c r="C52" s="500"/>
      <c r="D52" s="500"/>
      <c r="E52" s="500"/>
    </row>
    <row r="53" spans="1:5" ht="24.95" customHeight="1" x14ac:dyDescent="0.3">
      <c r="A53" s="500"/>
      <c r="B53" s="500"/>
      <c r="C53" s="500"/>
      <c r="D53" s="500"/>
      <c r="E53" s="500"/>
    </row>
    <row r="54" spans="1:5" ht="24.95" customHeight="1" x14ac:dyDescent="0.3">
      <c r="A54" s="500"/>
      <c r="B54" s="500"/>
      <c r="C54" s="500"/>
      <c r="D54" s="500"/>
      <c r="E54" s="500"/>
    </row>
    <row r="55" spans="1:5" ht="24.95" customHeight="1" x14ac:dyDescent="0.3">
      <c r="A55" s="500"/>
      <c r="B55" s="500"/>
      <c r="C55" s="500"/>
      <c r="D55" s="500"/>
      <c r="E55" s="500"/>
    </row>
    <row r="56" spans="1:5" ht="24.95" customHeight="1" x14ac:dyDescent="0.3">
      <c r="A56" s="500"/>
      <c r="B56" s="500"/>
      <c r="C56" s="500"/>
      <c r="D56" s="500"/>
      <c r="E56" s="500"/>
    </row>
    <row r="57" spans="1:5" x14ac:dyDescent="0.3">
      <c r="A57" s="500"/>
      <c r="B57" s="500"/>
      <c r="C57" s="500"/>
      <c r="D57" s="500"/>
      <c r="E57" s="500"/>
    </row>
    <row r="58" spans="1:5" x14ac:dyDescent="0.3">
      <c r="A58" s="500"/>
      <c r="B58" s="500"/>
      <c r="C58" s="500"/>
      <c r="D58" s="500"/>
      <c r="E58" s="500"/>
    </row>
    <row r="59" spans="1:5" x14ac:dyDescent="0.3">
      <c r="A59" s="500"/>
      <c r="B59" s="500"/>
      <c r="C59" s="500"/>
      <c r="D59" s="500"/>
      <c r="E59" s="500"/>
    </row>
    <row r="60" spans="1:5" x14ac:dyDescent="0.3">
      <c r="A60" s="500"/>
      <c r="B60" s="500"/>
      <c r="C60" s="500"/>
      <c r="D60" s="500"/>
      <c r="E60" s="500"/>
    </row>
    <row r="61" spans="1:5" x14ac:dyDescent="0.3">
      <c r="A61" s="500"/>
      <c r="B61" s="500"/>
      <c r="C61" s="500"/>
      <c r="D61" s="500"/>
      <c r="E61" s="500"/>
    </row>
    <row r="62" spans="1:5" x14ac:dyDescent="0.3">
      <c r="A62" s="500"/>
      <c r="B62" s="500"/>
      <c r="C62" s="500"/>
      <c r="D62" s="500"/>
      <c r="E62" s="500"/>
    </row>
    <row r="63" spans="1:5" x14ac:dyDescent="0.3">
      <c r="A63" s="500"/>
      <c r="B63" s="500"/>
      <c r="C63" s="500"/>
      <c r="D63" s="500"/>
      <c r="E63" s="500"/>
    </row>
    <row r="64" spans="1:5" x14ac:dyDescent="0.3">
      <c r="A64" s="500"/>
      <c r="B64" s="500"/>
      <c r="C64" s="500"/>
      <c r="D64" s="500"/>
      <c r="E64" s="500"/>
    </row>
    <row r="65" spans="1:5" x14ac:dyDescent="0.3">
      <c r="A65" s="500"/>
      <c r="B65" s="500"/>
      <c r="C65" s="500"/>
      <c r="D65" s="500"/>
      <c r="E65" s="500"/>
    </row>
    <row r="66" spans="1:5" x14ac:dyDescent="0.3">
      <c r="A66" s="500"/>
      <c r="B66" s="500"/>
      <c r="C66" s="500"/>
      <c r="D66" s="500"/>
      <c r="E66" s="500"/>
    </row>
    <row r="67" spans="1:5" x14ac:dyDescent="0.3">
      <c r="A67" s="500"/>
      <c r="B67" s="500"/>
      <c r="C67" s="500"/>
      <c r="D67" s="500"/>
      <c r="E67" s="500"/>
    </row>
    <row r="68" spans="1:5" x14ac:dyDescent="0.3">
      <c r="A68" s="500"/>
      <c r="B68" s="500"/>
      <c r="C68" s="500"/>
      <c r="D68" s="500"/>
      <c r="E68" s="500"/>
    </row>
    <row r="69" spans="1:5" x14ac:dyDescent="0.3">
      <c r="A69" s="500"/>
      <c r="B69" s="500"/>
      <c r="C69" s="500"/>
      <c r="D69" s="500"/>
      <c r="E69" s="500"/>
    </row>
    <row r="70" spans="1:5" x14ac:dyDescent="0.3">
      <c r="A70" s="500"/>
      <c r="B70" s="500"/>
      <c r="C70" s="500"/>
      <c r="D70" s="500"/>
      <c r="E70" s="500"/>
    </row>
    <row r="71" spans="1:5" x14ac:dyDescent="0.3">
      <c r="A71" s="500"/>
      <c r="B71" s="500"/>
      <c r="C71" s="500"/>
      <c r="D71" s="500"/>
      <c r="E71" s="500"/>
    </row>
    <row r="72" spans="1:5" x14ac:dyDescent="0.3">
      <c r="A72" s="500"/>
      <c r="B72" s="500"/>
      <c r="C72" s="500"/>
      <c r="D72" s="500"/>
      <c r="E72" s="500"/>
    </row>
    <row r="73" spans="1:5" x14ac:dyDescent="0.3">
      <c r="A73" s="500"/>
      <c r="B73" s="500"/>
      <c r="C73" s="500"/>
      <c r="D73" s="500"/>
      <c r="E73" s="500"/>
    </row>
    <row r="74" spans="1:5" x14ac:dyDescent="0.3">
      <c r="A74" s="500"/>
      <c r="B74" s="500"/>
      <c r="C74" s="500"/>
      <c r="D74" s="500"/>
      <c r="E74" s="500"/>
    </row>
  </sheetData>
  <sheetProtection algorithmName="SHA-512" hashValue="w7JzXWV7rAL5yv37TCJdIKgOA8rblagA7IiNzzwFp7MGAaOP8Fzn3IawYhaD95MHde6c2f2lmrOWNPMd0xbY9Q==" saltValue="ZG3n+qPvIKkWhOz57xRe5g==" spinCount="100000" sheet="1" formatColumns="0" formatRows="0" selectLockedCells="1"/>
  <dataConsolidate/>
  <customSheetViews>
    <customSheetView guid="{7B2C193D-327B-40D6-809F-9A3DFB75744C}" showPageBreaks="1" printArea="1" hiddenColumns="1" view="pageBreakPreview">
      <selection activeCell="A8" sqref="A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0D897A0D-14C5-4BD1-B11A-C8754685A103}" showPageBreaks="1" printArea="1" hiddenColumns="1" view="pageBreakPreview" topLeftCell="A10">
      <selection activeCell="B15" sqref="B15:C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G15" sqref="G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24">
    <mergeCell ref="B11:C11"/>
    <mergeCell ref="A3:E3"/>
    <mergeCell ref="A4:E4"/>
    <mergeCell ref="B8:C8"/>
    <mergeCell ref="B9:C9"/>
    <mergeCell ref="B10:C10"/>
    <mergeCell ref="B13:C13"/>
    <mergeCell ref="D13:E13"/>
    <mergeCell ref="I13:K13"/>
    <mergeCell ref="M13:O13"/>
    <mergeCell ref="B14:C14"/>
    <mergeCell ref="D14:E14"/>
    <mergeCell ref="B21:E21"/>
    <mergeCell ref="B15:C15"/>
    <mergeCell ref="D15:E15"/>
    <mergeCell ref="B16:C16"/>
    <mergeCell ref="D16:E16"/>
    <mergeCell ref="B17:C17"/>
    <mergeCell ref="D17:E17"/>
    <mergeCell ref="A18:A19"/>
    <mergeCell ref="B18:C18"/>
    <mergeCell ref="D18:E18"/>
    <mergeCell ref="B19:C19"/>
    <mergeCell ref="D19:E19"/>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D78D-8E86-4AF3-B7F1-3963987C2606}">
  <sheetPr>
    <tabColor indexed="11"/>
    <pageSetUpPr fitToPage="1"/>
  </sheetPr>
  <dimension ref="A1:AC49"/>
  <sheetViews>
    <sheetView view="pageBreakPreview" zoomScaleNormal="100" zoomScaleSheetLayoutView="100" workbookViewId="0">
      <selection activeCell="L46" sqref="L46"/>
    </sheetView>
  </sheetViews>
  <sheetFormatPr defaultRowHeight="13.5" x14ac:dyDescent="0.3"/>
  <cols>
    <col min="1" max="1" width="10.75" style="432" customWidth="1"/>
    <col min="2" max="2" width="12.625" style="432" customWidth="1"/>
    <col min="3" max="3" width="8" style="432" customWidth="1"/>
    <col min="4" max="4" width="8.625" style="432" customWidth="1"/>
    <col min="5" max="5" width="8.375" style="432" customWidth="1"/>
    <col min="6" max="6" width="14.5" style="432" customWidth="1"/>
    <col min="7" max="7" width="12.375" style="432" customWidth="1"/>
    <col min="8" max="8" width="13.875" style="432" customWidth="1"/>
    <col min="9" max="9" width="15.375" style="432" hidden="1" customWidth="1"/>
    <col min="10" max="10" width="11.875" style="432" customWidth="1"/>
    <col min="11" max="11" width="0.5" style="432" hidden="1" customWidth="1"/>
    <col min="12" max="12" width="54.25" style="432" bestFit="1" customWidth="1"/>
    <col min="13" max="13" width="9.5" style="432" customWidth="1"/>
    <col min="14" max="14" width="12.75" style="432" customWidth="1"/>
    <col min="15" max="15" width="12.5" style="432" customWidth="1"/>
    <col min="16" max="16" width="25.625" style="432" customWidth="1"/>
    <col min="17" max="17" width="17" style="432" hidden="1" customWidth="1"/>
    <col min="18" max="18" width="19.625" style="432" hidden="1" customWidth="1"/>
    <col min="19" max="19" width="12.25" style="432" hidden="1" customWidth="1"/>
    <col min="20" max="20" width="9" style="433" hidden="1" customWidth="1"/>
    <col min="21" max="16384" width="9" style="433"/>
  </cols>
  <sheetData>
    <row r="1" spans="1:19" ht="18" customHeight="1" x14ac:dyDescent="0.3">
      <c r="A1" s="427" t="str">
        <f>Cover!B3</f>
        <v>Specification No: CC/NT/W-COMM/DOM/A06/24/09512</v>
      </c>
      <c r="B1" s="428"/>
      <c r="C1" s="429"/>
      <c r="D1" s="429"/>
      <c r="E1" s="429"/>
      <c r="F1" s="429"/>
      <c r="G1" s="429"/>
      <c r="H1" s="429"/>
      <c r="I1" s="429"/>
      <c r="J1" s="429"/>
      <c r="K1" s="429"/>
      <c r="L1" s="429"/>
      <c r="M1" s="429"/>
      <c r="N1" s="427" t="s">
        <v>347</v>
      </c>
      <c r="O1" s="429"/>
      <c r="P1" s="430"/>
      <c r="Q1" s="431" t="s">
        <v>324</v>
      </c>
    </row>
    <row r="2" spans="1:19" ht="18" customHeight="1" x14ac:dyDescent="0.3">
      <c r="A2" s="434"/>
      <c r="B2" s="435"/>
      <c r="C2" s="436"/>
      <c r="D2" s="436"/>
      <c r="E2" s="436"/>
      <c r="F2" s="436"/>
      <c r="G2" s="436"/>
      <c r="H2" s="436"/>
      <c r="I2" s="436"/>
      <c r="J2" s="436"/>
      <c r="K2" s="436"/>
      <c r="L2" s="436"/>
      <c r="M2" s="436"/>
      <c r="N2" s="436"/>
      <c r="O2" s="436"/>
      <c r="P2" s="437"/>
      <c r="Q2" s="437"/>
    </row>
    <row r="3" spans="1:19" ht="66" customHeight="1" x14ac:dyDescent="0.3">
      <c r="A3" s="912" t="str">
        <f>Cover!$B$2</f>
        <v>Package FOTE-02 for Communication Equipment ( SDH) Supply &amp; Installation under Communication System Schemes in 19th NCT</v>
      </c>
      <c r="B3" s="912"/>
      <c r="C3" s="912"/>
      <c r="D3" s="912"/>
      <c r="E3" s="912"/>
      <c r="F3" s="912"/>
      <c r="G3" s="912"/>
      <c r="H3" s="912"/>
      <c r="I3" s="912"/>
      <c r="J3" s="912"/>
      <c r="K3" s="912"/>
      <c r="L3" s="912"/>
      <c r="M3" s="912"/>
      <c r="N3" s="912"/>
      <c r="O3" s="912"/>
      <c r="P3" s="912"/>
      <c r="Q3" s="912"/>
    </row>
    <row r="4" spans="1:19" ht="21.95" customHeight="1" x14ac:dyDescent="0.3">
      <c r="A4" s="913" t="s">
        <v>128</v>
      </c>
      <c r="B4" s="913"/>
      <c r="C4" s="913"/>
      <c r="D4" s="913"/>
      <c r="E4" s="913"/>
      <c r="F4" s="913"/>
      <c r="G4" s="913"/>
      <c r="H4" s="913"/>
      <c r="I4" s="913"/>
      <c r="J4" s="913"/>
      <c r="K4" s="913"/>
      <c r="L4" s="913"/>
      <c r="M4" s="913"/>
      <c r="N4" s="913"/>
      <c r="O4" s="913"/>
      <c r="P4" s="913"/>
      <c r="Q4" s="913"/>
    </row>
    <row r="5" spans="1:19" ht="18" customHeight="1" x14ac:dyDescent="0.3">
      <c r="A5" s="438"/>
      <c r="B5" s="439"/>
      <c r="C5" s="438"/>
      <c r="D5" s="438"/>
      <c r="E5" s="438"/>
      <c r="F5" s="438"/>
      <c r="G5" s="438"/>
      <c r="H5" s="438"/>
      <c r="I5" s="438"/>
      <c r="J5" s="438"/>
      <c r="K5" s="438"/>
      <c r="L5" s="438"/>
      <c r="M5" s="438"/>
      <c r="N5" s="438"/>
      <c r="O5" s="438"/>
      <c r="P5" s="438"/>
      <c r="Q5" s="438"/>
    </row>
    <row r="6" spans="1:19" ht="18" customHeight="1" x14ac:dyDescent="0.3">
      <c r="A6" s="440" t="str">
        <f>'Sch-1'!A6</f>
        <v>Bidder’s Name and Address (Sole Bidder) :</v>
      </c>
      <c r="B6" s="441"/>
      <c r="C6" s="441"/>
      <c r="D6" s="441"/>
      <c r="E6" s="441"/>
      <c r="F6" s="441"/>
      <c r="G6" s="441"/>
      <c r="H6" s="441"/>
      <c r="I6" s="441"/>
      <c r="J6" s="441"/>
      <c r="K6" s="441"/>
      <c r="L6" s="441"/>
      <c r="M6" s="441"/>
      <c r="N6" s="441"/>
      <c r="O6" s="441"/>
      <c r="P6" s="442" t="s">
        <v>5</v>
      </c>
      <c r="Q6" s="437"/>
    </row>
    <row r="7" spans="1:19" ht="36" customHeight="1" x14ac:dyDescent="0.3">
      <c r="A7" s="948">
        <f>'Sch-1'!A7</f>
        <v>0</v>
      </c>
      <c r="B7" s="948"/>
      <c r="C7" s="948"/>
      <c r="D7" s="948"/>
      <c r="E7" s="948"/>
      <c r="F7" s="948"/>
      <c r="G7" s="948"/>
      <c r="H7" s="948"/>
      <c r="I7" s="948"/>
      <c r="J7" s="948"/>
      <c r="K7" s="948"/>
      <c r="L7" s="948"/>
      <c r="M7" s="948"/>
      <c r="N7" s="948"/>
      <c r="O7" s="948"/>
      <c r="P7" s="443" t="str">
        <f>'[1]Sch-1'!M7</f>
        <v>Contracts Services, 3rd Floor</v>
      </c>
      <c r="Q7" s="437"/>
    </row>
    <row r="8" spans="1:19" ht="18" customHeight="1" x14ac:dyDescent="0.3">
      <c r="A8" s="440" t="s">
        <v>7</v>
      </c>
      <c r="B8" s="947" t="str">
        <f>'Sch-4a'!B8:O8</f>
        <v/>
      </c>
      <c r="C8" s="947"/>
      <c r="D8" s="947"/>
      <c r="E8" s="947"/>
      <c r="F8" s="947"/>
      <c r="G8" s="947"/>
      <c r="H8" s="947"/>
      <c r="I8" s="947"/>
      <c r="J8" s="947"/>
      <c r="K8" s="947"/>
      <c r="L8" s="947"/>
      <c r="M8" s="947"/>
      <c r="N8" s="947"/>
      <c r="O8" s="947"/>
      <c r="P8" s="443" t="str">
        <f>'[1]Sch-1'!M8</f>
        <v>Power Grid Corporation of India Ltd.,</v>
      </c>
      <c r="Q8" s="437"/>
    </row>
    <row r="9" spans="1:19" ht="18" customHeight="1" x14ac:dyDescent="0.3">
      <c r="A9" s="440" t="s">
        <v>9</v>
      </c>
      <c r="B9" s="947" t="str">
        <f>'Sch-4a'!B9:O9</f>
        <v/>
      </c>
      <c r="C9" s="947"/>
      <c r="D9" s="947"/>
      <c r="E9" s="947"/>
      <c r="F9" s="947"/>
      <c r="G9" s="947"/>
      <c r="H9" s="947"/>
      <c r="I9" s="947"/>
      <c r="J9" s="947"/>
      <c r="K9" s="947"/>
      <c r="L9" s="947"/>
      <c r="M9" s="947"/>
      <c r="N9" s="947"/>
      <c r="O9" s="947"/>
      <c r="P9" s="443" t="str">
        <f>'[1]Sch-1'!M9</f>
        <v>"Saudamini", Plot No.-2</v>
      </c>
      <c r="Q9" s="437"/>
    </row>
    <row r="10" spans="1:19" ht="18" customHeight="1" x14ac:dyDescent="0.3">
      <c r="A10" s="441"/>
      <c r="B10" s="947" t="str">
        <f>'Sch-4a'!B10:O10</f>
        <v/>
      </c>
      <c r="C10" s="947"/>
      <c r="D10" s="947"/>
      <c r="E10" s="947"/>
      <c r="F10" s="947"/>
      <c r="G10" s="947"/>
      <c r="H10" s="947"/>
      <c r="I10" s="947"/>
      <c r="J10" s="947"/>
      <c r="K10" s="947"/>
      <c r="L10" s="947"/>
      <c r="M10" s="947"/>
      <c r="N10" s="947"/>
      <c r="O10" s="947"/>
      <c r="P10" s="443" t="str">
        <f>'[1]Sch-1'!M10</f>
        <v xml:space="preserve">Sector-29, </v>
      </c>
      <c r="Q10" s="437"/>
    </row>
    <row r="11" spans="1:19" ht="18" customHeight="1" x14ac:dyDescent="0.3">
      <c r="A11" s="441"/>
      <c r="B11" s="947" t="str">
        <f>'Sch-4a'!B11:O11</f>
        <v/>
      </c>
      <c r="C11" s="947"/>
      <c r="D11" s="947"/>
      <c r="E11" s="947"/>
      <c r="F11" s="947"/>
      <c r="G11" s="947"/>
      <c r="H11" s="947"/>
      <c r="I11" s="947"/>
      <c r="J11" s="947"/>
      <c r="K11" s="947"/>
      <c r="L11" s="947"/>
      <c r="M11" s="947"/>
      <c r="N11" s="947"/>
      <c r="O11" s="947"/>
      <c r="P11" s="443" t="str">
        <f>'[1]Sch-1'!M11</f>
        <v>Gurugram (Haryana) - 122001</v>
      </c>
      <c r="Q11" s="437"/>
    </row>
    <row r="12" spans="1:19" ht="18" customHeight="1" x14ac:dyDescent="0.3">
      <c r="A12" s="444"/>
      <c r="B12" s="229"/>
      <c r="C12" s="229"/>
      <c r="D12" s="229"/>
      <c r="E12" s="229"/>
      <c r="F12" s="229"/>
      <c r="G12" s="229"/>
      <c r="H12" s="229"/>
      <c r="I12" s="229"/>
      <c r="J12" s="229"/>
      <c r="K12" s="229"/>
      <c r="L12" s="229"/>
      <c r="M12" s="229"/>
      <c r="N12" s="229"/>
      <c r="O12" s="229"/>
      <c r="P12" s="441"/>
      <c r="Q12" s="437"/>
    </row>
    <row r="13" spans="1:19" ht="26.25" customHeight="1" x14ac:dyDescent="0.3">
      <c r="A13" s="404"/>
      <c r="B13" s="405"/>
      <c r="C13" s="404"/>
      <c r="D13" s="404"/>
      <c r="E13" s="404"/>
      <c r="F13" s="404"/>
      <c r="G13" s="404"/>
      <c r="H13" s="404"/>
      <c r="I13" s="404"/>
      <c r="J13" s="404"/>
      <c r="K13" s="404"/>
      <c r="L13" s="404"/>
      <c r="M13" s="404"/>
      <c r="N13" s="404"/>
      <c r="O13" s="404"/>
      <c r="P13" s="404"/>
      <c r="Q13" s="404"/>
    </row>
    <row r="14" spans="1:19" s="448" customFormat="1" ht="27.75" customHeight="1" x14ac:dyDescent="0.3">
      <c r="A14" s="406" t="s">
        <v>314</v>
      </c>
      <c r="B14" s="445"/>
      <c r="C14" s="446"/>
      <c r="D14" s="446"/>
      <c r="E14" s="446"/>
      <c r="F14" s="446"/>
      <c r="G14" s="446"/>
      <c r="H14" s="446"/>
      <c r="I14" s="446"/>
      <c r="J14" s="446"/>
      <c r="K14" s="446"/>
      <c r="L14" s="446"/>
      <c r="M14" s="446"/>
      <c r="N14" s="446"/>
      <c r="O14" s="446"/>
      <c r="P14" s="446"/>
      <c r="Q14" s="446"/>
      <c r="R14" s="447"/>
      <c r="S14" s="447"/>
    </row>
    <row r="15" spans="1:19" ht="16.5" x14ac:dyDescent="0.3">
      <c r="A15" s="409"/>
      <c r="B15" s="405"/>
      <c r="C15" s="404"/>
      <c r="D15" s="404"/>
      <c r="E15" s="404"/>
      <c r="F15" s="404"/>
      <c r="G15" s="404"/>
      <c r="H15" s="404"/>
      <c r="I15" s="404"/>
      <c r="J15" s="404"/>
      <c r="K15" s="404"/>
      <c r="L15" s="404"/>
      <c r="M15" s="404"/>
      <c r="N15" s="404"/>
      <c r="O15" s="404"/>
      <c r="P15" s="404" t="s">
        <v>15</v>
      </c>
      <c r="Q15" s="404"/>
    </row>
    <row r="16" spans="1:19" ht="75.75" customHeight="1" x14ac:dyDescent="0.3">
      <c r="A16" s="308" t="s">
        <v>17</v>
      </c>
      <c r="B16" s="309" t="s">
        <v>18</v>
      </c>
      <c r="C16" s="309" t="s">
        <v>19</v>
      </c>
      <c r="D16" s="309" t="s">
        <v>138</v>
      </c>
      <c r="E16" s="309" t="s">
        <v>139</v>
      </c>
      <c r="F16" s="309" t="s">
        <v>20</v>
      </c>
      <c r="G16" s="310" t="s">
        <v>21</v>
      </c>
      <c r="H16" s="48" t="s">
        <v>22</v>
      </c>
      <c r="I16" s="48" t="s">
        <v>325</v>
      </c>
      <c r="J16" s="48" t="s">
        <v>363</v>
      </c>
      <c r="K16" s="48" t="s">
        <v>326</v>
      </c>
      <c r="L16" s="50" t="s">
        <v>26</v>
      </c>
      <c r="M16" s="313" t="s">
        <v>27</v>
      </c>
      <c r="N16" s="313" t="s">
        <v>117</v>
      </c>
      <c r="O16" s="309" t="s">
        <v>320</v>
      </c>
      <c r="P16" s="309" t="s">
        <v>321</v>
      </c>
      <c r="Q16" s="50" t="s">
        <v>145</v>
      </c>
    </row>
    <row r="17" spans="1:29" ht="16.5" x14ac:dyDescent="0.3">
      <c r="A17" s="315">
        <v>1</v>
      </c>
      <c r="B17" s="316">
        <v>2</v>
      </c>
      <c r="C17" s="316">
        <v>3</v>
      </c>
      <c r="D17" s="316">
        <v>4</v>
      </c>
      <c r="E17" s="316">
        <v>5</v>
      </c>
      <c r="F17" s="317">
        <v>6</v>
      </c>
      <c r="G17" s="316">
        <v>7</v>
      </c>
      <c r="H17" s="318">
        <v>8</v>
      </c>
      <c r="I17" s="319">
        <v>9</v>
      </c>
      <c r="J17" s="319">
        <v>9</v>
      </c>
      <c r="K17" s="319">
        <v>11</v>
      </c>
      <c r="L17" s="320">
        <v>10</v>
      </c>
      <c r="M17" s="320">
        <v>11</v>
      </c>
      <c r="N17" s="320">
        <v>12</v>
      </c>
      <c r="O17" s="320">
        <v>13</v>
      </c>
      <c r="P17" s="320" t="s">
        <v>350</v>
      </c>
      <c r="Q17" s="320">
        <v>17</v>
      </c>
    </row>
    <row r="18" spans="1:29" s="450" customFormat="1" ht="24" customHeight="1" x14ac:dyDescent="0.3">
      <c r="A18" s="943" t="s">
        <v>356</v>
      </c>
      <c r="B18" s="944"/>
      <c r="C18" s="944"/>
      <c r="D18" s="944"/>
      <c r="E18" s="944"/>
      <c r="F18" s="944"/>
      <c r="G18" s="944"/>
      <c r="H18" s="944"/>
      <c r="I18" s="944"/>
      <c r="J18" s="944"/>
      <c r="K18" s="944"/>
      <c r="L18" s="944"/>
      <c r="M18" s="944"/>
      <c r="N18" s="944"/>
      <c r="O18" s="944"/>
      <c r="P18" s="944"/>
      <c r="Q18" s="413"/>
      <c r="R18" s="449"/>
      <c r="S18" s="449"/>
    </row>
    <row r="19" spans="1:29" s="287" customFormat="1" ht="31.5" x14ac:dyDescent="0.3">
      <c r="A19" s="326">
        <v>1</v>
      </c>
      <c r="B19" s="326"/>
      <c r="C19" s="326"/>
      <c r="D19" s="326"/>
      <c r="E19" s="326"/>
      <c r="F19" s="326"/>
      <c r="G19" s="326"/>
      <c r="H19" s="778">
        <v>72044900</v>
      </c>
      <c r="I19" s="414"/>
      <c r="J19" s="451">
        <v>0.18</v>
      </c>
      <c r="K19" s="329"/>
      <c r="L19" s="330" t="s">
        <v>348</v>
      </c>
      <c r="M19" s="736" t="s">
        <v>337</v>
      </c>
      <c r="N19" s="736">
        <v>221</v>
      </c>
      <c r="O19" s="331"/>
      <c r="P19" s="332" t="str">
        <f t="shared" ref="P19" si="0">IF(O19=0, "Included", IF(ISERROR(N19*O19), O19,N19* O19))</f>
        <v>Included</v>
      </c>
      <c r="Q19" s="333">
        <f t="shared" ref="Q19" si="1">S19</f>
        <v>0</v>
      </c>
      <c r="R19" s="287">
        <f t="shared" ref="R19" si="2">IF(P19="Included",0,P19)</f>
        <v>0</v>
      </c>
      <c r="S19" s="287">
        <f t="shared" ref="S19" si="3">IF(K19="",(R19*J19),(R19*K19))</f>
        <v>0</v>
      </c>
      <c r="T19" s="334"/>
      <c r="AC19" s="335"/>
    </row>
    <row r="20" spans="1:29" s="450" customFormat="1" ht="24" customHeight="1" x14ac:dyDescent="0.3">
      <c r="A20" s="943" t="s">
        <v>357</v>
      </c>
      <c r="B20" s="944"/>
      <c r="C20" s="944"/>
      <c r="D20" s="944"/>
      <c r="E20" s="944"/>
      <c r="F20" s="944"/>
      <c r="G20" s="944"/>
      <c r="H20" s="944"/>
      <c r="I20" s="413"/>
      <c r="J20" s="413"/>
      <c r="K20" s="413"/>
      <c r="L20" s="413"/>
      <c r="M20" s="413"/>
      <c r="N20" s="413"/>
      <c r="O20" s="413"/>
      <c r="P20" s="413"/>
      <c r="Q20" s="413"/>
      <c r="R20" s="449"/>
      <c r="S20" s="449"/>
    </row>
    <row r="21" spans="1:29" s="287" customFormat="1" ht="33" customHeight="1" x14ac:dyDescent="0.3">
      <c r="A21" s="326">
        <v>2</v>
      </c>
      <c r="B21" s="326"/>
      <c r="C21" s="326"/>
      <c r="D21" s="326"/>
      <c r="E21" s="326"/>
      <c r="F21" s="326"/>
      <c r="G21" s="326"/>
      <c r="H21" s="778">
        <v>72044900</v>
      </c>
      <c r="I21" s="414"/>
      <c r="J21" s="451">
        <v>0.18</v>
      </c>
      <c r="K21" s="329"/>
      <c r="L21" s="330" t="s">
        <v>348</v>
      </c>
      <c r="M21" s="736" t="s">
        <v>337</v>
      </c>
      <c r="N21" s="736">
        <v>276</v>
      </c>
      <c r="O21" s="331"/>
      <c r="P21" s="332" t="str">
        <f t="shared" ref="P21:P23" si="4">IF(O21=0, "Included", IF(ISERROR(N21*O21), O21,N21* O21))</f>
        <v>Included</v>
      </c>
      <c r="Q21" s="333">
        <f t="shared" ref="Q21:Q23" si="5">S21</f>
        <v>0</v>
      </c>
      <c r="R21" s="287">
        <f t="shared" ref="R21:R23" si="6">IF(P21="Included",0,P21)</f>
        <v>0</v>
      </c>
      <c r="S21" s="287">
        <f t="shared" ref="S21:S23" si="7">IF(K21="",(R21*J21),(R21*K21))</f>
        <v>0</v>
      </c>
      <c r="T21" s="334"/>
      <c r="AC21" s="335"/>
    </row>
    <row r="22" spans="1:29" s="450" customFormat="1" ht="42.75" customHeight="1" x14ac:dyDescent="0.3">
      <c r="A22" s="945" t="s">
        <v>358</v>
      </c>
      <c r="B22" s="946"/>
      <c r="C22" s="946"/>
      <c r="D22" s="946"/>
      <c r="E22" s="946"/>
      <c r="F22" s="946"/>
      <c r="G22" s="946"/>
      <c r="H22" s="946"/>
      <c r="I22" s="946"/>
      <c r="J22" s="946"/>
      <c r="K22" s="946"/>
      <c r="L22" s="946"/>
      <c r="M22" s="413"/>
      <c r="N22" s="413"/>
      <c r="O22" s="413"/>
      <c r="P22" s="413"/>
      <c r="Q22" s="413"/>
      <c r="R22" s="449"/>
      <c r="S22" s="449"/>
    </row>
    <row r="23" spans="1:29" s="287" customFormat="1" ht="36.75" customHeight="1" x14ac:dyDescent="0.3">
      <c r="A23" s="326">
        <v>3</v>
      </c>
      <c r="B23" s="326"/>
      <c r="C23" s="326"/>
      <c r="D23" s="326"/>
      <c r="E23" s="326"/>
      <c r="F23" s="326"/>
      <c r="G23" s="326"/>
      <c r="H23" s="778">
        <v>72044900</v>
      </c>
      <c r="I23" s="414"/>
      <c r="J23" s="451">
        <v>0.18</v>
      </c>
      <c r="K23" s="329"/>
      <c r="L23" s="330" t="s">
        <v>348</v>
      </c>
      <c r="M23" s="736" t="s">
        <v>337</v>
      </c>
      <c r="N23" s="736">
        <v>312</v>
      </c>
      <c r="O23" s="331"/>
      <c r="P23" s="332" t="str">
        <f t="shared" si="4"/>
        <v>Included</v>
      </c>
      <c r="Q23" s="333">
        <f t="shared" si="5"/>
        <v>0</v>
      </c>
      <c r="R23" s="287">
        <f t="shared" si="6"/>
        <v>0</v>
      </c>
      <c r="S23" s="287">
        <f t="shared" si="7"/>
        <v>0</v>
      </c>
      <c r="T23" s="334"/>
      <c r="AC23" s="335"/>
    </row>
    <row r="24" spans="1:29" s="450" customFormat="1" ht="30" customHeight="1" x14ac:dyDescent="0.3">
      <c r="A24" s="945" t="s">
        <v>364</v>
      </c>
      <c r="B24" s="946"/>
      <c r="C24" s="946"/>
      <c r="D24" s="946"/>
      <c r="E24" s="946"/>
      <c r="F24" s="946"/>
      <c r="G24" s="946"/>
      <c r="H24" s="946"/>
      <c r="I24" s="413"/>
      <c r="J24" s="413"/>
      <c r="K24" s="413"/>
      <c r="L24" s="413"/>
      <c r="M24" s="413"/>
      <c r="N24" s="413"/>
      <c r="O24" s="413"/>
      <c r="P24" s="413"/>
      <c r="Q24" s="413"/>
      <c r="R24" s="449"/>
      <c r="S24" s="449"/>
    </row>
    <row r="25" spans="1:29" s="287" customFormat="1" ht="31.5" x14ac:dyDescent="0.3">
      <c r="A25" s="326">
        <v>4</v>
      </c>
      <c r="B25" s="326"/>
      <c r="C25" s="326"/>
      <c r="D25" s="326"/>
      <c r="E25" s="326"/>
      <c r="F25" s="326"/>
      <c r="G25" s="326"/>
      <c r="H25" s="778">
        <v>72044900</v>
      </c>
      <c r="I25" s="414"/>
      <c r="J25" s="451">
        <v>0.18</v>
      </c>
      <c r="K25" s="329"/>
      <c r="L25" s="330" t="s">
        <v>348</v>
      </c>
      <c r="M25" s="736" t="s">
        <v>337</v>
      </c>
      <c r="N25" s="736">
        <v>254</v>
      </c>
      <c r="O25" s="331"/>
      <c r="P25" s="332" t="str">
        <f t="shared" ref="P25" si="8">IF(O25=0, "Included", IF(ISERROR(N25*O25), O25,N25* O25))</f>
        <v>Included</v>
      </c>
      <c r="Q25" s="333">
        <f t="shared" ref="Q25" si="9">S25</f>
        <v>0</v>
      </c>
      <c r="R25" s="287">
        <f t="shared" ref="R25" si="10">IF(P25="Included",0,P25)</f>
        <v>0</v>
      </c>
      <c r="S25" s="287">
        <f t="shared" ref="S25" si="11">IF(K25="",(R25*J25),(R25*K25))</f>
        <v>0</v>
      </c>
      <c r="T25" s="334"/>
      <c r="AC25" s="335"/>
    </row>
    <row r="26" spans="1:29" s="450" customFormat="1" ht="24" customHeight="1" x14ac:dyDescent="0.3">
      <c r="A26" s="943" t="s">
        <v>365</v>
      </c>
      <c r="B26" s="944"/>
      <c r="C26" s="944"/>
      <c r="D26" s="944"/>
      <c r="E26" s="944"/>
      <c r="F26" s="944"/>
      <c r="G26" s="944"/>
      <c r="H26" s="413"/>
      <c r="I26" s="413"/>
      <c r="J26" s="413"/>
      <c r="K26" s="413"/>
      <c r="L26" s="413"/>
      <c r="M26" s="413"/>
      <c r="N26" s="413"/>
      <c r="O26" s="413"/>
      <c r="P26" s="413"/>
      <c r="Q26" s="413"/>
      <c r="R26" s="449"/>
      <c r="S26" s="449"/>
    </row>
    <row r="27" spans="1:29" s="287" customFormat="1" ht="31.5" x14ac:dyDescent="0.3">
      <c r="A27" s="326">
        <v>5</v>
      </c>
      <c r="B27" s="326"/>
      <c r="C27" s="326"/>
      <c r="D27" s="326"/>
      <c r="E27" s="326"/>
      <c r="F27" s="326"/>
      <c r="G27" s="326"/>
      <c r="H27" s="778">
        <v>72044900</v>
      </c>
      <c r="I27" s="414"/>
      <c r="J27" s="451">
        <v>0.18</v>
      </c>
      <c r="K27" s="329"/>
      <c r="L27" s="330" t="s">
        <v>348</v>
      </c>
      <c r="M27" s="736" t="s">
        <v>337</v>
      </c>
      <c r="N27" s="736">
        <v>229</v>
      </c>
      <c r="O27" s="331"/>
      <c r="P27" s="332" t="str">
        <f t="shared" ref="P27" si="12">IF(O27=0, "Included", IF(ISERROR(N27*O27), O27,N27* O27))</f>
        <v>Included</v>
      </c>
      <c r="Q27" s="333">
        <f t="shared" ref="Q27" si="13">S27</f>
        <v>0</v>
      </c>
      <c r="R27" s="287">
        <f t="shared" ref="R27" si="14">IF(P27="Included",0,P27)</f>
        <v>0</v>
      </c>
      <c r="S27" s="287">
        <f t="shared" ref="S27" si="15">IF(K27="",(R27*J27),(R27*K27))</f>
        <v>0</v>
      </c>
      <c r="T27" s="334"/>
      <c r="AC27" s="335"/>
    </row>
    <row r="28" spans="1:29" s="450" customFormat="1" ht="24" customHeight="1" x14ac:dyDescent="0.3">
      <c r="A28" s="943" t="s">
        <v>366</v>
      </c>
      <c r="B28" s="944"/>
      <c r="C28" s="944"/>
      <c r="D28" s="944"/>
      <c r="E28" s="944"/>
      <c r="F28" s="944"/>
      <c r="G28" s="944"/>
      <c r="H28" s="944"/>
      <c r="I28" s="413"/>
      <c r="J28" s="413"/>
      <c r="K28" s="413"/>
      <c r="L28" s="413"/>
      <c r="M28" s="413"/>
      <c r="N28" s="413"/>
      <c r="O28" s="413"/>
      <c r="P28" s="413"/>
      <c r="Q28" s="413"/>
      <c r="R28" s="449"/>
      <c r="S28" s="449"/>
    </row>
    <row r="29" spans="1:29" s="287" customFormat="1" ht="33" customHeight="1" x14ac:dyDescent="0.3">
      <c r="A29" s="326">
        <v>6</v>
      </c>
      <c r="B29" s="326"/>
      <c r="C29" s="326"/>
      <c r="D29" s="326"/>
      <c r="E29" s="326"/>
      <c r="F29" s="326"/>
      <c r="G29" s="326"/>
      <c r="H29" s="778">
        <v>72044900</v>
      </c>
      <c r="I29" s="414"/>
      <c r="J29" s="451">
        <v>0.18</v>
      </c>
      <c r="K29" s="329"/>
      <c r="L29" s="330" t="s">
        <v>348</v>
      </c>
      <c r="M29" s="736" t="s">
        <v>337</v>
      </c>
      <c r="N29" s="736">
        <v>51</v>
      </c>
      <c r="O29" s="331"/>
      <c r="P29" s="332" t="str">
        <f t="shared" ref="P29" si="16">IF(O29=0, "Included", IF(ISERROR(N29*O29), O29,N29* O29))</f>
        <v>Included</v>
      </c>
      <c r="Q29" s="333">
        <f t="shared" ref="Q29" si="17">S29</f>
        <v>0</v>
      </c>
      <c r="R29" s="287">
        <f t="shared" ref="R29" si="18">IF(P29="Included",0,P29)</f>
        <v>0</v>
      </c>
      <c r="S29" s="287">
        <f t="shared" ref="S29" si="19">IF(K29="",(R29*J29),(R29*K29))</f>
        <v>0</v>
      </c>
      <c r="T29" s="334"/>
      <c r="AC29" s="335"/>
    </row>
    <row r="30" spans="1:29" s="450" customFormat="1" ht="42.75" customHeight="1" x14ac:dyDescent="0.3">
      <c r="A30" s="945" t="s">
        <v>359</v>
      </c>
      <c r="B30" s="946"/>
      <c r="C30" s="946"/>
      <c r="D30" s="946"/>
      <c r="E30" s="946"/>
      <c r="F30" s="946"/>
      <c r="G30" s="946"/>
      <c r="H30" s="946"/>
      <c r="I30" s="946"/>
      <c r="J30" s="946"/>
      <c r="K30" s="946"/>
      <c r="L30" s="946"/>
      <c r="M30" s="413"/>
      <c r="N30" s="413"/>
      <c r="O30" s="413"/>
      <c r="P30" s="413"/>
      <c r="Q30" s="413"/>
      <c r="R30" s="449"/>
      <c r="S30" s="449"/>
    </row>
    <row r="31" spans="1:29" s="287" customFormat="1" ht="36.75" customHeight="1" x14ac:dyDescent="0.3">
      <c r="A31" s="326">
        <v>7</v>
      </c>
      <c r="B31" s="326"/>
      <c r="C31" s="326"/>
      <c r="D31" s="326"/>
      <c r="E31" s="326"/>
      <c r="F31" s="326"/>
      <c r="G31" s="326"/>
      <c r="H31" s="778">
        <v>85481090</v>
      </c>
      <c r="I31" s="414"/>
      <c r="J31" s="451">
        <v>0.18</v>
      </c>
      <c r="K31" s="329"/>
      <c r="L31" s="330" t="s">
        <v>349</v>
      </c>
      <c r="M31" s="736" t="s">
        <v>337</v>
      </c>
      <c r="N31" s="736">
        <v>181</v>
      </c>
      <c r="O31" s="331"/>
      <c r="P31" s="332" t="str">
        <f t="shared" ref="P31" si="20">IF(O31=0, "Included", IF(ISERROR(N31*O31), O31,N31* O31))</f>
        <v>Included</v>
      </c>
      <c r="Q31" s="333">
        <f t="shared" ref="Q31" si="21">S31</f>
        <v>0</v>
      </c>
      <c r="R31" s="287">
        <f t="shared" ref="R31" si="22">IF(P31="Included",0,P31)</f>
        <v>0</v>
      </c>
      <c r="S31" s="287">
        <f t="shared" ref="S31" si="23">IF(K31="",(R31*J31),(R31*K31))</f>
        <v>0</v>
      </c>
      <c r="T31" s="334"/>
      <c r="AC31" s="335"/>
    </row>
    <row r="32" spans="1:29" s="450" customFormat="1" ht="30" customHeight="1" x14ac:dyDescent="0.3">
      <c r="A32" s="945" t="s">
        <v>360</v>
      </c>
      <c r="B32" s="946"/>
      <c r="C32" s="946"/>
      <c r="D32" s="946"/>
      <c r="E32" s="946"/>
      <c r="F32" s="946"/>
      <c r="G32" s="946"/>
      <c r="H32" s="946"/>
      <c r="I32" s="413"/>
      <c r="J32" s="413"/>
      <c r="K32" s="413"/>
      <c r="L32" s="413"/>
      <c r="M32" s="413"/>
      <c r="N32" s="413"/>
      <c r="O32" s="413"/>
      <c r="P32" s="413"/>
      <c r="Q32" s="413"/>
      <c r="R32" s="449"/>
      <c r="S32" s="449"/>
    </row>
    <row r="33" spans="1:29" s="287" customFormat="1" ht="31.5" x14ac:dyDescent="0.3">
      <c r="A33" s="326">
        <v>8</v>
      </c>
      <c r="B33" s="326"/>
      <c r="C33" s="326"/>
      <c r="D33" s="326"/>
      <c r="E33" s="326"/>
      <c r="F33" s="326"/>
      <c r="G33" s="326"/>
      <c r="H33" s="778">
        <v>85481090</v>
      </c>
      <c r="I33" s="414"/>
      <c r="J33" s="451">
        <v>0.18</v>
      </c>
      <c r="K33" s="329"/>
      <c r="L33" s="330" t="s">
        <v>349</v>
      </c>
      <c r="M33" s="736" t="s">
        <v>337</v>
      </c>
      <c r="N33" s="736">
        <v>183</v>
      </c>
      <c r="O33" s="331"/>
      <c r="P33" s="332" t="str">
        <f t="shared" ref="P33" si="24">IF(O33=0, "Included", IF(ISERROR(N33*O33), O33,N33* O33))</f>
        <v>Included</v>
      </c>
      <c r="Q33" s="333">
        <f t="shared" ref="Q33" si="25">S33</f>
        <v>0</v>
      </c>
      <c r="R33" s="287">
        <f t="shared" ref="R33" si="26">IF(P33="Included",0,P33)</f>
        <v>0</v>
      </c>
      <c r="S33" s="287">
        <f t="shared" ref="S33" si="27">IF(K33="",(R33*J33),(R33*K33))</f>
        <v>0</v>
      </c>
      <c r="T33" s="334"/>
      <c r="AC33" s="335"/>
    </row>
    <row r="34" spans="1:29" s="450" customFormat="1" ht="30" customHeight="1" x14ac:dyDescent="0.3">
      <c r="A34" s="945" t="s">
        <v>361</v>
      </c>
      <c r="B34" s="946"/>
      <c r="C34" s="946"/>
      <c r="D34" s="946"/>
      <c r="E34" s="946"/>
      <c r="F34" s="946"/>
      <c r="G34" s="946"/>
      <c r="H34" s="946"/>
      <c r="I34" s="946"/>
      <c r="J34" s="946"/>
      <c r="K34" s="946"/>
      <c r="L34" s="946"/>
      <c r="M34" s="946"/>
      <c r="N34" s="946"/>
      <c r="O34" s="946"/>
      <c r="P34" s="946"/>
      <c r="Q34" s="413"/>
      <c r="R34" s="449"/>
      <c r="S34" s="449"/>
    </row>
    <row r="35" spans="1:29" s="287" customFormat="1" ht="31.5" x14ac:dyDescent="0.3">
      <c r="A35" s="326">
        <v>9</v>
      </c>
      <c r="B35" s="326"/>
      <c r="C35" s="326"/>
      <c r="D35" s="326"/>
      <c r="E35" s="326"/>
      <c r="F35" s="326"/>
      <c r="G35" s="326"/>
      <c r="H35" s="778">
        <v>72044900</v>
      </c>
      <c r="I35" s="414"/>
      <c r="J35" s="451">
        <v>0.18</v>
      </c>
      <c r="K35" s="329"/>
      <c r="L35" s="330" t="s">
        <v>348</v>
      </c>
      <c r="M35" s="736" t="s">
        <v>337</v>
      </c>
      <c r="N35" s="736">
        <v>5</v>
      </c>
      <c r="O35" s="331"/>
      <c r="P35" s="332" t="str">
        <f t="shared" ref="P35" si="28">IF(O35=0, "Included", IF(ISERROR(N35*O35), O35,N35* O35))</f>
        <v>Included</v>
      </c>
      <c r="Q35" s="333">
        <f t="shared" ref="Q35" si="29">S35</f>
        <v>0</v>
      </c>
      <c r="R35" s="287">
        <f t="shared" ref="R35" si="30">IF(P35="Included",0,P35)</f>
        <v>0</v>
      </c>
      <c r="S35" s="287">
        <f t="shared" ref="S35" si="31">IF(K35="",(R35*J35),(R35*K35))</f>
        <v>0</v>
      </c>
      <c r="T35" s="334"/>
      <c r="AC35" s="335"/>
    </row>
    <row r="36" spans="1:29" ht="19.5" customHeight="1" x14ac:dyDescent="0.3">
      <c r="A36" s="452"/>
      <c r="B36" s="453"/>
      <c r="C36" s="453"/>
      <c r="D36" s="453"/>
      <c r="E36" s="453"/>
      <c r="F36" s="453"/>
      <c r="G36" s="453"/>
      <c r="H36" s="453"/>
      <c r="I36" s="453"/>
      <c r="J36" s="453"/>
      <c r="K36" s="453"/>
      <c r="L36" s="453"/>
      <c r="M36" s="453"/>
      <c r="N36" s="453"/>
      <c r="O36" s="453"/>
      <c r="P36" s="453"/>
      <c r="Q36" s="453"/>
    </row>
    <row r="37" spans="1:29" s="9" customFormat="1" ht="22.5" customHeight="1" x14ac:dyDescent="0.3">
      <c r="A37" s="883"/>
      <c r="B37" s="884"/>
      <c r="C37" s="884"/>
      <c r="D37" s="884"/>
      <c r="E37" s="884"/>
      <c r="F37" s="884"/>
      <c r="G37" s="884"/>
      <c r="H37" s="884"/>
      <c r="I37" s="885"/>
      <c r="J37" s="953" t="s">
        <v>319</v>
      </c>
      <c r="K37" s="954"/>
      <c r="L37" s="954"/>
      <c r="M37" s="779" t="s">
        <v>362</v>
      </c>
      <c r="N37" s="781">
        <f>SUM(N19:N35)</f>
        <v>1712</v>
      </c>
      <c r="O37" s="780"/>
      <c r="P37" s="340">
        <f>SUM(P19:P35)</f>
        <v>0</v>
      </c>
      <c r="Q37" s="454"/>
      <c r="R37" s="8"/>
      <c r="S37" s="419" t="e">
        <f>SUM(#REF!)</f>
        <v>#REF!</v>
      </c>
    </row>
    <row r="38" spans="1:29" s="9" customFormat="1" ht="19.5" hidden="1" customHeight="1" x14ac:dyDescent="0.3">
      <c r="A38" s="342"/>
      <c r="B38" s="343"/>
      <c r="C38" s="343"/>
      <c r="D38" s="343"/>
      <c r="E38" s="343"/>
      <c r="F38" s="343"/>
      <c r="G38" s="343"/>
      <c r="H38" s="344"/>
      <c r="I38" s="345"/>
      <c r="J38" s="950" t="s">
        <v>145</v>
      </c>
      <c r="K38" s="950"/>
      <c r="L38" s="950"/>
      <c r="M38" s="950"/>
      <c r="N38" s="950"/>
      <c r="O38" s="951"/>
      <c r="P38" s="340"/>
      <c r="Q38" s="346" t="e">
        <f>SUM(#REF!)</f>
        <v>#REF!</v>
      </c>
      <c r="R38" s="8"/>
      <c r="S38" s="8"/>
    </row>
    <row r="39" spans="1:29" ht="16.5" x14ac:dyDescent="0.3">
      <c r="A39" s="409"/>
      <c r="B39" s="405"/>
      <c r="C39" s="404"/>
      <c r="D39" s="404"/>
      <c r="E39" s="404"/>
      <c r="F39" s="404"/>
      <c r="G39" s="404"/>
      <c r="H39" s="404"/>
      <c r="I39" s="404"/>
      <c r="J39" s="404"/>
      <c r="K39" s="404"/>
      <c r="L39" s="404"/>
      <c r="M39" s="404"/>
      <c r="N39" s="404"/>
      <c r="O39" s="404"/>
      <c r="P39" s="404"/>
      <c r="Q39" s="404"/>
    </row>
    <row r="40" spans="1:29" s="432" customFormat="1" ht="20.25" customHeight="1" x14ac:dyDescent="0.3">
      <c r="A40" s="347" t="s">
        <v>315</v>
      </c>
      <c r="B40" s="949" t="s">
        <v>316</v>
      </c>
      <c r="C40" s="949"/>
      <c r="D40" s="949"/>
      <c r="E40" s="949"/>
      <c r="F40" s="949"/>
      <c r="G40" s="949"/>
      <c r="H40" s="949"/>
      <c r="I40" s="949"/>
      <c r="J40" s="949"/>
      <c r="K40" s="949"/>
      <c r="L40" s="949"/>
      <c r="M40" s="949"/>
      <c r="N40" s="949"/>
      <c r="O40" s="949"/>
      <c r="P40" s="949"/>
      <c r="Q40" s="221"/>
    </row>
    <row r="41" spans="1:29" s="432" customFormat="1" ht="18" customHeight="1" x14ac:dyDescent="0.3">
      <c r="A41" s="347" t="s">
        <v>315</v>
      </c>
      <c r="B41" s="949" t="s">
        <v>317</v>
      </c>
      <c r="C41" s="949"/>
      <c r="D41" s="949"/>
      <c r="E41" s="949"/>
      <c r="F41" s="949"/>
      <c r="G41" s="949"/>
      <c r="H41" s="949"/>
      <c r="I41" s="949"/>
      <c r="J41" s="949"/>
      <c r="K41" s="949"/>
      <c r="L41" s="949"/>
      <c r="M41" s="949"/>
      <c r="N41" s="949"/>
      <c r="O41" s="949"/>
      <c r="P41" s="949"/>
      <c r="Q41" s="221"/>
    </row>
    <row r="42" spans="1:29" s="432" customFormat="1" ht="43.5" customHeight="1" x14ac:dyDescent="0.3">
      <c r="A42" s="347" t="s">
        <v>315</v>
      </c>
      <c r="B42" s="949" t="s">
        <v>318</v>
      </c>
      <c r="C42" s="949"/>
      <c r="D42" s="949"/>
      <c r="E42" s="949"/>
      <c r="F42" s="949"/>
      <c r="G42" s="949"/>
      <c r="H42" s="949"/>
      <c r="I42" s="949"/>
      <c r="J42" s="949"/>
      <c r="K42" s="949"/>
      <c r="L42" s="949"/>
      <c r="M42" s="949"/>
      <c r="N42" s="949"/>
      <c r="O42" s="949"/>
      <c r="P42" s="949"/>
      <c r="Q42" s="221"/>
    </row>
    <row r="43" spans="1:29" s="432" customFormat="1" ht="21" customHeight="1" x14ac:dyDescent="0.3">
      <c r="A43" s="347"/>
      <c r="B43" s="737" t="s">
        <v>322</v>
      </c>
      <c r="C43" s="952" t="s">
        <v>345</v>
      </c>
      <c r="D43" s="952"/>
      <c r="E43" s="952"/>
      <c r="F43" s="952"/>
      <c r="G43" s="952"/>
      <c r="H43" s="952"/>
      <c r="I43" s="952"/>
      <c r="J43" s="952"/>
      <c r="K43" s="952"/>
      <c r="L43" s="952"/>
      <c r="M43" s="952"/>
      <c r="N43" s="952"/>
      <c r="O43" s="952"/>
      <c r="P43" s="221"/>
      <c r="Q43" s="221"/>
    </row>
    <row r="44" spans="1:29" s="432" customFormat="1" ht="19.5" customHeight="1" x14ac:dyDescent="0.3">
      <c r="A44" s="347"/>
      <c r="B44" s="737"/>
      <c r="C44" s="952" t="s">
        <v>346</v>
      </c>
      <c r="D44" s="952"/>
      <c r="E44" s="952"/>
      <c r="F44" s="952"/>
      <c r="G44" s="952"/>
      <c r="H44" s="952"/>
      <c r="I44" s="952"/>
      <c r="J44" s="952"/>
      <c r="K44" s="952"/>
      <c r="L44" s="952"/>
      <c r="M44" s="952"/>
      <c r="N44" s="952"/>
      <c r="O44" s="952"/>
      <c r="P44" s="221"/>
      <c r="Q44" s="221"/>
    </row>
    <row r="45" spans="1:29" ht="21" customHeight="1" x14ac:dyDescent="0.3">
      <c r="A45" s="347"/>
      <c r="B45" s="949"/>
      <c r="C45" s="949"/>
      <c r="D45" s="949"/>
      <c r="E45" s="949"/>
      <c r="F45" s="949"/>
      <c r="G45" s="949"/>
      <c r="H45" s="949"/>
      <c r="I45" s="949"/>
      <c r="J45" s="949"/>
      <c r="K45" s="949"/>
      <c r="L45" s="949"/>
      <c r="M45" s="949"/>
      <c r="N45" s="949"/>
      <c r="O45" s="901"/>
      <c r="P45" s="901"/>
      <c r="Q45" s="901"/>
    </row>
    <row r="46" spans="1:29" ht="33.6" customHeight="1" x14ac:dyDescent="0.3">
      <c r="A46" s="455" t="s">
        <v>43</v>
      </c>
      <c r="B46" s="456" t="str">
        <f>'Sch-1'!B176</f>
        <v>--</v>
      </c>
      <c r="C46" s="457"/>
      <c r="D46" s="457"/>
      <c r="E46" s="457"/>
      <c r="F46" s="457"/>
      <c r="G46" s="457"/>
      <c r="H46" s="457"/>
      <c r="I46" s="457"/>
      <c r="J46" s="457"/>
      <c r="K46" s="457"/>
      <c r="L46" s="457"/>
      <c r="M46" s="457"/>
      <c r="N46" s="721" t="s">
        <v>313</v>
      </c>
      <c r="O46" s="890" t="str">
        <f>'Sch-3 '!O118</f>
        <v/>
      </c>
      <c r="P46" s="890"/>
      <c r="Q46" s="890"/>
    </row>
    <row r="47" spans="1:29" ht="33.6" customHeight="1" x14ac:dyDescent="0.3">
      <c r="A47" s="455" t="s">
        <v>44</v>
      </c>
      <c r="B47" s="456" t="str">
        <f>'Sch-1'!B177</f>
        <v/>
      </c>
      <c r="C47" s="437"/>
      <c r="D47" s="437"/>
      <c r="E47" s="437"/>
      <c r="F47" s="437"/>
      <c r="G47" s="437"/>
      <c r="H47" s="437"/>
      <c r="I47" s="437"/>
      <c r="J47" s="437"/>
      <c r="K47" s="437"/>
      <c r="L47" s="437"/>
      <c r="M47" s="437"/>
      <c r="N47" s="722" t="s">
        <v>107</v>
      </c>
      <c r="O47" s="890" t="str">
        <f>'Sch-3 '!O119</f>
        <v/>
      </c>
      <c r="P47" s="890"/>
      <c r="Q47" s="890"/>
    </row>
    <row r="48" spans="1:29" ht="33.6" customHeight="1" x14ac:dyDescent="0.3">
      <c r="A48" s="436"/>
      <c r="B48" s="435"/>
      <c r="C48" s="437"/>
      <c r="D48" s="437"/>
      <c r="E48" s="437"/>
      <c r="F48" s="437"/>
      <c r="G48" s="437"/>
      <c r="H48" s="437"/>
      <c r="I48" s="437"/>
      <c r="J48" s="437"/>
      <c r="K48" s="437"/>
      <c r="L48" s="437"/>
      <c r="M48" s="437"/>
      <c r="N48" s="437"/>
      <c r="O48" s="901"/>
      <c r="P48" s="901"/>
      <c r="Q48" s="901"/>
    </row>
    <row r="49" spans="1:17" ht="33.6" customHeight="1" x14ac:dyDescent="0.3">
      <c r="A49" s="436"/>
      <c r="B49" s="435"/>
      <c r="C49" s="437"/>
      <c r="D49" s="437"/>
      <c r="E49" s="437"/>
      <c r="F49" s="437"/>
      <c r="G49" s="437"/>
      <c r="H49" s="437"/>
      <c r="I49" s="437"/>
      <c r="J49" s="437"/>
      <c r="K49" s="437"/>
      <c r="L49" s="437"/>
      <c r="M49" s="437"/>
      <c r="N49" s="437"/>
      <c r="O49" s="436"/>
      <c r="P49" s="458"/>
      <c r="Q49" s="459"/>
    </row>
  </sheetData>
  <customSheetViews>
    <customSheetView guid="{7B2C193D-327B-40D6-809F-9A3DFB75744C}" showPageBreaks="1" fitToPage="1" printArea="1" hiddenRows="1" hiddenColumns="1" view="pageBreakPreview" topLeftCell="A13">
      <selection activeCell="O23" sqref="O23"/>
      <pageMargins left="0.25" right="0.25" top="0.75" bottom="0.75" header="0.3" footer="0.3"/>
      <pageSetup scale="63" fitToHeight="0" orientation="landscape" r:id="rId1"/>
      <headerFooter alignWithMargins="0">
        <oddFooter>&amp;R&amp;"Book Antiqua,Bold"&amp;10Schedule-4/ Page &amp;P of &amp;N</oddFooter>
      </headerFooter>
    </customSheetView>
    <customSheetView guid="{0D897A0D-14C5-4BD1-B11A-C8754685A103}" showPageBreaks="1" fitToPage="1" printArea="1" hiddenColumns="1" view="pageBreakPreview">
      <selection activeCell="I19" sqref="I19"/>
      <pageMargins left="0.25" right="0.25" top="0.75" bottom="0.75" header="0.3" footer="0.3"/>
      <pageSetup scale="58" fitToHeight="0" orientation="landscape" r:id="rId2"/>
      <headerFooter alignWithMargins="0">
        <oddFooter>&amp;R&amp;"Book Antiqua,Bold"&amp;10Schedule-4/ Page &amp;P of &amp;N</oddFooter>
      </headerFooter>
    </customSheetView>
  </customSheetViews>
  <mergeCells count="29">
    <mergeCell ref="O46:Q46"/>
    <mergeCell ref="O47:Q47"/>
    <mergeCell ref="O48:Q48"/>
    <mergeCell ref="B45:N45"/>
    <mergeCell ref="B11:O11"/>
    <mergeCell ref="A37:I37"/>
    <mergeCell ref="J38:O38"/>
    <mergeCell ref="O45:Q45"/>
    <mergeCell ref="B40:P40"/>
    <mergeCell ref="B41:P41"/>
    <mergeCell ref="B42:P42"/>
    <mergeCell ref="C43:O43"/>
    <mergeCell ref="C44:O44"/>
    <mergeCell ref="A20:H20"/>
    <mergeCell ref="J37:L37"/>
    <mergeCell ref="A34:P34"/>
    <mergeCell ref="B10:O10"/>
    <mergeCell ref="A3:Q3"/>
    <mergeCell ref="A4:Q4"/>
    <mergeCell ref="A7:O7"/>
    <mergeCell ref="B8:O8"/>
    <mergeCell ref="B9:O9"/>
    <mergeCell ref="A18:P18"/>
    <mergeCell ref="A26:G26"/>
    <mergeCell ref="A28:H28"/>
    <mergeCell ref="A30:L30"/>
    <mergeCell ref="A32:H32"/>
    <mergeCell ref="A24:H24"/>
    <mergeCell ref="A22:L22"/>
  </mergeCells>
  <conditionalFormatting sqref="I19">
    <cfRule type="expression" dxfId="30" priority="26" stopIfTrue="1">
      <formula>H19&gt;0</formula>
    </cfRule>
  </conditionalFormatting>
  <conditionalFormatting sqref="I21">
    <cfRule type="expression" dxfId="29" priority="22" stopIfTrue="1">
      <formula>H21&gt;0</formula>
    </cfRule>
  </conditionalFormatting>
  <conditionalFormatting sqref="I23">
    <cfRule type="expression" dxfId="28" priority="18" stopIfTrue="1">
      <formula>H23&gt;0</formula>
    </cfRule>
  </conditionalFormatting>
  <conditionalFormatting sqref="I25 I33 I35">
    <cfRule type="expression" dxfId="27" priority="14" stopIfTrue="1">
      <formula>H25&gt;0</formula>
    </cfRule>
  </conditionalFormatting>
  <conditionalFormatting sqref="I27">
    <cfRule type="expression" dxfId="26" priority="10" stopIfTrue="1">
      <formula>H27&gt;0</formula>
    </cfRule>
  </conditionalFormatting>
  <conditionalFormatting sqref="I29">
    <cfRule type="expression" dxfId="25" priority="6" stopIfTrue="1">
      <formula>H29&gt;0</formula>
    </cfRule>
  </conditionalFormatting>
  <conditionalFormatting sqref="I31">
    <cfRule type="expression" dxfId="24" priority="2" stopIfTrue="1">
      <formula>H31&gt;0</formula>
    </cfRule>
  </conditionalFormatting>
  <conditionalFormatting sqref="K19">
    <cfRule type="expression" dxfId="23" priority="25" stopIfTrue="1">
      <formula>J19&gt;0</formula>
    </cfRule>
    <cfRule type="cellIs" dxfId="22" priority="28" stopIfTrue="1" operator="equal">
      <formula>"a"</formula>
    </cfRule>
  </conditionalFormatting>
  <conditionalFormatting sqref="K21">
    <cfRule type="expression" dxfId="21" priority="21" stopIfTrue="1">
      <formula>J21&gt;0</formula>
    </cfRule>
    <cfRule type="cellIs" dxfId="20" priority="24" stopIfTrue="1" operator="equal">
      <formula>"a"</formula>
    </cfRule>
  </conditionalFormatting>
  <conditionalFormatting sqref="K23">
    <cfRule type="expression" dxfId="19" priority="17" stopIfTrue="1">
      <formula>J23&gt;0</formula>
    </cfRule>
    <cfRule type="cellIs" dxfId="18" priority="20" stopIfTrue="1" operator="equal">
      <formula>"a"</formula>
    </cfRule>
  </conditionalFormatting>
  <conditionalFormatting sqref="K25 K33 K35">
    <cfRule type="expression" dxfId="17" priority="13" stopIfTrue="1">
      <formula>J25&gt;0</formula>
    </cfRule>
    <cfRule type="cellIs" dxfId="16" priority="16" stopIfTrue="1" operator="equal">
      <formula>"a"</formula>
    </cfRule>
  </conditionalFormatting>
  <conditionalFormatting sqref="K27">
    <cfRule type="expression" dxfId="15" priority="9" stopIfTrue="1">
      <formula>J27&gt;0</formula>
    </cfRule>
    <cfRule type="cellIs" dxfId="14" priority="12" stopIfTrue="1" operator="equal">
      <formula>"a"</formula>
    </cfRule>
  </conditionalFormatting>
  <conditionalFormatting sqref="K29">
    <cfRule type="expression" dxfId="13" priority="5" stopIfTrue="1">
      <formula>J29&gt;0</formula>
    </cfRule>
    <cfRule type="cellIs" dxfId="12" priority="8" stopIfTrue="1" operator="equal">
      <formula>"a"</formula>
    </cfRule>
  </conditionalFormatting>
  <conditionalFormatting sqref="K31">
    <cfRule type="expression" dxfId="11" priority="1" stopIfTrue="1">
      <formula>J31&gt;0</formula>
    </cfRule>
    <cfRule type="cellIs" dxfId="10" priority="4" stopIfTrue="1" operator="equal">
      <formula>"a"</formula>
    </cfRule>
  </conditionalFormatting>
  <conditionalFormatting sqref="O19">
    <cfRule type="expression" dxfId="9" priority="27" stopIfTrue="1">
      <formula>N19&gt;0</formula>
    </cfRule>
  </conditionalFormatting>
  <conditionalFormatting sqref="O21">
    <cfRule type="expression" dxfId="8" priority="23" stopIfTrue="1">
      <formula>N21&gt;0</formula>
    </cfRule>
  </conditionalFormatting>
  <conditionalFormatting sqref="O23">
    <cfRule type="expression" dxfId="7" priority="19" stopIfTrue="1">
      <formula>N23&gt;0</formula>
    </cfRule>
  </conditionalFormatting>
  <conditionalFormatting sqref="O25 O33 O35">
    <cfRule type="expression" dxfId="6" priority="15" stopIfTrue="1">
      <formula>N25&gt;0</formula>
    </cfRule>
  </conditionalFormatting>
  <conditionalFormatting sqref="O27">
    <cfRule type="expression" dxfId="5" priority="11" stopIfTrue="1">
      <formula>N27&gt;0</formula>
    </cfRule>
  </conditionalFormatting>
  <conditionalFormatting sqref="O29">
    <cfRule type="expression" dxfId="4" priority="7" stopIfTrue="1">
      <formula>N29&gt;0</formula>
    </cfRule>
  </conditionalFormatting>
  <conditionalFormatting sqref="O31">
    <cfRule type="expression" dxfId="3" priority="3" stopIfTrue="1">
      <formula>N31&gt;0</formula>
    </cfRule>
  </conditionalFormatting>
  <dataValidations count="4">
    <dataValidation type="whole" operator="greaterThan" allowBlank="1" showInputMessage="1" showErrorMessage="1" error="Enter only Numeric Value greater than zero or leave the cell blank !" sqref="O19 O21 O23 O25 O27 O29 O31 O33 O35" xr:uid="{4C8A8295-5819-4909-A0DE-769E4E1326B0}">
      <formula1>0</formula1>
    </dataValidation>
    <dataValidation type="list" operator="greaterThan" allowBlank="1" showInputMessage="1" showErrorMessage="1" sqref="K19 K21 K23 K25 K27 K29 K31 K33 K35" xr:uid="{A029B1BC-97DE-4179-9680-B405D62E90E6}">
      <formula1>"0%,5%,12%,18%,28%"</formula1>
    </dataValidation>
    <dataValidation type="whole" operator="greaterThan" allowBlank="1" showInputMessage="1" showErrorMessage="1" sqref="I19 I21 I23 I25 I27 I29 I31 I33 I35" xr:uid="{D0C7C448-DB24-4551-9EEE-190C0374CA51}">
      <formula1>1</formula1>
    </dataValidation>
    <dataValidation operator="greaterThan" allowBlank="1" showInputMessage="1" showErrorMessage="1" error="Enter only Numeric Value greater than zero or leave the cell blank !" sqref="K16:K17" xr:uid="{9D5F1E05-1D42-40C3-BC0E-175554ADA0B9}"/>
  </dataValidations>
  <pageMargins left="0.25" right="0.25" top="0.75" bottom="0.75" header="0.3" footer="0.3"/>
  <pageSetup scale="63" fitToHeight="0" orientation="landscape" r:id="rId3"/>
  <headerFooter alignWithMargins="0">
    <oddFooter>&amp;R&amp;"Book Antiqua,Bold"&amp;10Schedule-4/ Page &amp;P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8"/>
  <sheetViews>
    <sheetView view="pageBreakPreview" topLeftCell="A7" zoomScaleNormal="100" zoomScaleSheetLayoutView="100" workbookViewId="0">
      <selection activeCell="B25" sqref="B25:C25"/>
    </sheetView>
  </sheetViews>
  <sheetFormatPr defaultColWidth="10" defaultRowHeight="16.5" x14ac:dyDescent="0.3"/>
  <cols>
    <col min="1" max="1" width="10.625" style="472" customWidth="1"/>
    <col min="2" max="2" width="27.5" style="472" customWidth="1"/>
    <col min="3" max="3" width="21" style="472" customWidth="1"/>
    <col min="4" max="4" width="34.375" style="472" customWidth="1"/>
    <col min="5" max="16384" width="10" style="503"/>
  </cols>
  <sheetData>
    <row r="1" spans="1:6" ht="18" customHeight="1" x14ac:dyDescent="0.3">
      <c r="A1" s="427" t="str">
        <f>Cover!B3</f>
        <v>Specification No: CC/NT/W-COMM/DOM/A06/24/09512</v>
      </c>
      <c r="B1" s="428"/>
      <c r="C1" s="430"/>
      <c r="D1" s="431" t="s">
        <v>333</v>
      </c>
    </row>
    <row r="2" spans="1:6" ht="18" customHeight="1" x14ac:dyDescent="0.3">
      <c r="A2" s="504"/>
      <c r="B2" s="505"/>
      <c r="C2" s="506"/>
      <c r="D2" s="506"/>
    </row>
    <row r="3" spans="1:6" ht="78.75" customHeight="1" x14ac:dyDescent="0.3">
      <c r="A3" s="963" t="str">
        <f>Cover!$B$2</f>
        <v>Package FOTE-02 for Communication Equipment ( SDH) Supply &amp; Installation under Communication System Schemes in 19th NCT</v>
      </c>
      <c r="B3" s="963"/>
      <c r="C3" s="963"/>
      <c r="D3" s="963"/>
      <c r="E3" s="507"/>
      <c r="F3" s="507"/>
    </row>
    <row r="4" spans="1:6" ht="21.95" customHeight="1" x14ac:dyDescent="0.3">
      <c r="A4" s="934" t="s">
        <v>181</v>
      </c>
      <c r="B4" s="934"/>
      <c r="C4" s="934"/>
      <c r="D4" s="934"/>
    </row>
    <row r="5" spans="1:6" ht="18" customHeight="1" x14ac:dyDescent="0.3">
      <c r="A5" s="508"/>
    </row>
    <row r="6" spans="1:6" ht="18" customHeight="1" x14ac:dyDescent="0.3">
      <c r="A6" s="440" t="str">
        <f>'Sch-1'!A6</f>
        <v>Bidder’s Name and Address (Sole Bidder) :</v>
      </c>
      <c r="D6" s="473" t="s">
        <v>5</v>
      </c>
    </row>
    <row r="7" spans="1:6" ht="36" customHeight="1" x14ac:dyDescent="0.3">
      <c r="A7" s="914">
        <f>'Sch-1'!A7</f>
        <v>0</v>
      </c>
      <c r="B7" s="914"/>
      <c r="C7" s="914"/>
      <c r="D7" s="475" t="str">
        <f>'[1]Sch-1'!M7</f>
        <v>Contracts Services, 3rd Floor</v>
      </c>
    </row>
    <row r="8" spans="1:6" ht="18" customHeight="1" x14ac:dyDescent="0.3">
      <c r="A8" s="476" t="s">
        <v>161</v>
      </c>
      <c r="B8" s="928" t="str">
        <f>IF('[1]Sch-1'!C8=0, "", '[1]Sch-1'!C8)</f>
        <v/>
      </c>
      <c r="C8" s="928"/>
      <c r="D8" s="475" t="str">
        <f>'[1]Sch-1'!M8</f>
        <v>Power Grid Corporation of India Ltd.,</v>
      </c>
    </row>
    <row r="9" spans="1:6" ht="18" customHeight="1" x14ac:dyDescent="0.3">
      <c r="A9" s="476" t="s">
        <v>162</v>
      </c>
      <c r="B9" s="928" t="str">
        <f>IF('[1]Sch-1'!C9=0, "", '[1]Sch-1'!C9)</f>
        <v/>
      </c>
      <c r="C9" s="928"/>
      <c r="D9" s="475" t="str">
        <f>'[1]Sch-1'!M9</f>
        <v>"Saudamini", Plot No.-2</v>
      </c>
    </row>
    <row r="10" spans="1:6" ht="18" customHeight="1" x14ac:dyDescent="0.3">
      <c r="A10" s="477"/>
      <c r="B10" s="928" t="str">
        <f>IF('[1]Sch-1'!C10=0, "", '[1]Sch-1'!C10)</f>
        <v/>
      </c>
      <c r="C10" s="928"/>
      <c r="D10" s="475" t="str">
        <f>'[1]Sch-1'!M10</f>
        <v xml:space="preserve">Sector-29, </v>
      </c>
    </row>
    <row r="11" spans="1:6" ht="18" customHeight="1" x14ac:dyDescent="0.3">
      <c r="A11" s="477"/>
      <c r="B11" s="928" t="str">
        <f>IF('[1]Sch-1'!C11=0, "", '[1]Sch-1'!C11)</f>
        <v/>
      </c>
      <c r="C11" s="928"/>
      <c r="D11" s="475" t="str">
        <f>'[1]Sch-1'!M11</f>
        <v>Gurugram (Haryana) - 122001</v>
      </c>
    </row>
    <row r="12" spans="1:6" ht="5.25" customHeight="1" x14ac:dyDescent="0.3">
      <c r="A12" s="509"/>
      <c r="B12" s="509"/>
      <c r="C12" s="509"/>
      <c r="D12" s="473"/>
    </row>
    <row r="13" spans="1:6" ht="21.95" customHeight="1" x14ac:dyDescent="0.3">
      <c r="A13" s="732" t="s">
        <v>163</v>
      </c>
      <c r="B13" s="961" t="s">
        <v>116</v>
      </c>
      <c r="C13" s="962"/>
      <c r="D13" s="733" t="s">
        <v>165</v>
      </c>
    </row>
    <row r="14" spans="1:6" ht="21.95" customHeight="1" x14ac:dyDescent="0.3">
      <c r="A14" s="479" t="s">
        <v>168</v>
      </c>
      <c r="B14" s="955" t="s">
        <v>182</v>
      </c>
      <c r="C14" s="955"/>
      <c r="D14" s="512">
        <f>'Sch-1'!N170</f>
        <v>0</v>
      </c>
    </row>
    <row r="15" spans="1:6" ht="35.1" customHeight="1" x14ac:dyDescent="0.3">
      <c r="A15" s="513"/>
      <c r="B15" s="956" t="s">
        <v>183</v>
      </c>
      <c r="C15" s="957"/>
      <c r="D15" s="514"/>
    </row>
    <row r="16" spans="1:6" ht="21.95" customHeight="1" x14ac:dyDescent="0.3">
      <c r="A16" s="479" t="s">
        <v>172</v>
      </c>
      <c r="B16" s="955" t="s">
        <v>184</v>
      </c>
      <c r="C16" s="955"/>
      <c r="D16" s="512">
        <f>'Sch-2'!J169</f>
        <v>0</v>
      </c>
    </row>
    <row r="17" spans="1:4" ht="35.1" customHeight="1" x14ac:dyDescent="0.3">
      <c r="A17" s="513"/>
      <c r="B17" s="958" t="s">
        <v>185</v>
      </c>
      <c r="C17" s="957"/>
      <c r="D17" s="514"/>
    </row>
    <row r="18" spans="1:4" ht="21.95" customHeight="1" x14ac:dyDescent="0.3">
      <c r="A18" s="479" t="s">
        <v>186</v>
      </c>
      <c r="B18" s="955" t="s">
        <v>187</v>
      </c>
      <c r="C18" s="955"/>
      <c r="D18" s="512">
        <f>'Sch-3 '!P113</f>
        <v>0</v>
      </c>
    </row>
    <row r="19" spans="1:4" ht="30" customHeight="1" x14ac:dyDescent="0.3">
      <c r="A19" s="513"/>
      <c r="B19" s="956" t="s">
        <v>188</v>
      </c>
      <c r="C19" s="957"/>
      <c r="D19" s="514"/>
    </row>
    <row r="20" spans="1:4" ht="21.95" customHeight="1" x14ac:dyDescent="0.3">
      <c r="A20" s="479" t="s">
        <v>189</v>
      </c>
      <c r="B20" s="955" t="s">
        <v>190</v>
      </c>
      <c r="C20" s="955"/>
      <c r="D20" s="515">
        <f>'Sch-4a'!P29</f>
        <v>0</v>
      </c>
    </row>
    <row r="21" spans="1:4" ht="30" customHeight="1" x14ac:dyDescent="0.3">
      <c r="A21" s="513"/>
      <c r="B21" s="956" t="s">
        <v>191</v>
      </c>
      <c r="C21" s="957"/>
      <c r="D21" s="514"/>
    </row>
    <row r="22" spans="1:4" ht="21.95" customHeight="1" x14ac:dyDescent="0.3">
      <c r="A22" s="479" t="s">
        <v>192</v>
      </c>
      <c r="B22" s="955" t="s">
        <v>193</v>
      </c>
      <c r="C22" s="955"/>
      <c r="D22" s="515">
        <f>'Sch-4b'!P34</f>
        <v>0</v>
      </c>
    </row>
    <row r="23" spans="1:4" ht="44.25" customHeight="1" x14ac:dyDescent="0.3">
      <c r="A23" s="513"/>
      <c r="B23" s="958" t="s">
        <v>155</v>
      </c>
      <c r="C23" s="957"/>
      <c r="D23" s="514"/>
    </row>
    <row r="24" spans="1:4" ht="30" customHeight="1" x14ac:dyDescent="0.3">
      <c r="A24" s="479">
        <v>5</v>
      </c>
      <c r="B24" s="955" t="s">
        <v>194</v>
      </c>
      <c r="C24" s="955"/>
      <c r="D24" s="512">
        <f>'Sch-5'!D18:E18</f>
        <v>0</v>
      </c>
    </row>
    <row r="25" spans="1:4" ht="33" customHeight="1" x14ac:dyDescent="0.3">
      <c r="A25" s="513"/>
      <c r="B25" s="956" t="s">
        <v>195</v>
      </c>
      <c r="C25" s="957"/>
      <c r="D25" s="516"/>
    </row>
    <row r="26" spans="1:4" ht="21.95" customHeight="1" x14ac:dyDescent="0.3">
      <c r="A26" s="479" t="s">
        <v>196</v>
      </c>
      <c r="B26" s="955" t="s">
        <v>412</v>
      </c>
      <c r="C26" s="955"/>
      <c r="D26" s="517" t="str">
        <f>'Sch-7'!M18</f>
        <v>Included</v>
      </c>
    </row>
    <row r="27" spans="1:4" ht="35.1" customHeight="1" x14ac:dyDescent="0.3">
      <c r="A27" s="513"/>
      <c r="B27" s="956" t="s">
        <v>197</v>
      </c>
      <c r="C27" s="957"/>
      <c r="D27" s="514"/>
    </row>
    <row r="28" spans="1:4" ht="21.95" hidden="1" customHeight="1" x14ac:dyDescent="0.3">
      <c r="A28" s="479" t="s">
        <v>329</v>
      </c>
      <c r="B28" s="955" t="s">
        <v>330</v>
      </c>
      <c r="C28" s="955"/>
      <c r="D28" s="517">
        <f>'Sch-6(buy-back)'!P37</f>
        <v>0</v>
      </c>
    </row>
    <row r="29" spans="1:4" ht="27.75" hidden="1" customHeight="1" x14ac:dyDescent="0.3">
      <c r="A29" s="513"/>
      <c r="B29" s="958" t="s">
        <v>332</v>
      </c>
      <c r="C29" s="957"/>
      <c r="D29" s="514"/>
    </row>
    <row r="30" spans="1:4" ht="15.75" x14ac:dyDescent="0.3">
      <c r="A30" s="915">
        <v>7</v>
      </c>
      <c r="B30" s="916" t="s">
        <v>413</v>
      </c>
      <c r="C30" s="917"/>
      <c r="D30" s="518">
        <f>SUM(D14,D16,D18,D20,D22,D24)</f>
        <v>0</v>
      </c>
    </row>
    <row r="31" spans="1:4" ht="24.75" customHeight="1" x14ac:dyDescent="0.3">
      <c r="A31" s="915"/>
      <c r="B31" s="959"/>
      <c r="C31" s="960"/>
      <c r="D31" s="740">
        <f>D30-D28</f>
        <v>0</v>
      </c>
    </row>
    <row r="32" spans="1:4" ht="6.75" customHeight="1" x14ac:dyDescent="0.3">
      <c r="A32" s="519"/>
      <c r="B32" s="520"/>
      <c r="C32" s="520"/>
      <c r="D32" s="521"/>
    </row>
    <row r="33" spans="1:6" ht="27.95" hidden="1" customHeight="1" x14ac:dyDescent="0.3">
      <c r="A33" s="519"/>
      <c r="B33" s="520"/>
      <c r="C33" s="522"/>
      <c r="D33" s="521"/>
    </row>
    <row r="34" spans="1:6" ht="27.95" customHeight="1" x14ac:dyDescent="0.3">
      <c r="A34" s="455" t="s">
        <v>43</v>
      </c>
      <c r="B34" s="523" t="str">
        <f>'Sch-5'!B24</f>
        <v>--</v>
      </c>
      <c r="C34" s="522" t="s">
        <v>45</v>
      </c>
      <c r="D34" s="524" t="str">
        <f>'Sch-5'!D24</f>
        <v/>
      </c>
      <c r="F34" s="525"/>
    </row>
    <row r="35" spans="1:6" ht="27.95" customHeight="1" x14ac:dyDescent="0.3">
      <c r="A35" s="455" t="s">
        <v>44</v>
      </c>
      <c r="B35" s="523" t="str">
        <f>'Sch-5'!B25</f>
        <v/>
      </c>
      <c r="C35" s="522" t="s">
        <v>46</v>
      </c>
      <c r="D35" s="524" t="str">
        <f>'Sch-5'!D25</f>
        <v/>
      </c>
      <c r="F35" s="504"/>
    </row>
    <row r="36" spans="1:6" ht="27.95" customHeight="1" x14ac:dyDescent="0.3">
      <c r="A36" s="526"/>
      <c r="B36" s="505"/>
      <c r="C36" s="522"/>
      <c r="F36" s="504"/>
    </row>
    <row r="37" spans="1:6" ht="30" customHeight="1" x14ac:dyDescent="0.3">
      <c r="A37" s="526"/>
      <c r="B37" s="505"/>
      <c r="C37" s="522"/>
      <c r="D37" s="526"/>
      <c r="F37" s="525"/>
    </row>
    <row r="38" spans="1:6" ht="30" customHeight="1" x14ac:dyDescent="0.25">
      <c r="A38" s="527"/>
      <c r="B38" s="527"/>
      <c r="C38" s="528"/>
      <c r="E38" s="529"/>
    </row>
  </sheetData>
  <sheetProtection algorithmName="SHA-512" hashValue="Uqg57nEQioY/MqzIoScjmo3JIdaeuJXqH995A3twRS0QfuDrbxZw+/TZnbUplhIxelDpd0noFnsTGcsk1Q2tIw==" saltValue="E5PD3naB0ud9qtDGIN5GtQ==" spinCount="100000" sheet="1" formatColumns="0" formatRows="0" selectLockedCells="1"/>
  <customSheetViews>
    <customSheetView guid="{7B2C193D-327B-40D6-809F-9A3DFB75744C}" showPageBreaks="1" fitToPage="1" printArea="1" hiddenRows="1" view="pageBreakPreview">
      <selection activeCell="A8" sqref="A8"/>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0D897A0D-14C5-4BD1-B11A-C8754685A103}" showPageBreaks="1" fitToPage="1" printArea="1" hiddenRows="1" view="pageBreakPreview" topLeftCell="A10">
      <selection activeCell="D31" sqref="D31"/>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selection activeCell="D34" sqref="D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6">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8:C28"/>
    <mergeCell ref="B29:C29"/>
    <mergeCell ref="A30:A31"/>
    <mergeCell ref="B30:C31"/>
    <mergeCell ref="B26:C26"/>
    <mergeCell ref="B27:C27"/>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8"/>
  <sheetViews>
    <sheetView view="pageBreakPreview" zoomScaleNormal="100" zoomScaleSheetLayoutView="100" workbookViewId="0">
      <selection activeCell="D31" sqref="D31"/>
    </sheetView>
  </sheetViews>
  <sheetFormatPr defaultColWidth="10" defaultRowHeight="16.5" x14ac:dyDescent="0.3"/>
  <cols>
    <col min="1" max="1" width="10.625" style="472" customWidth="1"/>
    <col min="2" max="2" width="27.5" style="472" customWidth="1"/>
    <col min="3" max="3" width="21" style="472" customWidth="1"/>
    <col min="4" max="4" width="34.375" style="472" customWidth="1"/>
    <col min="5" max="16384" width="10" style="503"/>
  </cols>
  <sheetData>
    <row r="1" spans="1:6" ht="18" customHeight="1" x14ac:dyDescent="0.3">
      <c r="A1" s="427" t="str">
        <f>Cover!B3</f>
        <v>Specification No: CC/NT/W-COMM/DOM/A06/24/09512</v>
      </c>
      <c r="B1" s="428"/>
      <c r="C1" s="430"/>
      <c r="D1" s="431" t="s">
        <v>334</v>
      </c>
    </row>
    <row r="2" spans="1:6" ht="18" customHeight="1" x14ac:dyDescent="0.3">
      <c r="A2" s="504"/>
      <c r="B2" s="505"/>
      <c r="C2" s="506"/>
      <c r="D2" s="506"/>
    </row>
    <row r="3" spans="1:6" ht="98.25" customHeight="1" x14ac:dyDescent="0.3">
      <c r="A3" s="942" t="str">
        <f>Cover!$B$2</f>
        <v>Package FOTE-02 for Communication Equipment ( SDH) Supply &amp; Installation under Communication System Schemes in 19th NCT</v>
      </c>
      <c r="B3" s="942"/>
      <c r="C3" s="942"/>
      <c r="D3" s="942"/>
      <c r="E3" s="507"/>
      <c r="F3" s="507"/>
    </row>
    <row r="4" spans="1:6" ht="21.95" customHeight="1" x14ac:dyDescent="0.3">
      <c r="A4" s="934" t="s">
        <v>181</v>
      </c>
      <c r="B4" s="934"/>
      <c r="C4" s="934"/>
      <c r="D4" s="934"/>
    </row>
    <row r="5" spans="1:6" ht="18" customHeight="1" x14ac:dyDescent="0.3">
      <c r="A5" s="508"/>
    </row>
    <row r="6" spans="1:6" ht="18" customHeight="1" x14ac:dyDescent="0.3">
      <c r="A6" s="440" t="str">
        <f>'Sch-1'!A6</f>
        <v>Bidder’s Name and Address (Sole Bidder) :</v>
      </c>
      <c r="D6" s="473" t="s">
        <v>5</v>
      </c>
    </row>
    <row r="7" spans="1:6" ht="36" customHeight="1" x14ac:dyDescent="0.3">
      <c r="A7" s="914">
        <f>'Sch-1'!A7</f>
        <v>0</v>
      </c>
      <c r="B7" s="914"/>
      <c r="C7" s="914"/>
      <c r="D7" s="475" t="str">
        <f>'[1]Sch-1'!M7</f>
        <v>Contracts Services, 3rd Floor</v>
      </c>
    </row>
    <row r="8" spans="1:6" ht="18" customHeight="1" x14ac:dyDescent="0.3">
      <c r="A8" s="476" t="s">
        <v>161</v>
      </c>
      <c r="B8" s="928" t="str">
        <f>IF('[1]Sch-1'!C8=0, "", '[1]Sch-1'!C8)</f>
        <v/>
      </c>
      <c r="C8" s="928"/>
      <c r="D8" s="475" t="str">
        <f>'[1]Sch-1'!M8</f>
        <v>Power Grid Corporation of India Ltd.,</v>
      </c>
    </row>
    <row r="9" spans="1:6" ht="18" customHeight="1" x14ac:dyDescent="0.3">
      <c r="A9" s="476" t="s">
        <v>162</v>
      </c>
      <c r="B9" s="928" t="str">
        <f>IF('[1]Sch-1'!C9=0, "", '[1]Sch-1'!C9)</f>
        <v/>
      </c>
      <c r="C9" s="928"/>
      <c r="D9" s="475" t="str">
        <f>'[1]Sch-1'!M9</f>
        <v>"Saudamini", Plot No.-2</v>
      </c>
    </row>
    <row r="10" spans="1:6" ht="18" customHeight="1" x14ac:dyDescent="0.3">
      <c r="A10" s="477"/>
      <c r="B10" s="928" t="str">
        <f>IF('[1]Sch-1'!C10=0, "", '[1]Sch-1'!C10)</f>
        <v/>
      </c>
      <c r="C10" s="928"/>
      <c r="D10" s="475" t="str">
        <f>'[1]Sch-1'!M10</f>
        <v xml:space="preserve">Sector-29, </v>
      </c>
    </row>
    <row r="11" spans="1:6" ht="18" customHeight="1" x14ac:dyDescent="0.3">
      <c r="A11" s="477"/>
      <c r="B11" s="928" t="str">
        <f>IF('[1]Sch-1'!C11=0, "", '[1]Sch-1'!C11)</f>
        <v/>
      </c>
      <c r="C11" s="928"/>
      <c r="D11" s="475" t="str">
        <f>'[1]Sch-1'!M11</f>
        <v>Gurugram (Haryana) - 122001</v>
      </c>
    </row>
    <row r="12" spans="1:6" ht="18" customHeight="1" x14ac:dyDescent="0.3">
      <c r="A12" s="509"/>
      <c r="B12" s="509"/>
      <c r="C12" s="509"/>
      <c r="D12" s="473"/>
    </row>
    <row r="13" spans="1:6" ht="21.95" customHeight="1" x14ac:dyDescent="0.3">
      <c r="A13" s="510" t="s">
        <v>163</v>
      </c>
      <c r="B13" s="931" t="s">
        <v>116</v>
      </c>
      <c r="C13" s="932"/>
      <c r="D13" s="511" t="s">
        <v>165</v>
      </c>
    </row>
    <row r="14" spans="1:6" ht="21.95" customHeight="1" x14ac:dyDescent="0.3">
      <c r="A14" s="479" t="s">
        <v>168</v>
      </c>
      <c r="B14" s="955" t="s">
        <v>182</v>
      </c>
      <c r="C14" s="955"/>
      <c r="D14" s="512">
        <f>'Sch-1'!N168*(1-Discount!K18)+(1-Discount!K23)*'Sch-1'!N169</f>
        <v>0</v>
      </c>
    </row>
    <row r="15" spans="1:6" ht="35.1" customHeight="1" x14ac:dyDescent="0.3">
      <c r="A15" s="513"/>
      <c r="B15" s="956" t="s">
        <v>183</v>
      </c>
      <c r="C15" s="957"/>
      <c r="D15" s="514"/>
    </row>
    <row r="16" spans="1:6" ht="21.95" customHeight="1" x14ac:dyDescent="0.3">
      <c r="A16" s="479" t="s">
        <v>172</v>
      </c>
      <c r="B16" s="955" t="s">
        <v>184</v>
      </c>
      <c r="C16" s="955"/>
      <c r="D16" s="512">
        <f>'Sch-6'!D16*(1-Discount!K19)</f>
        <v>0</v>
      </c>
    </row>
    <row r="17" spans="1:4" ht="35.1" customHeight="1" x14ac:dyDescent="0.3">
      <c r="A17" s="513"/>
      <c r="B17" s="958" t="s">
        <v>185</v>
      </c>
      <c r="C17" s="957"/>
      <c r="D17" s="514"/>
    </row>
    <row r="18" spans="1:4" ht="21.95" customHeight="1" x14ac:dyDescent="0.3">
      <c r="A18" s="479" t="s">
        <v>186</v>
      </c>
      <c r="B18" s="955" t="s">
        <v>187</v>
      </c>
      <c r="C18" s="955"/>
      <c r="D18" s="512">
        <f>'Sch-6'!D18*(1-Discount!K20)</f>
        <v>0</v>
      </c>
    </row>
    <row r="19" spans="1:4" ht="30" customHeight="1" x14ac:dyDescent="0.3">
      <c r="A19" s="513"/>
      <c r="B19" s="956" t="s">
        <v>188</v>
      </c>
      <c r="C19" s="957"/>
      <c r="D19" s="514"/>
    </row>
    <row r="20" spans="1:4" ht="21.95" customHeight="1" x14ac:dyDescent="0.3">
      <c r="A20" s="479" t="s">
        <v>189</v>
      </c>
      <c r="B20" s="955" t="s">
        <v>190</v>
      </c>
      <c r="C20" s="955"/>
      <c r="D20" s="517">
        <f>'Sch-6'!D20*(1-Discount!K21)</f>
        <v>0</v>
      </c>
    </row>
    <row r="21" spans="1:4" ht="30" customHeight="1" x14ac:dyDescent="0.3">
      <c r="A21" s="513"/>
      <c r="B21" s="956" t="s">
        <v>191</v>
      </c>
      <c r="C21" s="957"/>
      <c r="D21" s="514"/>
    </row>
    <row r="22" spans="1:4" ht="21.95" customHeight="1" x14ac:dyDescent="0.3">
      <c r="A22" s="479" t="s">
        <v>192</v>
      </c>
      <c r="B22" s="955" t="s">
        <v>193</v>
      </c>
      <c r="C22" s="955"/>
      <c r="D22" s="517">
        <f>'Sch-6'!D22*(1-Discount!K22)</f>
        <v>0</v>
      </c>
    </row>
    <row r="23" spans="1:4" ht="38.25" customHeight="1" x14ac:dyDescent="0.3">
      <c r="A23" s="513"/>
      <c r="B23" s="958" t="s">
        <v>155</v>
      </c>
      <c r="C23" s="957"/>
      <c r="D23" s="514"/>
    </row>
    <row r="24" spans="1:4" ht="30" customHeight="1" x14ac:dyDescent="0.3">
      <c r="A24" s="479">
        <v>5</v>
      </c>
      <c r="B24" s="955" t="s">
        <v>194</v>
      </c>
      <c r="C24" s="955"/>
      <c r="D24" s="720">
        <f>'Sch-5 Dis'!D18</f>
        <v>0</v>
      </c>
    </row>
    <row r="25" spans="1:4" ht="23.25" customHeight="1" x14ac:dyDescent="0.3">
      <c r="A25" s="513"/>
      <c r="B25" s="956" t="s">
        <v>195</v>
      </c>
      <c r="C25" s="957"/>
      <c r="D25" s="530"/>
    </row>
    <row r="26" spans="1:4" ht="21.95" customHeight="1" x14ac:dyDescent="0.3">
      <c r="A26" s="479" t="s">
        <v>196</v>
      </c>
      <c r="B26" s="955" t="s">
        <v>412</v>
      </c>
      <c r="C26" s="955"/>
      <c r="D26" s="517" t="s">
        <v>335</v>
      </c>
    </row>
    <row r="27" spans="1:4" ht="35.1" customHeight="1" x14ac:dyDescent="0.3">
      <c r="A27" s="513"/>
      <c r="B27" s="956" t="s">
        <v>197</v>
      </c>
      <c r="C27" s="957"/>
      <c r="D27" s="514"/>
    </row>
    <row r="28" spans="1:4" ht="21.95" hidden="1" customHeight="1" x14ac:dyDescent="0.3">
      <c r="A28" s="479" t="s">
        <v>329</v>
      </c>
      <c r="B28" s="955" t="s">
        <v>330</v>
      </c>
      <c r="C28" s="955"/>
      <c r="D28" s="517">
        <f>'Sch-6'!D28</f>
        <v>0</v>
      </c>
    </row>
    <row r="29" spans="1:4" ht="27" hidden="1" customHeight="1" x14ac:dyDescent="0.3">
      <c r="A29" s="513"/>
      <c r="B29" s="958" t="s">
        <v>331</v>
      </c>
      <c r="C29" s="957"/>
      <c r="D29" s="514"/>
    </row>
    <row r="30" spans="1:4" ht="15.75" hidden="1" x14ac:dyDescent="0.3">
      <c r="A30" s="964">
        <v>7</v>
      </c>
      <c r="B30" s="965" t="s">
        <v>413</v>
      </c>
      <c r="C30" s="966"/>
      <c r="D30" s="518">
        <f>SUM(D14,D16,D18,D20,D22,D24)</f>
        <v>0</v>
      </c>
    </row>
    <row r="31" spans="1:4" ht="33" customHeight="1" x14ac:dyDescent="0.3">
      <c r="A31" s="964"/>
      <c r="B31" s="967"/>
      <c r="C31" s="968"/>
      <c r="D31" s="734">
        <f>D30-D28</f>
        <v>0</v>
      </c>
    </row>
    <row r="32" spans="1:4" ht="18.75" customHeight="1" x14ac:dyDescent="0.3">
      <c r="A32" s="519"/>
      <c r="B32" s="520"/>
      <c r="C32" s="520"/>
      <c r="D32" s="521"/>
    </row>
    <row r="33" spans="1:6" ht="27.95" customHeight="1" x14ac:dyDescent="0.3">
      <c r="A33" s="519"/>
      <c r="B33" s="520"/>
      <c r="C33" s="522"/>
      <c r="D33" s="521"/>
    </row>
    <row r="34" spans="1:6" ht="27.95" customHeight="1" x14ac:dyDescent="0.3">
      <c r="A34" s="455" t="s">
        <v>43</v>
      </c>
      <c r="B34" s="523" t="str">
        <f>'Sch-6'!B34</f>
        <v>--</v>
      </c>
      <c r="C34" s="522" t="s">
        <v>45</v>
      </c>
      <c r="D34" s="524" t="str">
        <f>'Sch-6'!D34</f>
        <v/>
      </c>
      <c r="F34" s="525"/>
    </row>
    <row r="35" spans="1:6" ht="27.95" customHeight="1" x14ac:dyDescent="0.3">
      <c r="A35" s="455" t="s">
        <v>44</v>
      </c>
      <c r="B35" s="523" t="str">
        <f>'Sch-6'!B35</f>
        <v/>
      </c>
      <c r="C35" s="522" t="s">
        <v>46</v>
      </c>
      <c r="D35" s="524" t="str">
        <f>'Sch-6'!D35</f>
        <v/>
      </c>
      <c r="F35" s="504"/>
    </row>
    <row r="36" spans="1:6" ht="27.95" customHeight="1" x14ac:dyDescent="0.3">
      <c r="A36" s="526"/>
      <c r="B36" s="505"/>
      <c r="C36" s="522"/>
      <c r="F36" s="504"/>
    </row>
    <row r="37" spans="1:6" ht="30" customHeight="1" x14ac:dyDescent="0.3">
      <c r="A37" s="526"/>
      <c r="B37" s="505"/>
      <c r="C37" s="522"/>
      <c r="D37" s="526"/>
      <c r="F37" s="525"/>
    </row>
    <row r="38" spans="1:6" ht="30" customHeight="1" x14ac:dyDescent="0.25">
      <c r="A38" s="527"/>
      <c r="B38" s="527"/>
      <c r="C38" s="528"/>
      <c r="E38" s="529"/>
    </row>
  </sheetData>
  <sheetProtection algorithmName="SHA-512" hashValue="DSbp0rQnTtkCYWzukWJgbNEbvPfrRo2If18LRGIN77fn8gHW/kzAbfmfw1IicaxJH6isAGdAgK7s00lHZFW3Yw==" saltValue="xMk0FL2HdMLCAhtJ6J0W0A==" spinCount="100000" sheet="1" formatColumns="0" formatRows="0" selectLockedCells="1"/>
  <customSheetViews>
    <customSheetView guid="{7B2C193D-327B-40D6-809F-9A3DFB75744C}" showPageBreaks="1" printArea="1" hiddenRows="1" view="pageBreakPreview" topLeftCell="A28">
      <selection activeCell="A8" sqref="A8"/>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0D897A0D-14C5-4BD1-B11A-C8754685A103}" showPageBreaks="1" printArea="1" hiddenRows="1" view="pageBreakPreview" topLeftCell="A19">
      <selection activeCell="B8" sqref="B8:C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topLeftCell="A9">
      <selection activeCell="B34" sqref="B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6">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8:C28"/>
    <mergeCell ref="B29:C29"/>
    <mergeCell ref="A30:A31"/>
    <mergeCell ref="B30:C31"/>
    <mergeCell ref="B26:C26"/>
    <mergeCell ref="B27:C27"/>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topLeftCell="A7" zoomScaleNormal="100" zoomScaleSheetLayoutView="100" workbookViewId="0">
      <selection activeCell="I14" sqref="I14"/>
    </sheetView>
  </sheetViews>
  <sheetFormatPr defaultRowHeight="16.5" x14ac:dyDescent="0.3"/>
  <cols>
    <col min="1" max="5" width="11.375" style="579" customWidth="1"/>
    <col min="6" max="6" width="15.5" style="579" customWidth="1"/>
    <col min="7" max="7" width="11.375" style="579" customWidth="1"/>
    <col min="8" max="8" width="17.75" style="579" customWidth="1"/>
    <col min="9" max="9" width="31.375" style="539" customWidth="1"/>
    <col min="10" max="10" width="7.625" style="539" customWidth="1"/>
    <col min="11" max="11" width="10.25" style="539" customWidth="1"/>
    <col min="12" max="12" width="15.375" style="539" customWidth="1"/>
    <col min="13" max="13" width="15.75" style="539" customWidth="1"/>
    <col min="14" max="14" width="17" style="531" customWidth="1"/>
    <col min="15" max="15" width="9" style="532" customWidth="1"/>
    <col min="16" max="16" width="0" style="533" hidden="1" customWidth="1"/>
    <col min="17" max="17" width="18.5" style="533" hidden="1" customWidth="1"/>
    <col min="18" max="18" width="34.25" style="533" hidden="1" customWidth="1"/>
    <col min="19" max="32" width="9" style="533"/>
    <col min="33" max="33" width="0" style="533" hidden="1" customWidth="1"/>
    <col min="34" max="34" width="13.875" style="533" hidden="1" customWidth="1"/>
    <col min="35" max="35" width="13.625" style="533" hidden="1" customWidth="1"/>
    <col min="36" max="36" width="21.375" style="533" hidden="1" customWidth="1"/>
    <col min="37" max="37" width="12" style="533" hidden="1" customWidth="1"/>
    <col min="38" max="39" width="0" style="533" hidden="1" customWidth="1"/>
    <col min="40" max="48" width="9" style="533"/>
    <col min="49" max="16384" width="9" style="532"/>
  </cols>
  <sheetData>
    <row r="1" spans="1:48" ht="18" customHeight="1" x14ac:dyDescent="0.3">
      <c r="A1" s="427" t="str">
        <f>Cover!B3</f>
        <v>Specification No: CC/NT/W-COMM/DOM/A06/24/09512</v>
      </c>
      <c r="B1" s="427"/>
      <c r="C1" s="427"/>
      <c r="D1" s="427"/>
      <c r="E1" s="427"/>
      <c r="F1" s="427"/>
      <c r="G1" s="427"/>
      <c r="H1" s="427"/>
      <c r="I1" s="428"/>
      <c r="J1" s="429"/>
      <c r="K1" s="429"/>
      <c r="L1" s="429"/>
      <c r="M1" s="431" t="s">
        <v>198</v>
      </c>
    </row>
    <row r="2" spans="1:48" ht="3" customHeight="1" x14ac:dyDescent="0.3">
      <c r="A2" s="504"/>
      <c r="B2" s="504"/>
      <c r="C2" s="504"/>
      <c r="D2" s="504"/>
      <c r="E2" s="504"/>
      <c r="F2" s="504"/>
      <c r="G2" s="504"/>
      <c r="H2" s="504"/>
      <c r="I2" s="505"/>
      <c r="J2" s="526"/>
      <c r="K2" s="526"/>
      <c r="L2" s="526"/>
      <c r="M2" s="526"/>
    </row>
    <row r="3" spans="1:48" ht="43.5" customHeight="1" x14ac:dyDescent="0.3">
      <c r="A3" s="989" t="str">
        <f>Cover!$B$2</f>
        <v>Package FOTE-02 for Communication Equipment ( SDH) Supply &amp; Installation under Communication System Schemes in 19th NCT</v>
      </c>
      <c r="B3" s="989"/>
      <c r="C3" s="989"/>
      <c r="D3" s="989"/>
      <c r="E3" s="989"/>
      <c r="F3" s="989"/>
      <c r="G3" s="989"/>
      <c r="H3" s="989"/>
      <c r="I3" s="989"/>
      <c r="J3" s="989"/>
      <c r="K3" s="989"/>
      <c r="L3" s="989"/>
      <c r="M3" s="989"/>
      <c r="AG3" s="534" t="s">
        <v>127</v>
      </c>
      <c r="AI3" s="535">
        <f>IF(ISERROR(#REF!/('[1]Sch-6'!D14+'[1]Sch-6'!D16+'[1]Sch-6'!D18)),0,#REF!/( '[1]Sch-6'!D14+'[1]Sch-6'!D16+'[1]Sch-6'!D18))</f>
        <v>0</v>
      </c>
    </row>
    <row r="4" spans="1:48" ht="21.95" customHeight="1" x14ac:dyDescent="0.3">
      <c r="A4" s="913" t="s">
        <v>128</v>
      </c>
      <c r="B4" s="913"/>
      <c r="C4" s="913"/>
      <c r="D4" s="913"/>
      <c r="E4" s="913"/>
      <c r="F4" s="913"/>
      <c r="G4" s="913"/>
      <c r="H4" s="913"/>
      <c r="I4" s="913"/>
      <c r="J4" s="913"/>
      <c r="K4" s="913"/>
      <c r="L4" s="913"/>
      <c r="M4" s="913"/>
      <c r="AG4" s="534" t="s">
        <v>129</v>
      </c>
      <c r="AI4" s="535" t="e">
        <f>#REF!</f>
        <v>#REF!</v>
      </c>
    </row>
    <row r="5" spans="1:48" ht="18.600000000000001" customHeight="1" x14ac:dyDescent="0.3">
      <c r="A5" s="536"/>
      <c r="B5" s="536"/>
      <c r="C5" s="536"/>
      <c r="D5" s="536"/>
      <c r="E5" s="536"/>
      <c r="F5" s="536"/>
      <c r="G5" s="536"/>
      <c r="H5" s="536"/>
      <c r="I5" s="537"/>
      <c r="J5" s="537"/>
      <c r="K5" s="537"/>
      <c r="L5" s="537"/>
      <c r="M5" s="537"/>
      <c r="AG5" s="534" t="s">
        <v>199</v>
      </c>
      <c r="AI5" s="535">
        <f>IF(ISERROR(#REF!/#REF!),0,#REF! /#REF!)</f>
        <v>0</v>
      </c>
    </row>
    <row r="6" spans="1:48" ht="27.95" customHeight="1" x14ac:dyDescent="0.3">
      <c r="A6" s="440" t="str">
        <f>'Sch-1'!A6</f>
        <v>Bidder’s Name and Address (Sole Bidder) :</v>
      </c>
      <c r="B6" s="440"/>
      <c r="C6" s="440"/>
      <c r="D6" s="440"/>
      <c r="E6" s="440"/>
      <c r="F6" s="440"/>
      <c r="G6" s="440"/>
      <c r="H6" s="440"/>
      <c r="I6" s="472"/>
      <c r="J6" s="472"/>
      <c r="K6" s="538" t="s">
        <v>5</v>
      </c>
      <c r="M6" s="472"/>
      <c r="AG6" s="534" t="s">
        <v>200</v>
      </c>
      <c r="AI6" s="535" t="e">
        <f>#REF!</f>
        <v>#REF!</v>
      </c>
    </row>
    <row r="7" spans="1:48" ht="36" customHeight="1" x14ac:dyDescent="0.3">
      <c r="A7" s="976">
        <f>'Sch-1'!A7</f>
        <v>0</v>
      </c>
      <c r="B7" s="976"/>
      <c r="C7" s="976"/>
      <c r="D7" s="976"/>
      <c r="E7" s="976"/>
      <c r="F7" s="976"/>
      <c r="G7" s="976"/>
      <c r="H7" s="976"/>
      <c r="I7" s="976"/>
      <c r="J7" s="976"/>
      <c r="K7" s="540" t="str">
        <f>'[1]Sch-1'!M7</f>
        <v>Contracts Services, 3rd Floor</v>
      </c>
      <c r="M7" s="541"/>
      <c r="AG7" s="534" t="s">
        <v>132</v>
      </c>
      <c r="AI7" s="535" t="e">
        <f>SUM(AI3:AI6)</f>
        <v>#REF!</v>
      </c>
    </row>
    <row r="8" spans="1:48" ht="27.95" customHeight="1" x14ac:dyDescent="0.3">
      <c r="A8" s="476" t="s">
        <v>161</v>
      </c>
      <c r="B8" s="476"/>
      <c r="C8" s="476"/>
      <c r="D8" s="476"/>
      <c r="E8" s="476"/>
      <c r="F8" s="476"/>
      <c r="G8" s="476"/>
      <c r="H8" s="476"/>
      <c r="I8" s="928" t="str">
        <f>IF('[1]Sch-1'!C8=0, "", '[1]Sch-1'!C8)</f>
        <v/>
      </c>
      <c r="J8" s="928"/>
      <c r="K8" s="540" t="str">
        <f>'[1]Sch-1'!M8</f>
        <v>Power Grid Corporation of India Ltd.,</v>
      </c>
      <c r="M8" s="542"/>
    </row>
    <row r="9" spans="1:48" ht="27.95" customHeight="1" x14ac:dyDescent="0.3">
      <c r="A9" s="476" t="s">
        <v>162</v>
      </c>
      <c r="B9" s="476"/>
      <c r="C9" s="476"/>
      <c r="D9" s="476"/>
      <c r="E9" s="476"/>
      <c r="F9" s="476"/>
      <c r="G9" s="476"/>
      <c r="H9" s="476"/>
      <c r="I9" s="928" t="str">
        <f>IF('[1]Sch-1'!C9=0, "", '[1]Sch-1'!C9)</f>
        <v/>
      </c>
      <c r="J9" s="928"/>
      <c r="K9" s="540" t="str">
        <f>'[1]Sch-1'!M9</f>
        <v>"Saudamini", Plot No.-2</v>
      </c>
      <c r="M9" s="542"/>
    </row>
    <row r="10" spans="1:48" ht="27.95" customHeight="1" x14ac:dyDescent="0.3">
      <c r="A10" s="477"/>
      <c r="B10" s="477"/>
      <c r="C10" s="477"/>
      <c r="D10" s="477"/>
      <c r="E10" s="477"/>
      <c r="F10" s="477"/>
      <c r="G10" s="477"/>
      <c r="H10" s="477"/>
      <c r="I10" s="928" t="str">
        <f>IF('[1]Sch-1'!C10=0, "", '[1]Sch-1'!C10)</f>
        <v/>
      </c>
      <c r="J10" s="928"/>
      <c r="K10" s="540" t="str">
        <f>'[1]Sch-1'!M10</f>
        <v xml:space="preserve">Sector-29, </v>
      </c>
      <c r="M10" s="542"/>
      <c r="AG10" s="534" t="s">
        <v>201</v>
      </c>
      <c r="AI10" s="543" t="e">
        <f>'[1]Sch-1'!AA10</f>
        <v>#REF!</v>
      </c>
    </row>
    <row r="11" spans="1:48" ht="27.95" customHeight="1" x14ac:dyDescent="0.3">
      <c r="A11" s="477"/>
      <c r="B11" s="477"/>
      <c r="C11" s="477"/>
      <c r="D11" s="477"/>
      <c r="E11" s="477"/>
      <c r="F11" s="477"/>
      <c r="G11" s="477"/>
      <c r="H11" s="477"/>
      <c r="I11" s="928" t="str">
        <f>IF('[1]Sch-1'!C11=0, "", '[1]Sch-1'!C11)</f>
        <v/>
      </c>
      <c r="J11" s="928"/>
      <c r="K11" s="540" t="str">
        <f>'[1]Sch-1'!M11</f>
        <v>Gurugram (Haryana) - 122001</v>
      </c>
      <c r="M11" s="542"/>
      <c r="AG11" s="534"/>
      <c r="AI11" s="535"/>
    </row>
    <row r="12" spans="1:48" ht="7.5" customHeight="1" x14ac:dyDescent="0.3">
      <c r="A12" s="477"/>
      <c r="B12" s="477"/>
      <c r="C12" s="477"/>
      <c r="D12" s="477"/>
      <c r="E12" s="477"/>
      <c r="F12" s="477"/>
      <c r="G12" s="477"/>
      <c r="H12" s="477"/>
      <c r="I12" s="542"/>
      <c r="J12" s="542"/>
      <c r="K12" s="542"/>
      <c r="L12" s="542"/>
      <c r="M12" s="542"/>
      <c r="N12" s="544"/>
      <c r="O12" s="533"/>
      <c r="AG12" s="534"/>
      <c r="AI12" s="535"/>
    </row>
    <row r="13" spans="1:48" ht="27.95" customHeight="1" thickBot="1" x14ac:dyDescent="0.35">
      <c r="A13" s="984" t="s">
        <v>202</v>
      </c>
      <c r="B13" s="984"/>
      <c r="C13" s="984"/>
      <c r="D13" s="984"/>
      <c r="E13" s="984"/>
      <c r="F13" s="984"/>
      <c r="G13" s="984"/>
      <c r="H13" s="984"/>
      <c r="I13" s="984"/>
      <c r="J13" s="984"/>
      <c r="K13" s="984"/>
      <c r="L13" s="984"/>
      <c r="M13" s="984"/>
      <c r="N13" s="544"/>
      <c r="O13" s="533"/>
    </row>
    <row r="14" spans="1:48" ht="116.25" customHeight="1" x14ac:dyDescent="0.3">
      <c r="A14" s="545" t="s">
        <v>203</v>
      </c>
      <c r="B14" s="546" t="s">
        <v>18</v>
      </c>
      <c r="C14" s="546" t="s">
        <v>204</v>
      </c>
      <c r="D14" s="547" t="s">
        <v>205</v>
      </c>
      <c r="E14" s="548" t="s">
        <v>22</v>
      </c>
      <c r="F14" s="548" t="s">
        <v>327</v>
      </c>
      <c r="G14" s="548" t="s">
        <v>24</v>
      </c>
      <c r="H14" s="548" t="s">
        <v>328</v>
      </c>
      <c r="I14" s="549" t="s">
        <v>206</v>
      </c>
      <c r="J14" s="549" t="s">
        <v>27</v>
      </c>
      <c r="K14" s="549" t="s">
        <v>117</v>
      </c>
      <c r="L14" s="549" t="s">
        <v>207</v>
      </c>
      <c r="M14" s="550" t="s">
        <v>208</v>
      </c>
      <c r="N14" s="50" t="s">
        <v>145</v>
      </c>
      <c r="O14" s="533"/>
      <c r="Q14" s="551" t="s">
        <v>209</v>
      </c>
      <c r="R14" s="551" t="s">
        <v>210</v>
      </c>
      <c r="AH14" s="970" t="s">
        <v>211</v>
      </c>
      <c r="AI14" s="970"/>
      <c r="AJ14" s="497" t="s">
        <v>136</v>
      </c>
      <c r="AK14" s="970" t="s">
        <v>212</v>
      </c>
      <c r="AL14" s="970"/>
    </row>
    <row r="15" spans="1:48" s="556" customFormat="1" x14ac:dyDescent="0.3">
      <c r="A15" s="552">
        <v>1</v>
      </c>
      <c r="B15" s="552">
        <v>2</v>
      </c>
      <c r="C15" s="552">
        <v>3</v>
      </c>
      <c r="D15" s="552">
        <v>4</v>
      </c>
      <c r="E15" s="553">
        <v>5</v>
      </c>
      <c r="F15" s="553">
        <v>6</v>
      </c>
      <c r="G15" s="553">
        <v>7</v>
      </c>
      <c r="H15" s="553">
        <v>8</v>
      </c>
      <c r="I15" s="549">
        <v>9</v>
      </c>
      <c r="J15" s="549">
        <v>10</v>
      </c>
      <c r="K15" s="549">
        <v>11</v>
      </c>
      <c r="L15" s="549">
        <v>12</v>
      </c>
      <c r="M15" s="550" t="s">
        <v>213</v>
      </c>
      <c r="N15" s="320">
        <v>14</v>
      </c>
      <c r="O15" s="554"/>
      <c r="P15" s="554"/>
      <c r="Q15" s="9"/>
      <c r="R15" s="16"/>
      <c r="S15" s="554"/>
      <c r="T15" s="554"/>
      <c r="U15" s="554"/>
      <c r="V15" s="554"/>
      <c r="W15" s="554"/>
      <c r="X15" s="554"/>
      <c r="Y15" s="554"/>
      <c r="Z15" s="554"/>
      <c r="AA15" s="554"/>
      <c r="AB15" s="554"/>
      <c r="AC15" s="554"/>
      <c r="AD15" s="554"/>
      <c r="AE15" s="554"/>
      <c r="AF15" s="554"/>
      <c r="AG15" s="554"/>
      <c r="AH15" s="555"/>
      <c r="AI15" s="555"/>
      <c r="AJ15" s="497"/>
      <c r="AK15" s="555"/>
      <c r="AL15" s="555"/>
      <c r="AM15" s="554"/>
      <c r="AN15" s="554"/>
      <c r="AO15" s="554"/>
      <c r="AP15" s="554"/>
      <c r="AQ15" s="554"/>
      <c r="AR15" s="554"/>
      <c r="AS15" s="554"/>
      <c r="AT15" s="554"/>
      <c r="AU15" s="554"/>
      <c r="AV15" s="554"/>
    </row>
    <row r="16" spans="1:48" s="556" customFormat="1" x14ac:dyDescent="0.3">
      <c r="A16" s="557"/>
      <c r="B16" s="985"/>
      <c r="C16" s="986"/>
      <c r="D16" s="986"/>
      <c r="E16" s="986"/>
      <c r="F16" s="986"/>
      <c r="G16" s="986"/>
      <c r="H16" s="986"/>
      <c r="I16" s="986"/>
      <c r="J16" s="986"/>
      <c r="K16" s="986"/>
      <c r="L16" s="986"/>
      <c r="M16" s="986"/>
      <c r="N16" s="987"/>
      <c r="O16" s="554"/>
      <c r="P16" s="554"/>
      <c r="Q16" s="9"/>
      <c r="R16" s="16"/>
      <c r="S16" s="554"/>
      <c r="T16" s="554"/>
      <c r="U16" s="554"/>
      <c r="V16" s="554"/>
      <c r="W16" s="554"/>
      <c r="X16" s="554"/>
      <c r="Y16" s="554"/>
      <c r="Z16" s="554"/>
      <c r="AA16" s="554"/>
      <c r="AB16" s="554"/>
      <c r="AC16" s="554"/>
      <c r="AD16" s="554"/>
      <c r="AE16" s="554"/>
      <c r="AF16" s="554"/>
      <c r="AG16" s="554"/>
      <c r="AH16" s="555"/>
      <c r="AI16" s="555"/>
      <c r="AJ16" s="497"/>
      <c r="AK16" s="555"/>
      <c r="AL16" s="555"/>
      <c r="AM16" s="554"/>
      <c r="AN16" s="554"/>
      <c r="AO16" s="554"/>
      <c r="AP16" s="554"/>
      <c r="AQ16" s="554"/>
      <c r="AR16" s="554"/>
      <c r="AS16" s="554"/>
      <c r="AT16" s="554"/>
      <c r="AU16" s="554"/>
      <c r="AV16" s="554"/>
    </row>
    <row r="17" spans="1:48" s="568" customFormat="1" hidden="1" x14ac:dyDescent="0.3">
      <c r="A17" s="558">
        <v>1</v>
      </c>
      <c r="B17" s="559"/>
      <c r="C17" s="559"/>
      <c r="D17" s="559"/>
      <c r="E17" s="558"/>
      <c r="F17" s="560"/>
      <c r="G17" s="66"/>
      <c r="H17" s="60"/>
      <c r="I17" s="561"/>
      <c r="J17" s="562"/>
      <c r="K17" s="563"/>
      <c r="L17" s="564"/>
      <c r="M17" s="565" t="str">
        <f>IF(L17=0, "Included", IF(ISERROR(K17*L17), L17, K17*L17))</f>
        <v>Included</v>
      </c>
      <c r="N17" s="566">
        <f>R17</f>
        <v>0</v>
      </c>
      <c r="O17" s="567"/>
      <c r="P17" s="567"/>
      <c r="Q17" s="9">
        <f>IF(M17="Included",0,M17)</f>
        <v>0</v>
      </c>
      <c r="R17" s="16">
        <f>IF(H17="", G17*Q17,H17*Q17)</f>
        <v>0</v>
      </c>
      <c r="S17" s="567"/>
      <c r="T17" s="567"/>
    </row>
    <row r="18" spans="1:48" s="568" customFormat="1" hidden="1" x14ac:dyDescent="0.3">
      <c r="A18" s="558">
        <v>2</v>
      </c>
      <c r="B18" s="559"/>
      <c r="C18" s="559"/>
      <c r="D18" s="559"/>
      <c r="E18" s="558"/>
      <c r="F18" s="560"/>
      <c r="G18" s="66"/>
      <c r="H18" s="60"/>
      <c r="I18" s="561"/>
      <c r="J18" s="562"/>
      <c r="K18" s="563"/>
      <c r="L18" s="564"/>
      <c r="M18" s="565" t="str">
        <f>IF(L18=0, "Included", IF(ISERROR(K18*L18), L18, K18*L18))</f>
        <v>Included</v>
      </c>
      <c r="N18" s="566">
        <f>R18</f>
        <v>0</v>
      </c>
      <c r="O18" s="567"/>
      <c r="P18" s="567"/>
      <c r="Q18" s="9">
        <f>IF(M18="Included",0,M18)</f>
        <v>0</v>
      </c>
      <c r="R18" s="16">
        <f>IF(H18="", G18*Q18,H18*Q18)</f>
        <v>0</v>
      </c>
      <c r="S18" s="567"/>
      <c r="T18" s="567"/>
    </row>
    <row r="19" spans="1:48" ht="45" customHeight="1" x14ac:dyDescent="0.3">
      <c r="A19" s="477"/>
      <c r="B19" s="477"/>
      <c r="C19" s="477"/>
      <c r="D19" s="477"/>
      <c r="E19" s="477"/>
      <c r="F19" s="988" t="s">
        <v>214</v>
      </c>
      <c r="G19" s="988"/>
      <c r="H19" s="988"/>
      <c r="I19" s="988"/>
      <c r="J19" s="988"/>
      <c r="K19" s="988"/>
      <c r="L19" s="988"/>
      <c r="M19" s="542"/>
      <c r="N19" s="544"/>
      <c r="O19" s="533"/>
      <c r="AG19" s="534"/>
      <c r="AI19" s="535"/>
    </row>
    <row r="20" spans="1:48" s="568" customFormat="1" ht="24.75" customHeight="1" x14ac:dyDescent="0.3">
      <c r="A20" s="977"/>
      <c r="B20" s="978"/>
      <c r="C20" s="978"/>
      <c r="D20" s="978"/>
      <c r="E20" s="978"/>
      <c r="F20" s="978"/>
      <c r="G20" s="978"/>
      <c r="H20" s="979"/>
      <c r="I20" s="569" t="s">
        <v>215</v>
      </c>
      <c r="J20" s="569"/>
      <c r="K20" s="569"/>
      <c r="L20" s="569"/>
      <c r="M20" s="570">
        <f>SUM(M17:M18)</f>
        <v>0</v>
      </c>
      <c r="N20" s="571"/>
      <c r="O20" s="567"/>
      <c r="P20" s="567"/>
      <c r="Q20" s="567"/>
      <c r="R20" s="567"/>
      <c r="S20" s="567"/>
      <c r="T20" s="567"/>
    </row>
    <row r="21" spans="1:48" ht="26.25" customHeight="1" x14ac:dyDescent="0.3">
      <c r="A21" s="980"/>
      <c r="B21" s="981"/>
      <c r="C21" s="981"/>
      <c r="D21" s="981"/>
      <c r="E21" s="981"/>
      <c r="F21" s="981"/>
      <c r="G21" s="981"/>
      <c r="H21" s="982"/>
      <c r="I21" s="572" t="s">
        <v>145</v>
      </c>
      <c r="J21" s="572"/>
      <c r="K21" s="572"/>
      <c r="L21" s="572"/>
      <c r="M21" s="572"/>
      <c r="N21" s="570">
        <f>SUM(N17:N18)</f>
        <v>0</v>
      </c>
      <c r="O21" s="533"/>
      <c r="AH21" s="573"/>
      <c r="AI21" s="573"/>
      <c r="AK21" s="573"/>
      <c r="AL21" s="573"/>
      <c r="AM21" s="532"/>
      <c r="AN21" s="532"/>
      <c r="AO21" s="532"/>
      <c r="AP21" s="532"/>
      <c r="AQ21" s="532"/>
      <c r="AR21" s="532"/>
      <c r="AS21" s="532"/>
      <c r="AT21" s="532"/>
      <c r="AU21" s="532"/>
      <c r="AV21" s="532"/>
    </row>
    <row r="22" spans="1:48" ht="26.25" customHeight="1" x14ac:dyDescent="0.3">
      <c r="A22" s="574"/>
      <c r="B22" s="574"/>
      <c r="C22" s="574"/>
      <c r="D22" s="574"/>
      <c r="E22" s="574"/>
      <c r="F22" s="574"/>
      <c r="G22" s="574"/>
      <c r="H22" s="574"/>
      <c r="I22" s="574"/>
      <c r="J22" s="574"/>
      <c r="K22" s="574"/>
      <c r="L22" s="574"/>
      <c r="M22" s="574"/>
      <c r="N22" s="574"/>
      <c r="O22" s="533"/>
      <c r="AH22" s="573"/>
      <c r="AI22" s="573"/>
      <c r="AK22" s="573"/>
      <c r="AL22" s="573"/>
      <c r="AM22" s="532"/>
      <c r="AN22" s="532"/>
      <c r="AO22" s="532"/>
      <c r="AP22" s="532"/>
      <c r="AQ22" s="532"/>
      <c r="AR22" s="532"/>
      <c r="AS22" s="532"/>
      <c r="AT22" s="532"/>
      <c r="AU22" s="532"/>
      <c r="AV22" s="532"/>
    </row>
    <row r="23" spans="1:48" ht="26.25" customHeight="1" x14ac:dyDescent="0.3">
      <c r="A23" s="575" t="s">
        <v>41</v>
      </c>
      <c r="B23" s="983" t="s">
        <v>42</v>
      </c>
      <c r="C23" s="983"/>
      <c r="D23" s="983"/>
      <c r="E23" s="983"/>
      <c r="F23" s="983"/>
      <c r="G23" s="983"/>
      <c r="H23" s="983"/>
      <c r="I23" s="983"/>
      <c r="J23" s="983"/>
      <c r="K23" s="983"/>
      <c r="L23" s="983"/>
      <c r="M23" s="983"/>
      <c r="N23" s="983"/>
      <c r="O23" s="983"/>
      <c r="AH23" s="573"/>
      <c r="AI23" s="573"/>
      <c r="AK23" s="573"/>
      <c r="AL23" s="573"/>
      <c r="AM23" s="532"/>
      <c r="AN23" s="532"/>
      <c r="AO23" s="532"/>
      <c r="AP23" s="532"/>
      <c r="AQ23" s="532"/>
      <c r="AR23" s="532"/>
      <c r="AS23" s="532"/>
      <c r="AT23" s="532"/>
      <c r="AU23" s="532"/>
      <c r="AV23" s="532"/>
    </row>
    <row r="24" spans="1:48" ht="19.5" customHeight="1" x14ac:dyDescent="0.3">
      <c r="A24" s="574"/>
      <c r="B24" s="574"/>
      <c r="C24" s="574"/>
      <c r="D24" s="574"/>
      <c r="E24" s="574"/>
      <c r="F24" s="574"/>
      <c r="G24" s="574"/>
      <c r="H24" s="574"/>
      <c r="I24" s="574"/>
      <c r="J24" s="901"/>
      <c r="K24" s="901"/>
      <c r="L24" s="901"/>
      <c r="M24" s="901"/>
      <c r="AH24" s="576"/>
      <c r="AI24" s="577"/>
      <c r="AM24" s="532"/>
      <c r="AN24" s="532"/>
      <c r="AO24" s="532"/>
      <c r="AP24" s="532"/>
      <c r="AQ24" s="532"/>
      <c r="AR24" s="532"/>
      <c r="AS24" s="532"/>
      <c r="AT24" s="532"/>
      <c r="AU24" s="532"/>
      <c r="AV24" s="532"/>
    </row>
    <row r="25" spans="1:48" ht="19.5" customHeight="1" x14ac:dyDescent="0.3">
      <c r="A25" s="455" t="s">
        <v>43</v>
      </c>
      <c r="B25" s="455"/>
      <c r="C25" s="455"/>
      <c r="D25" s="455"/>
      <c r="E25" s="523" t="str">
        <f>'Sch-6 After Discount'!B34</f>
        <v>--</v>
      </c>
      <c r="F25" s="455"/>
      <c r="G25" s="455"/>
      <c r="H25" s="455"/>
      <c r="J25" s="901" t="str">
        <f>"Printed Name   : " &amp; '[1]Sch-1'!M188</f>
        <v xml:space="preserve">Printed Name   : </v>
      </c>
      <c r="K25" s="901"/>
      <c r="L25" s="901"/>
      <c r="M25" s="901"/>
      <c r="N25" s="723" t="str">
        <f>'Sch-6 After Discount'!D34</f>
        <v/>
      </c>
      <c r="AM25" s="532"/>
      <c r="AN25" s="532"/>
      <c r="AO25" s="532"/>
      <c r="AP25" s="532"/>
      <c r="AQ25" s="532"/>
      <c r="AR25" s="532"/>
      <c r="AS25" s="532"/>
      <c r="AT25" s="532"/>
      <c r="AU25" s="532"/>
      <c r="AV25" s="532"/>
    </row>
    <row r="26" spans="1:48" ht="27.75" customHeight="1" x14ac:dyDescent="0.3">
      <c r="A26" s="455" t="s">
        <v>44</v>
      </c>
      <c r="B26" s="455"/>
      <c r="C26" s="455"/>
      <c r="D26" s="455"/>
      <c r="E26" s="524" t="str">
        <f>'Sch-6 After Discount'!B35</f>
        <v/>
      </c>
      <c r="F26" s="455"/>
      <c r="G26" s="455"/>
      <c r="H26" s="455"/>
      <c r="J26" s="901" t="str">
        <f>"Designation      : " &amp; '[1]Sch-1'!M189</f>
        <v xml:space="preserve">Designation      : </v>
      </c>
      <c r="K26" s="901"/>
      <c r="L26" s="901"/>
      <c r="M26" s="901"/>
      <c r="N26" s="531" t="str">
        <f>'Sch-6 After Discount'!D35</f>
        <v/>
      </c>
      <c r="AM26" s="532"/>
      <c r="AN26" s="532"/>
      <c r="AO26" s="532"/>
      <c r="AP26" s="532"/>
      <c r="AQ26" s="532"/>
      <c r="AR26" s="532"/>
      <c r="AS26" s="532"/>
      <c r="AT26" s="532"/>
      <c r="AU26" s="532"/>
      <c r="AV26" s="532"/>
    </row>
    <row r="27" spans="1:48" ht="36.75" customHeight="1" x14ac:dyDescent="0.3">
      <c r="A27" s="578" t="s">
        <v>216</v>
      </c>
      <c r="B27" s="578"/>
      <c r="C27" s="578"/>
      <c r="D27" s="578"/>
      <c r="E27" s="973" t="s">
        <v>217</v>
      </c>
      <c r="F27" s="973"/>
      <c r="G27" s="973"/>
      <c r="H27" s="973"/>
      <c r="I27" s="973"/>
      <c r="J27" s="973"/>
      <c r="K27" s="973"/>
      <c r="L27" s="973"/>
      <c r="M27" s="973"/>
      <c r="AM27" s="532"/>
      <c r="AN27" s="532"/>
      <c r="AO27" s="532"/>
      <c r="AP27" s="532"/>
      <c r="AQ27" s="532"/>
      <c r="AR27" s="532"/>
      <c r="AS27" s="532"/>
      <c r="AT27" s="532"/>
      <c r="AU27" s="532"/>
      <c r="AV27" s="532"/>
    </row>
    <row r="28" spans="1:48" ht="31.5" customHeight="1" x14ac:dyDescent="0.3">
      <c r="N28" s="580"/>
      <c r="AM28" s="532"/>
      <c r="AN28" s="532"/>
      <c r="AO28" s="532"/>
      <c r="AP28" s="532"/>
      <c r="AQ28" s="532"/>
      <c r="AR28" s="532"/>
      <c r="AS28" s="532"/>
      <c r="AT28" s="532"/>
      <c r="AU28" s="532"/>
      <c r="AV28" s="532"/>
    </row>
    <row r="97" spans="1:38" s="533" customFormat="1" x14ac:dyDescent="0.3">
      <c r="A97" s="581"/>
      <c r="B97" s="581"/>
      <c r="C97" s="581"/>
      <c r="D97" s="581"/>
      <c r="E97" s="581"/>
      <c r="F97" s="581"/>
      <c r="G97" s="581"/>
      <c r="H97" s="581"/>
      <c r="I97" s="582"/>
      <c r="J97" s="582"/>
      <c r="K97" s="582"/>
      <c r="L97" s="582"/>
      <c r="M97" s="582"/>
      <c r="N97" s="531"/>
      <c r="O97" s="532"/>
    </row>
    <row r="98" spans="1:38" s="533" customFormat="1" x14ac:dyDescent="0.3">
      <c r="A98" s="581"/>
      <c r="B98" s="581"/>
      <c r="C98" s="581"/>
      <c r="D98" s="581"/>
      <c r="E98" s="581"/>
      <c r="F98" s="581"/>
      <c r="G98" s="581"/>
      <c r="H98" s="581"/>
      <c r="I98" s="582"/>
      <c r="J98" s="582"/>
      <c r="K98" s="582"/>
      <c r="L98" s="582"/>
      <c r="M98" s="582"/>
      <c r="N98" s="531"/>
      <c r="O98" s="532"/>
    </row>
    <row r="99" spans="1:38" s="533" customFormat="1" x14ac:dyDescent="0.3">
      <c r="A99" s="581"/>
      <c r="B99" s="581"/>
      <c r="C99" s="581"/>
      <c r="D99" s="581"/>
      <c r="E99" s="581"/>
      <c r="F99" s="581"/>
      <c r="G99" s="581"/>
      <c r="H99" s="581"/>
      <c r="I99" s="582"/>
      <c r="J99" s="582"/>
      <c r="K99" s="582"/>
      <c r="L99" s="582"/>
      <c r="M99" s="582"/>
      <c r="N99" s="531"/>
      <c r="O99" s="532"/>
    </row>
    <row r="100" spans="1:38" s="532" customFormat="1" hidden="1" x14ac:dyDescent="0.3">
      <c r="A100" s="458" t="str">
        <f>A1</f>
        <v>Specification No: CC/NT/W-COMM/DOM/A06/24/09512</v>
      </c>
      <c r="B100" s="458"/>
      <c r="C100" s="458"/>
      <c r="D100" s="458"/>
      <c r="E100" s="458"/>
      <c r="F100" s="458"/>
      <c r="G100" s="458"/>
      <c r="H100" s="458"/>
      <c r="I100" s="455"/>
      <c r="J100" s="583"/>
      <c r="K100" s="583"/>
      <c r="L100" s="583"/>
      <c r="M100" s="583"/>
      <c r="N100" s="584"/>
    </row>
    <row r="101" spans="1:38" s="532" customFormat="1" hidden="1" x14ac:dyDescent="0.3">
      <c r="A101" s="504"/>
      <c r="B101" s="504"/>
      <c r="C101" s="504"/>
      <c r="D101" s="504"/>
      <c r="E101" s="504"/>
      <c r="F101" s="504"/>
      <c r="G101" s="504"/>
      <c r="H101" s="504"/>
      <c r="I101" s="505"/>
      <c r="J101" s="526"/>
      <c r="K101" s="526"/>
      <c r="L101" s="526"/>
      <c r="M101" s="526"/>
      <c r="N101" s="584"/>
    </row>
    <row r="102" spans="1:38" s="532" customFormat="1" ht="35.25" hidden="1" customHeight="1" x14ac:dyDescent="0.3">
      <c r="A102" s="974" t="str">
        <f>A3</f>
        <v>Package FOTE-02 for Communication Equipment ( SDH) Supply &amp; Installation under Communication System Schemes in 19th NCT</v>
      </c>
      <c r="B102" s="974"/>
      <c r="C102" s="974"/>
      <c r="D102" s="974"/>
      <c r="E102" s="974"/>
      <c r="F102" s="974"/>
      <c r="G102" s="974"/>
      <c r="H102" s="974"/>
      <c r="I102" s="974">
        <f>I3</f>
        <v>0</v>
      </c>
      <c r="J102" s="974">
        <f>J3</f>
        <v>0</v>
      </c>
      <c r="K102" s="974"/>
      <c r="L102" s="974"/>
      <c r="M102" s="974"/>
      <c r="N102" s="584"/>
    </row>
    <row r="103" spans="1:38" s="532" customFormat="1" hidden="1" x14ac:dyDescent="0.3">
      <c r="A103" s="975" t="str">
        <f>A4</f>
        <v>(SCHEDULE OF RATES AND PRICES )</v>
      </c>
      <c r="B103" s="975"/>
      <c r="C103" s="975"/>
      <c r="D103" s="975"/>
      <c r="E103" s="975"/>
      <c r="F103" s="975"/>
      <c r="G103" s="975"/>
      <c r="H103" s="975"/>
      <c r="I103" s="975">
        <f>I4</f>
        <v>0</v>
      </c>
      <c r="J103" s="975">
        <f>J4</f>
        <v>0</v>
      </c>
      <c r="K103" s="975"/>
      <c r="L103" s="975"/>
      <c r="M103" s="975"/>
      <c r="N103" s="584"/>
    </row>
    <row r="104" spans="1:38" s="532" customFormat="1" hidden="1" x14ac:dyDescent="0.3">
      <c r="A104" s="536"/>
      <c r="B104" s="536"/>
      <c r="C104" s="536"/>
      <c r="D104" s="536"/>
      <c r="E104" s="536"/>
      <c r="F104" s="536"/>
      <c r="G104" s="536"/>
      <c r="H104" s="536"/>
      <c r="I104" s="537"/>
      <c r="J104" s="537"/>
      <c r="K104" s="537"/>
      <c r="L104" s="537"/>
      <c r="M104" s="537"/>
      <c r="N104" s="584"/>
    </row>
    <row r="105" spans="1:38" s="532" customFormat="1" hidden="1" x14ac:dyDescent="0.3">
      <c r="A105" s="440" t="str">
        <f>A6</f>
        <v>Bidder’s Name and Address (Sole Bidder) :</v>
      </c>
      <c r="B105" s="440"/>
      <c r="C105" s="440"/>
      <c r="D105" s="440"/>
      <c r="E105" s="440"/>
      <c r="F105" s="440"/>
      <c r="G105" s="440"/>
      <c r="H105" s="440"/>
      <c r="I105" s="472"/>
      <c r="J105" s="472"/>
      <c r="K105" s="472"/>
      <c r="L105" s="472"/>
      <c r="M105" s="472"/>
      <c r="N105" s="584"/>
    </row>
    <row r="106" spans="1:38" s="532" customFormat="1" hidden="1" x14ac:dyDescent="0.3">
      <c r="A106" s="976">
        <f>A7</f>
        <v>0</v>
      </c>
      <c r="B106" s="976"/>
      <c r="C106" s="976"/>
      <c r="D106" s="976"/>
      <c r="E106" s="976"/>
      <c r="F106" s="976"/>
      <c r="G106" s="976"/>
      <c r="H106" s="976"/>
      <c r="I106" s="976">
        <f t="shared" ref="I106:J110" si="0">I7</f>
        <v>0</v>
      </c>
      <c r="J106" s="976">
        <f t="shared" si="0"/>
        <v>0</v>
      </c>
      <c r="K106" s="541"/>
      <c r="L106" s="541"/>
      <c r="M106" s="541"/>
      <c r="N106" s="584"/>
    </row>
    <row r="107" spans="1:38" s="532" customFormat="1" hidden="1" x14ac:dyDescent="0.3">
      <c r="A107" s="476" t="str">
        <f>A8</f>
        <v>Name     :</v>
      </c>
      <c r="B107" s="476"/>
      <c r="C107" s="476"/>
      <c r="D107" s="476"/>
      <c r="E107" s="476"/>
      <c r="F107" s="476"/>
      <c r="G107" s="476"/>
      <c r="H107" s="476"/>
      <c r="I107" s="928" t="str">
        <f t="shared" si="0"/>
        <v/>
      </c>
      <c r="J107" s="928">
        <f t="shared" si="0"/>
        <v>0</v>
      </c>
      <c r="K107" s="542"/>
      <c r="L107" s="542"/>
      <c r="M107" s="542"/>
      <c r="N107" s="584"/>
    </row>
    <row r="108" spans="1:38" s="532" customFormat="1" hidden="1" x14ac:dyDescent="0.3">
      <c r="A108" s="476" t="str">
        <f>A9</f>
        <v>Address :</v>
      </c>
      <c r="B108" s="476"/>
      <c r="C108" s="476"/>
      <c r="D108" s="476"/>
      <c r="E108" s="476"/>
      <c r="F108" s="476"/>
      <c r="G108" s="476"/>
      <c r="H108" s="476"/>
      <c r="I108" s="928" t="str">
        <f t="shared" si="0"/>
        <v/>
      </c>
      <c r="J108" s="928">
        <f t="shared" si="0"/>
        <v>0</v>
      </c>
      <c r="K108" s="542"/>
      <c r="L108" s="542"/>
      <c r="M108" s="542"/>
      <c r="N108" s="584"/>
    </row>
    <row r="109" spans="1:38" s="532" customFormat="1" hidden="1" x14ac:dyDescent="0.3">
      <c r="A109" s="477"/>
      <c r="B109" s="477"/>
      <c r="C109" s="477"/>
      <c r="D109" s="477"/>
      <c r="E109" s="477"/>
      <c r="F109" s="477"/>
      <c r="G109" s="477"/>
      <c r="H109" s="477"/>
      <c r="I109" s="928" t="str">
        <f t="shared" si="0"/>
        <v/>
      </c>
      <c r="J109" s="928">
        <f t="shared" si="0"/>
        <v>0</v>
      </c>
      <c r="K109" s="542"/>
      <c r="L109" s="542"/>
      <c r="M109" s="542"/>
      <c r="N109" s="584"/>
    </row>
    <row r="110" spans="1:38" s="532" customFormat="1" hidden="1" x14ac:dyDescent="0.3">
      <c r="A110" s="477"/>
      <c r="B110" s="477"/>
      <c r="C110" s="477"/>
      <c r="D110" s="477"/>
      <c r="E110" s="477"/>
      <c r="F110" s="477"/>
      <c r="G110" s="477"/>
      <c r="H110" s="477"/>
      <c r="I110" s="928" t="str">
        <f t="shared" si="0"/>
        <v/>
      </c>
      <c r="J110" s="928">
        <f t="shared" si="0"/>
        <v>0</v>
      </c>
      <c r="K110" s="542"/>
      <c r="L110" s="542"/>
      <c r="M110" s="542"/>
      <c r="N110" s="584"/>
    </row>
    <row r="111" spans="1:38" s="532" customFormat="1" hidden="1" x14ac:dyDescent="0.3">
      <c r="A111" s="579"/>
      <c r="B111" s="579"/>
      <c r="C111" s="579"/>
      <c r="D111" s="579"/>
      <c r="E111" s="579"/>
      <c r="F111" s="579"/>
      <c r="G111" s="579"/>
      <c r="H111" s="579"/>
      <c r="I111" s="539"/>
      <c r="J111" s="539"/>
      <c r="K111" s="539"/>
      <c r="L111" s="539"/>
      <c r="M111" s="539"/>
      <c r="N111" s="584"/>
    </row>
    <row r="112" spans="1:38" s="532" customFormat="1" ht="33.75" hidden="1" customHeight="1" x14ac:dyDescent="0.3">
      <c r="A112" s="585" t="str">
        <f>A14</f>
        <v>SL. NO.</v>
      </c>
      <c r="B112" s="585"/>
      <c r="C112" s="585"/>
      <c r="D112" s="585"/>
      <c r="E112" s="585"/>
      <c r="F112" s="585"/>
      <c r="G112" s="585"/>
      <c r="H112" s="585"/>
      <c r="I112" s="586" t="str">
        <f>I14</f>
        <v>Description of Test</v>
      </c>
      <c r="J112" s="972" t="e">
        <f>#REF!</f>
        <v>#REF!</v>
      </c>
      <c r="K112" s="972"/>
      <c r="L112" s="972"/>
      <c r="M112" s="972"/>
      <c r="N112" s="584"/>
      <c r="AH112" s="972"/>
      <c r="AI112" s="972"/>
      <c r="AK112" s="972"/>
      <c r="AL112" s="972"/>
    </row>
    <row r="113" spans="1:38" s="532" customFormat="1" hidden="1" x14ac:dyDescent="0.3">
      <c r="A113" s="537" t="e">
        <f>#REF!</f>
        <v>#REF!</v>
      </c>
      <c r="B113" s="537"/>
      <c r="C113" s="537"/>
      <c r="D113" s="537"/>
      <c r="E113" s="537"/>
      <c r="F113" s="537"/>
      <c r="G113" s="537"/>
      <c r="H113" s="537"/>
      <c r="I113" s="537" t="e">
        <f>#REF!</f>
        <v>#REF!</v>
      </c>
      <c r="J113" s="971" t="e">
        <f>#REF!</f>
        <v>#REF!</v>
      </c>
      <c r="K113" s="971"/>
      <c r="L113" s="971"/>
      <c r="M113" s="971"/>
      <c r="N113" s="584"/>
      <c r="AH113" s="971"/>
      <c r="AI113" s="971"/>
      <c r="AK113" s="971"/>
      <c r="AL113" s="971"/>
    </row>
    <row r="114" spans="1:38" s="532" customFormat="1" hidden="1" x14ac:dyDescent="0.3">
      <c r="A114" s="587" t="e">
        <f>#REF!</f>
        <v>#REF!</v>
      </c>
      <c r="B114" s="587"/>
      <c r="C114" s="587"/>
      <c r="D114" s="587"/>
      <c r="E114" s="587"/>
      <c r="F114" s="587"/>
      <c r="G114" s="587"/>
      <c r="H114" s="587"/>
      <c r="I114" s="588" t="e">
        <f>#REF!</f>
        <v>#REF!</v>
      </c>
      <c r="J114" s="971"/>
      <c r="K114" s="971"/>
      <c r="L114" s="971"/>
      <c r="M114" s="971"/>
      <c r="N114" s="584"/>
      <c r="AH114" s="971"/>
      <c r="AI114" s="971"/>
      <c r="AK114" s="971"/>
      <c r="AL114" s="971"/>
    </row>
    <row r="115" spans="1:38" s="532" customFormat="1" hidden="1" x14ac:dyDescent="0.3">
      <c r="A115" s="589" t="e">
        <f>#REF!</f>
        <v>#REF!</v>
      </c>
      <c r="B115" s="589"/>
      <c r="C115" s="589"/>
      <c r="D115" s="589"/>
      <c r="E115" s="589"/>
      <c r="F115" s="589"/>
      <c r="G115" s="589"/>
      <c r="H115" s="589"/>
      <c r="I115" s="590" t="e">
        <f>#REF!</f>
        <v>#REF!</v>
      </c>
      <c r="J115" s="969" t="e">
        <f>#REF!</f>
        <v>#REF!</v>
      </c>
      <c r="K115" s="969"/>
      <c r="L115" s="969"/>
      <c r="M115" s="969"/>
      <c r="N115" s="458"/>
      <c r="AH115" s="591"/>
      <c r="AI115" s="591"/>
      <c r="AK115" s="591"/>
      <c r="AL115" s="591"/>
    </row>
    <row r="116" spans="1:38" s="532" customFormat="1" hidden="1" x14ac:dyDescent="0.3">
      <c r="A116" s="589" t="e">
        <f>#REF!</f>
        <v>#REF!</v>
      </c>
      <c r="B116" s="589"/>
      <c r="C116" s="589"/>
      <c r="D116" s="589"/>
      <c r="E116" s="589"/>
      <c r="F116" s="589"/>
      <c r="G116" s="589"/>
      <c r="H116" s="589"/>
      <c r="I116" s="590" t="e">
        <f>#REF!</f>
        <v>#REF!</v>
      </c>
      <c r="J116" s="969" t="e">
        <f>#REF!</f>
        <v>#REF!</v>
      </c>
      <c r="K116" s="969"/>
      <c r="L116" s="969"/>
      <c r="M116" s="969"/>
      <c r="N116" s="458"/>
      <c r="AH116" s="592"/>
      <c r="AI116" s="592"/>
      <c r="AK116" s="591"/>
      <c r="AL116" s="592"/>
    </row>
    <row r="117" spans="1:38" s="532" customFormat="1" ht="20.100000000000001" hidden="1" customHeight="1" x14ac:dyDescent="0.3">
      <c r="A117" s="593"/>
      <c r="B117" s="593"/>
      <c r="C117" s="593"/>
      <c r="D117" s="593"/>
      <c r="E117" s="593"/>
      <c r="F117" s="593"/>
      <c r="G117" s="593"/>
      <c r="H117" s="593"/>
      <c r="I117" s="588" t="e">
        <f>#REF!</f>
        <v>#REF!</v>
      </c>
      <c r="J117" s="969" t="e">
        <f>#REF!</f>
        <v>#REF!</v>
      </c>
      <c r="K117" s="969"/>
      <c r="L117" s="969"/>
      <c r="M117" s="969"/>
      <c r="N117" s="584"/>
      <c r="AH117" s="592"/>
      <c r="AI117" s="592"/>
      <c r="AK117" s="592"/>
      <c r="AL117" s="592"/>
    </row>
    <row r="118" spans="1:38" s="532" customFormat="1" hidden="1" x14ac:dyDescent="0.3">
      <c r="A118" s="587" t="e">
        <f>#REF!</f>
        <v>#REF!</v>
      </c>
      <c r="B118" s="587"/>
      <c r="C118" s="587"/>
      <c r="D118" s="587"/>
      <c r="E118" s="587"/>
      <c r="F118" s="587"/>
      <c r="G118" s="587"/>
      <c r="H118" s="587"/>
      <c r="I118" s="588" t="e">
        <f>#REF!</f>
        <v>#REF!</v>
      </c>
      <c r="J118" s="969"/>
      <c r="K118" s="969"/>
      <c r="L118" s="969"/>
      <c r="M118" s="969"/>
      <c r="N118" s="584"/>
      <c r="AH118" s="969"/>
      <c r="AI118" s="969"/>
      <c r="AK118" s="969"/>
      <c r="AL118" s="969"/>
    </row>
    <row r="119" spans="1:38" s="532" customFormat="1" hidden="1" x14ac:dyDescent="0.3">
      <c r="A119" s="594" t="e">
        <f>#REF!</f>
        <v>#REF!</v>
      </c>
      <c r="B119" s="594"/>
      <c r="C119" s="594"/>
      <c r="D119" s="594"/>
      <c r="E119" s="594"/>
      <c r="F119" s="594"/>
      <c r="G119" s="594"/>
      <c r="H119" s="594"/>
      <c r="I119" s="588" t="e">
        <f>#REF!</f>
        <v>#REF!</v>
      </c>
      <c r="J119" s="969"/>
      <c r="K119" s="969"/>
      <c r="L119" s="969"/>
      <c r="M119" s="969"/>
      <c r="N119" s="584"/>
      <c r="AH119" s="969"/>
      <c r="AI119" s="969"/>
      <c r="AK119" s="969"/>
      <c r="AL119" s="969"/>
    </row>
    <row r="120" spans="1:38" s="532" customFormat="1" hidden="1" x14ac:dyDescent="0.3">
      <c r="A120" s="595" t="e">
        <f>#REF!</f>
        <v>#REF!</v>
      </c>
      <c r="B120" s="595"/>
      <c r="C120" s="595"/>
      <c r="D120" s="595"/>
      <c r="E120" s="595"/>
      <c r="F120" s="595"/>
      <c r="G120" s="595"/>
      <c r="H120" s="595"/>
      <c r="I120" s="588" t="e">
        <f>#REF!</f>
        <v>#REF!</v>
      </c>
      <c r="J120" s="969"/>
      <c r="K120" s="969"/>
      <c r="L120" s="969"/>
      <c r="M120" s="969"/>
      <c r="N120" s="584"/>
      <c r="AH120" s="969"/>
      <c r="AI120" s="969"/>
      <c r="AK120" s="969"/>
      <c r="AL120" s="969"/>
    </row>
    <row r="121" spans="1:38" s="532" customFormat="1" hidden="1" x14ac:dyDescent="0.3">
      <c r="A121" s="589" t="e">
        <f>#REF!</f>
        <v>#REF!</v>
      </c>
      <c r="B121" s="589"/>
      <c r="C121" s="589"/>
      <c r="D121" s="589"/>
      <c r="E121" s="589"/>
      <c r="F121" s="589"/>
      <c r="G121" s="589"/>
      <c r="H121" s="589"/>
      <c r="I121" s="590" t="e">
        <f>#REF!</f>
        <v>#REF!</v>
      </c>
      <c r="J121" s="969" t="e">
        <f>#REF!</f>
        <v>#REF!</v>
      </c>
      <c r="K121" s="969"/>
      <c r="L121" s="969"/>
      <c r="M121" s="969"/>
      <c r="N121" s="458"/>
      <c r="AH121" s="592"/>
      <c r="AI121" s="592"/>
      <c r="AK121" s="591"/>
      <c r="AL121" s="592"/>
    </row>
    <row r="122" spans="1:38" s="532" customFormat="1" hidden="1" x14ac:dyDescent="0.3">
      <c r="A122" s="589" t="e">
        <f>#REF!</f>
        <v>#REF!</v>
      </c>
      <c r="B122" s="589"/>
      <c r="C122" s="589"/>
      <c r="D122" s="589"/>
      <c r="E122" s="589"/>
      <c r="F122" s="589"/>
      <c r="G122" s="589"/>
      <c r="H122" s="589"/>
      <c r="I122" s="590" t="e">
        <f>#REF!</f>
        <v>#REF!</v>
      </c>
      <c r="J122" s="969" t="e">
        <f>#REF!</f>
        <v>#REF!</v>
      </c>
      <c r="K122" s="969"/>
      <c r="L122" s="969"/>
      <c r="M122" s="969"/>
      <c r="N122" s="458"/>
      <c r="AH122" s="592"/>
      <c r="AI122" s="592"/>
      <c r="AK122" s="591"/>
      <c r="AL122" s="592"/>
    </row>
    <row r="123" spans="1:38" s="532" customFormat="1" hidden="1" x14ac:dyDescent="0.3">
      <c r="A123" s="589" t="e">
        <f>#REF!</f>
        <v>#REF!</v>
      </c>
      <c r="B123" s="589"/>
      <c r="C123" s="589"/>
      <c r="D123" s="589"/>
      <c r="E123" s="589"/>
      <c r="F123" s="589"/>
      <c r="G123" s="589"/>
      <c r="H123" s="589"/>
      <c r="I123" s="590" t="e">
        <f>#REF!</f>
        <v>#REF!</v>
      </c>
      <c r="J123" s="969" t="e">
        <f>#REF!</f>
        <v>#REF!</v>
      </c>
      <c r="K123" s="969"/>
      <c r="L123" s="969"/>
      <c r="M123" s="969"/>
      <c r="N123" s="458"/>
      <c r="AH123" s="592"/>
      <c r="AI123" s="592"/>
      <c r="AK123" s="591"/>
      <c r="AL123" s="592"/>
    </row>
    <row r="124" spans="1:38" s="532" customFormat="1" hidden="1" x14ac:dyDescent="0.3">
      <c r="A124" s="589" t="e">
        <f>#REF!</f>
        <v>#REF!</v>
      </c>
      <c r="B124" s="589"/>
      <c r="C124" s="589"/>
      <c r="D124" s="589"/>
      <c r="E124" s="589"/>
      <c r="F124" s="589"/>
      <c r="G124" s="589"/>
      <c r="H124" s="589"/>
      <c r="I124" s="590" t="e">
        <f>#REF!</f>
        <v>#REF!</v>
      </c>
      <c r="J124" s="969" t="e">
        <f>#REF!</f>
        <v>#REF!</v>
      </c>
      <c r="K124" s="969"/>
      <c r="L124" s="969"/>
      <c r="M124" s="969"/>
      <c r="N124" s="458"/>
      <c r="AH124" s="592"/>
      <c r="AI124" s="592"/>
      <c r="AK124" s="591"/>
      <c r="AL124" s="592"/>
    </row>
    <row r="125" spans="1:38" s="532" customFormat="1" hidden="1" x14ac:dyDescent="0.3">
      <c r="A125" s="589"/>
      <c r="B125" s="589"/>
      <c r="C125" s="589"/>
      <c r="D125" s="589"/>
      <c r="E125" s="589"/>
      <c r="F125" s="589"/>
      <c r="G125" s="589"/>
      <c r="H125" s="589"/>
      <c r="I125" s="588" t="e">
        <f>#REF!</f>
        <v>#REF!</v>
      </c>
      <c r="J125" s="969" t="e">
        <f>#REF!</f>
        <v>#REF!</v>
      </c>
      <c r="K125" s="969"/>
      <c r="L125" s="969"/>
      <c r="M125" s="969"/>
      <c r="N125" s="458"/>
      <c r="AH125" s="592"/>
      <c r="AI125" s="592"/>
      <c r="AK125" s="592"/>
      <c r="AL125" s="592"/>
    </row>
    <row r="126" spans="1:38" s="532" customFormat="1" ht="20.100000000000001" hidden="1" customHeight="1" x14ac:dyDescent="0.3">
      <c r="A126" s="595" t="e">
        <f>#REF!</f>
        <v>#REF!</v>
      </c>
      <c r="B126" s="595"/>
      <c r="C126" s="595"/>
      <c r="D126" s="595"/>
      <c r="E126" s="595"/>
      <c r="F126" s="595"/>
      <c r="G126" s="595"/>
      <c r="H126" s="595"/>
      <c r="I126" s="588" t="e">
        <f>#REF!</f>
        <v>#REF!</v>
      </c>
      <c r="J126" s="969"/>
      <c r="K126" s="969"/>
      <c r="L126" s="969"/>
      <c r="M126" s="969"/>
      <c r="N126" s="458"/>
      <c r="AH126" s="592"/>
      <c r="AI126" s="592"/>
      <c r="AK126" s="592"/>
      <c r="AL126" s="592"/>
    </row>
    <row r="127" spans="1:38" s="532" customFormat="1" hidden="1" x14ac:dyDescent="0.3">
      <c r="A127" s="589" t="e">
        <f>#REF!</f>
        <v>#REF!</v>
      </c>
      <c r="B127" s="589"/>
      <c r="C127" s="589"/>
      <c r="D127" s="589"/>
      <c r="E127" s="589"/>
      <c r="F127" s="589"/>
      <c r="G127" s="589"/>
      <c r="H127" s="589"/>
      <c r="I127" s="590" t="e">
        <f>#REF!</f>
        <v>#REF!</v>
      </c>
      <c r="J127" s="969" t="e">
        <f>#REF!</f>
        <v>#REF!</v>
      </c>
      <c r="K127" s="969"/>
      <c r="L127" s="969"/>
      <c r="M127" s="969"/>
      <c r="N127" s="458"/>
      <c r="AH127" s="592"/>
      <c r="AI127" s="592"/>
      <c r="AK127" s="591"/>
      <c r="AL127" s="592"/>
    </row>
    <row r="128" spans="1:38" s="532" customFormat="1" hidden="1" x14ac:dyDescent="0.3">
      <c r="A128" s="589" t="e">
        <f>#REF!</f>
        <v>#REF!</v>
      </c>
      <c r="B128" s="589"/>
      <c r="C128" s="589"/>
      <c r="D128" s="589"/>
      <c r="E128" s="589"/>
      <c r="F128" s="589"/>
      <c r="G128" s="589"/>
      <c r="H128" s="589"/>
      <c r="I128" s="590" t="e">
        <f>#REF!</f>
        <v>#REF!</v>
      </c>
      <c r="J128" s="969" t="e">
        <f>#REF!</f>
        <v>#REF!</v>
      </c>
      <c r="K128" s="969"/>
      <c r="L128" s="969"/>
      <c r="M128" s="969"/>
      <c r="N128" s="458"/>
      <c r="AH128" s="592"/>
      <c r="AI128" s="592"/>
      <c r="AK128" s="591"/>
      <c r="AL128" s="592"/>
    </row>
    <row r="129" spans="1:38" s="532" customFormat="1" ht="20.100000000000001" hidden="1" customHeight="1" x14ac:dyDescent="0.3">
      <c r="A129" s="589" t="e">
        <f>#REF!</f>
        <v>#REF!</v>
      </c>
      <c r="B129" s="589"/>
      <c r="C129" s="589"/>
      <c r="D129" s="589"/>
      <c r="E129" s="589"/>
      <c r="F129" s="589"/>
      <c r="G129" s="589"/>
      <c r="H129" s="589"/>
      <c r="I129" s="590" t="e">
        <f>#REF!</f>
        <v>#REF!</v>
      </c>
      <c r="J129" s="969" t="e">
        <f>#REF!</f>
        <v>#REF!</v>
      </c>
      <c r="K129" s="969"/>
      <c r="L129" s="969"/>
      <c r="M129" s="969"/>
      <c r="N129" s="458"/>
      <c r="AH129" s="592"/>
      <c r="AI129" s="592"/>
      <c r="AK129" s="591"/>
      <c r="AL129" s="592"/>
    </row>
    <row r="130" spans="1:38" s="532" customFormat="1" hidden="1" x14ac:dyDescent="0.3">
      <c r="A130" s="589" t="e">
        <f>#REF!</f>
        <v>#REF!</v>
      </c>
      <c r="B130" s="589"/>
      <c r="C130" s="589"/>
      <c r="D130" s="589"/>
      <c r="E130" s="589"/>
      <c r="F130" s="589"/>
      <c r="G130" s="589"/>
      <c r="H130" s="589"/>
      <c r="I130" s="590" t="e">
        <f>#REF!</f>
        <v>#REF!</v>
      </c>
      <c r="J130" s="969" t="e">
        <f>#REF!</f>
        <v>#REF!</v>
      </c>
      <c r="K130" s="969"/>
      <c r="L130" s="969"/>
      <c r="M130" s="969"/>
      <c r="N130" s="458"/>
      <c r="AH130" s="592"/>
      <c r="AI130" s="592"/>
      <c r="AK130" s="591"/>
      <c r="AL130" s="592"/>
    </row>
    <row r="131" spans="1:38" s="597" customFormat="1" ht="20.100000000000001" hidden="1" customHeight="1" x14ac:dyDescent="0.25">
      <c r="A131" s="596"/>
      <c r="B131" s="596"/>
      <c r="C131" s="596"/>
      <c r="D131" s="596"/>
      <c r="E131" s="596"/>
      <c r="F131" s="596"/>
      <c r="G131" s="596"/>
      <c r="H131" s="596"/>
      <c r="I131" s="588" t="e">
        <f>#REF!</f>
        <v>#REF!</v>
      </c>
      <c r="J131" s="969" t="e">
        <f>#REF!</f>
        <v>#REF!</v>
      </c>
      <c r="K131" s="969"/>
      <c r="L131" s="969"/>
      <c r="M131" s="969"/>
      <c r="N131" s="458"/>
      <c r="AH131" s="592"/>
      <c r="AI131" s="592"/>
      <c r="AK131" s="592"/>
      <c r="AL131" s="592"/>
    </row>
    <row r="132" spans="1:38" s="532" customFormat="1" ht="24" hidden="1" customHeight="1" x14ac:dyDescent="0.3">
      <c r="A132" s="595" t="e">
        <f>#REF!</f>
        <v>#REF!</v>
      </c>
      <c r="B132" s="595"/>
      <c r="C132" s="595"/>
      <c r="D132" s="595"/>
      <c r="E132" s="595"/>
      <c r="F132" s="595"/>
      <c r="G132" s="595"/>
      <c r="H132" s="595"/>
      <c r="I132" s="588" t="e">
        <f>#REF!</f>
        <v>#REF!</v>
      </c>
      <c r="J132" s="969"/>
      <c r="K132" s="969"/>
      <c r="L132" s="969"/>
      <c r="M132" s="969"/>
      <c r="N132" s="458"/>
      <c r="AH132" s="592"/>
      <c r="AI132" s="592"/>
      <c r="AK132" s="592"/>
      <c r="AL132" s="592"/>
    </row>
    <row r="133" spans="1:38" s="532" customFormat="1" hidden="1" x14ac:dyDescent="0.3">
      <c r="A133" s="589" t="e">
        <f>#REF!</f>
        <v>#REF!</v>
      </c>
      <c r="B133" s="589"/>
      <c r="C133" s="589"/>
      <c r="D133" s="589"/>
      <c r="E133" s="589"/>
      <c r="F133" s="589"/>
      <c r="G133" s="589"/>
      <c r="H133" s="589"/>
      <c r="I133" s="590" t="e">
        <f>#REF!</f>
        <v>#REF!</v>
      </c>
      <c r="J133" s="969" t="e">
        <f>#REF!</f>
        <v>#REF!</v>
      </c>
      <c r="K133" s="969"/>
      <c r="L133" s="969"/>
      <c r="M133" s="969"/>
      <c r="N133" s="458"/>
      <c r="AH133" s="592"/>
      <c r="AI133" s="592"/>
      <c r="AK133" s="591"/>
      <c r="AL133" s="592"/>
    </row>
    <row r="134" spans="1:38" s="532" customFormat="1" hidden="1" x14ac:dyDescent="0.3">
      <c r="A134" s="589" t="e">
        <f>#REF!</f>
        <v>#REF!</v>
      </c>
      <c r="B134" s="589"/>
      <c r="C134" s="589"/>
      <c r="D134" s="589"/>
      <c r="E134" s="589"/>
      <c r="F134" s="589"/>
      <c r="G134" s="589"/>
      <c r="H134" s="589"/>
      <c r="I134" s="590" t="e">
        <f>#REF!</f>
        <v>#REF!</v>
      </c>
      <c r="J134" s="969" t="e">
        <f>#REF!</f>
        <v>#REF!</v>
      </c>
      <c r="K134" s="969"/>
      <c r="L134" s="969"/>
      <c r="M134" s="969"/>
      <c r="N134" s="458"/>
      <c r="AH134" s="592"/>
      <c r="AI134" s="592"/>
      <c r="AK134" s="591"/>
      <c r="AL134" s="592"/>
    </row>
    <row r="135" spans="1:38" s="532" customFormat="1" ht="33" hidden="1" customHeight="1" x14ac:dyDescent="0.3">
      <c r="A135" s="589" t="e">
        <f>#REF!</f>
        <v>#REF!</v>
      </c>
      <c r="B135" s="589"/>
      <c r="C135" s="589"/>
      <c r="D135" s="589"/>
      <c r="E135" s="589"/>
      <c r="F135" s="589"/>
      <c r="G135" s="589"/>
      <c r="H135" s="589"/>
      <c r="I135" s="590" t="e">
        <f>#REF!</f>
        <v>#REF!</v>
      </c>
      <c r="J135" s="969" t="e">
        <f>#REF!</f>
        <v>#REF!</v>
      </c>
      <c r="K135" s="969"/>
      <c r="L135" s="969"/>
      <c r="M135" s="969"/>
      <c r="N135" s="458"/>
      <c r="AH135" s="592"/>
      <c r="AI135" s="592"/>
      <c r="AK135" s="591"/>
      <c r="AL135" s="592"/>
    </row>
    <row r="136" spans="1:38" s="597" customFormat="1" ht="20.100000000000001" hidden="1" customHeight="1" x14ac:dyDescent="0.25">
      <c r="A136" s="589"/>
      <c r="B136" s="589"/>
      <c r="C136" s="589"/>
      <c r="D136" s="589"/>
      <c r="E136" s="589"/>
      <c r="F136" s="589"/>
      <c r="G136" s="589"/>
      <c r="H136" s="589"/>
      <c r="I136" s="588" t="e">
        <f>#REF!</f>
        <v>#REF!</v>
      </c>
      <c r="J136" s="969" t="e">
        <f>#REF!</f>
        <v>#REF!</v>
      </c>
      <c r="K136" s="969"/>
      <c r="L136" s="969"/>
      <c r="M136" s="969"/>
      <c r="N136" s="458"/>
      <c r="AH136" s="592"/>
      <c r="AI136" s="592"/>
      <c r="AK136" s="592"/>
      <c r="AL136" s="592"/>
    </row>
    <row r="137" spans="1:38" s="532" customFormat="1" ht="20.100000000000001" hidden="1" customHeight="1" x14ac:dyDescent="0.3">
      <c r="A137" s="595" t="e">
        <f>#REF!</f>
        <v>#REF!</v>
      </c>
      <c r="B137" s="595"/>
      <c r="C137" s="595"/>
      <c r="D137" s="595"/>
      <c r="E137" s="595"/>
      <c r="F137" s="595"/>
      <c r="G137" s="595"/>
      <c r="H137" s="595"/>
      <c r="I137" s="588" t="e">
        <f>#REF!</f>
        <v>#REF!</v>
      </c>
      <c r="J137" s="969"/>
      <c r="K137" s="969"/>
      <c r="L137" s="969"/>
      <c r="M137" s="969"/>
      <c r="N137" s="458"/>
      <c r="AH137" s="592"/>
      <c r="AI137" s="592"/>
      <c r="AK137" s="592"/>
      <c r="AL137" s="592"/>
    </row>
    <row r="138" spans="1:38" s="532" customFormat="1" hidden="1" x14ac:dyDescent="0.3">
      <c r="A138" s="589" t="e">
        <f>#REF!</f>
        <v>#REF!</v>
      </c>
      <c r="B138" s="589"/>
      <c r="C138" s="589"/>
      <c r="D138" s="589"/>
      <c r="E138" s="589"/>
      <c r="F138" s="589"/>
      <c r="G138" s="589"/>
      <c r="H138" s="589"/>
      <c r="I138" s="590" t="e">
        <f>#REF!</f>
        <v>#REF!</v>
      </c>
      <c r="J138" s="969" t="e">
        <f>#REF!</f>
        <v>#REF!</v>
      </c>
      <c r="K138" s="969"/>
      <c r="L138" s="969"/>
      <c r="M138" s="969"/>
      <c r="N138" s="458"/>
      <c r="AH138" s="592"/>
      <c r="AI138" s="592"/>
      <c r="AK138" s="591"/>
      <c r="AL138" s="592"/>
    </row>
    <row r="139" spans="1:38" s="532" customFormat="1" hidden="1" x14ac:dyDescent="0.3">
      <c r="A139" s="589" t="e">
        <f>#REF!</f>
        <v>#REF!</v>
      </c>
      <c r="B139" s="589"/>
      <c r="C139" s="589"/>
      <c r="D139" s="589"/>
      <c r="E139" s="589"/>
      <c r="F139" s="589"/>
      <c r="G139" s="589"/>
      <c r="H139" s="589"/>
      <c r="I139" s="590" t="e">
        <f>#REF!</f>
        <v>#REF!</v>
      </c>
      <c r="J139" s="969" t="e">
        <f>#REF!</f>
        <v>#REF!</v>
      </c>
      <c r="K139" s="969"/>
      <c r="L139" s="969"/>
      <c r="M139" s="969"/>
      <c r="N139" s="458"/>
      <c r="AH139" s="592"/>
      <c r="AI139" s="592"/>
      <c r="AK139" s="591"/>
      <c r="AL139" s="592"/>
    </row>
    <row r="140" spans="1:38" s="532" customFormat="1" hidden="1" x14ac:dyDescent="0.3">
      <c r="A140" s="589" t="e">
        <f>#REF!</f>
        <v>#REF!</v>
      </c>
      <c r="B140" s="589"/>
      <c r="C140" s="589"/>
      <c r="D140" s="589"/>
      <c r="E140" s="589"/>
      <c r="F140" s="589"/>
      <c r="G140" s="589"/>
      <c r="H140" s="589"/>
      <c r="I140" s="590" t="e">
        <f>#REF!</f>
        <v>#REF!</v>
      </c>
      <c r="J140" s="969" t="e">
        <f>#REF!</f>
        <v>#REF!</v>
      </c>
      <c r="K140" s="969"/>
      <c r="L140" s="969"/>
      <c r="M140" s="969"/>
      <c r="N140" s="458"/>
      <c r="AH140" s="592"/>
      <c r="AI140" s="592"/>
      <c r="AK140" s="591"/>
      <c r="AL140" s="592"/>
    </row>
    <row r="141" spans="1:38" s="532" customFormat="1" hidden="1" x14ac:dyDescent="0.3">
      <c r="A141" s="589"/>
      <c r="B141" s="589"/>
      <c r="C141" s="589"/>
      <c r="D141" s="589"/>
      <c r="E141" s="589"/>
      <c r="F141" s="589"/>
      <c r="G141" s="589"/>
      <c r="H141" s="589"/>
      <c r="I141" s="588" t="e">
        <f>#REF!</f>
        <v>#REF!</v>
      </c>
      <c r="J141" s="969" t="e">
        <f>#REF!</f>
        <v>#REF!</v>
      </c>
      <c r="K141" s="969"/>
      <c r="L141" s="969"/>
      <c r="M141" s="969"/>
      <c r="N141" s="458"/>
      <c r="AH141" s="592"/>
      <c r="AI141" s="592"/>
      <c r="AK141" s="592"/>
      <c r="AL141" s="592"/>
    </row>
    <row r="142" spans="1:38" s="532" customFormat="1" ht="20.100000000000001" hidden="1" customHeight="1" x14ac:dyDescent="0.3">
      <c r="A142" s="595" t="e">
        <f>#REF!</f>
        <v>#REF!</v>
      </c>
      <c r="B142" s="595"/>
      <c r="C142" s="595"/>
      <c r="D142" s="595"/>
      <c r="E142" s="595"/>
      <c r="F142" s="595"/>
      <c r="G142" s="595"/>
      <c r="H142" s="595"/>
      <c r="I142" s="588" t="e">
        <f>#REF!</f>
        <v>#REF!</v>
      </c>
      <c r="J142" s="969"/>
      <c r="K142" s="969"/>
      <c r="L142" s="969"/>
      <c r="M142" s="969"/>
      <c r="N142" s="458"/>
      <c r="AH142" s="592"/>
      <c r="AI142" s="592"/>
      <c r="AK142" s="592"/>
      <c r="AL142" s="592"/>
    </row>
    <row r="143" spans="1:38" s="532" customFormat="1" hidden="1" x14ac:dyDescent="0.3">
      <c r="A143" s="589" t="e">
        <f>#REF!</f>
        <v>#REF!</v>
      </c>
      <c r="B143" s="589"/>
      <c r="C143" s="589"/>
      <c r="D143" s="589"/>
      <c r="E143" s="589"/>
      <c r="F143" s="589"/>
      <c r="G143" s="589"/>
      <c r="H143" s="589"/>
      <c r="I143" s="590" t="e">
        <f>#REF!</f>
        <v>#REF!</v>
      </c>
      <c r="J143" s="969" t="e">
        <f>#REF!</f>
        <v>#REF!</v>
      </c>
      <c r="K143" s="969"/>
      <c r="L143" s="969"/>
      <c r="M143" s="969"/>
      <c r="N143" s="458"/>
      <c r="AH143" s="592"/>
      <c r="AI143" s="592"/>
      <c r="AK143" s="591"/>
      <c r="AL143" s="592"/>
    </row>
    <row r="144" spans="1:38" s="532" customFormat="1" hidden="1" x14ac:dyDescent="0.3">
      <c r="A144" s="589" t="e">
        <f>#REF!</f>
        <v>#REF!</v>
      </c>
      <c r="B144" s="589"/>
      <c r="C144" s="589"/>
      <c r="D144" s="589"/>
      <c r="E144" s="589"/>
      <c r="F144" s="589"/>
      <c r="G144" s="589"/>
      <c r="H144" s="589"/>
      <c r="I144" s="590" t="e">
        <f>#REF!</f>
        <v>#REF!</v>
      </c>
      <c r="J144" s="969" t="e">
        <f>#REF!</f>
        <v>#REF!</v>
      </c>
      <c r="K144" s="969"/>
      <c r="L144" s="969"/>
      <c r="M144" s="969"/>
      <c r="N144" s="458"/>
      <c r="AH144" s="592"/>
      <c r="AI144" s="592"/>
      <c r="AK144" s="591"/>
      <c r="AL144" s="592"/>
    </row>
    <row r="145" spans="1:38" s="532" customFormat="1" hidden="1" x14ac:dyDescent="0.3">
      <c r="A145" s="589" t="e">
        <f>#REF!</f>
        <v>#REF!</v>
      </c>
      <c r="B145" s="589"/>
      <c r="C145" s="589"/>
      <c r="D145" s="589"/>
      <c r="E145" s="589"/>
      <c r="F145" s="589"/>
      <c r="G145" s="589"/>
      <c r="H145" s="589"/>
      <c r="I145" s="590" t="e">
        <f>#REF!</f>
        <v>#REF!</v>
      </c>
      <c r="J145" s="969" t="e">
        <f>#REF!</f>
        <v>#REF!</v>
      </c>
      <c r="K145" s="969"/>
      <c r="L145" s="969"/>
      <c r="M145" s="969"/>
      <c r="N145" s="458"/>
      <c r="AH145" s="592"/>
      <c r="AI145" s="592"/>
      <c r="AK145" s="591"/>
      <c r="AL145" s="592"/>
    </row>
    <row r="146" spans="1:38" s="532" customFormat="1" hidden="1" x14ac:dyDescent="0.3">
      <c r="A146" s="589" t="e">
        <f>#REF!</f>
        <v>#REF!</v>
      </c>
      <c r="B146" s="589"/>
      <c r="C146" s="589"/>
      <c r="D146" s="589"/>
      <c r="E146" s="589"/>
      <c r="F146" s="589"/>
      <c r="G146" s="589"/>
      <c r="H146" s="589"/>
      <c r="I146" s="590" t="e">
        <f>#REF!</f>
        <v>#REF!</v>
      </c>
      <c r="J146" s="969" t="e">
        <f>#REF!</f>
        <v>#REF!</v>
      </c>
      <c r="K146" s="969"/>
      <c r="L146" s="969"/>
      <c r="M146" s="969"/>
      <c r="N146" s="458"/>
      <c r="AH146" s="592"/>
      <c r="AI146" s="592"/>
      <c r="AK146" s="591"/>
      <c r="AL146" s="592"/>
    </row>
    <row r="147" spans="1:38" s="597" customFormat="1" ht="20.100000000000001" hidden="1" customHeight="1" x14ac:dyDescent="0.25">
      <c r="A147" s="589"/>
      <c r="B147" s="589"/>
      <c r="C147" s="589"/>
      <c r="D147" s="589"/>
      <c r="E147" s="589"/>
      <c r="F147" s="589"/>
      <c r="G147" s="589"/>
      <c r="H147" s="589"/>
      <c r="I147" s="588" t="e">
        <f>#REF!</f>
        <v>#REF!</v>
      </c>
      <c r="J147" s="969" t="e">
        <f>#REF!</f>
        <v>#REF!</v>
      </c>
      <c r="K147" s="969"/>
      <c r="L147" s="969"/>
      <c r="M147" s="969"/>
      <c r="N147" s="458"/>
      <c r="AH147" s="592"/>
      <c r="AI147" s="592"/>
      <c r="AK147" s="592"/>
      <c r="AL147" s="592"/>
    </row>
    <row r="148" spans="1:38" s="532" customFormat="1" ht="20.100000000000001" hidden="1" customHeight="1" x14ac:dyDescent="0.3">
      <c r="A148" s="598"/>
      <c r="B148" s="598"/>
      <c r="C148" s="598"/>
      <c r="D148" s="598"/>
      <c r="E148" s="598"/>
      <c r="F148" s="598"/>
      <c r="G148" s="598"/>
      <c r="H148" s="598"/>
      <c r="I148" s="588" t="e">
        <f>#REF!</f>
        <v>#REF!</v>
      </c>
      <c r="J148" s="969" t="e">
        <f>#REF!</f>
        <v>#REF!</v>
      </c>
      <c r="K148" s="969"/>
      <c r="L148" s="969"/>
      <c r="M148" s="969"/>
      <c r="N148" s="458"/>
      <c r="AH148" s="592"/>
      <c r="AI148" s="592"/>
      <c r="AK148" s="592"/>
      <c r="AL148" s="592"/>
    </row>
    <row r="149" spans="1:38" s="532" customFormat="1" hidden="1" x14ac:dyDescent="0.3">
      <c r="A149" s="598"/>
      <c r="B149" s="598"/>
      <c r="C149" s="598"/>
      <c r="D149" s="598"/>
      <c r="E149" s="598"/>
      <c r="F149" s="598"/>
      <c r="G149" s="598"/>
      <c r="H149" s="598"/>
      <c r="I149" s="588"/>
      <c r="J149" s="969"/>
      <c r="K149" s="969"/>
      <c r="L149" s="969"/>
      <c r="M149" s="969"/>
      <c r="N149" s="458"/>
      <c r="AH149" s="592"/>
      <c r="AI149" s="592"/>
      <c r="AK149" s="592"/>
      <c r="AL149" s="592"/>
    </row>
    <row r="150" spans="1:38" s="532" customFormat="1" ht="20.100000000000001" hidden="1" customHeight="1" x14ac:dyDescent="0.3">
      <c r="A150" s="594" t="e">
        <f>#REF!</f>
        <v>#REF!</v>
      </c>
      <c r="B150" s="594"/>
      <c r="C150" s="594"/>
      <c r="D150" s="594"/>
      <c r="E150" s="594"/>
      <c r="F150" s="594"/>
      <c r="G150" s="594"/>
      <c r="H150" s="594"/>
      <c r="I150" s="588" t="e">
        <f>#REF!</f>
        <v>#REF!</v>
      </c>
      <c r="J150" s="969"/>
      <c r="K150" s="969"/>
      <c r="L150" s="969"/>
      <c r="M150" s="969"/>
      <c r="N150" s="458"/>
      <c r="AH150" s="592"/>
      <c r="AI150" s="592"/>
      <c r="AK150" s="592"/>
      <c r="AL150" s="592"/>
    </row>
    <row r="151" spans="1:38" s="532" customFormat="1" ht="30" hidden="1" customHeight="1" x14ac:dyDescent="0.3">
      <c r="A151" s="595" t="e">
        <f>#REF!</f>
        <v>#REF!</v>
      </c>
      <c r="B151" s="595"/>
      <c r="C151" s="595"/>
      <c r="D151" s="595"/>
      <c r="E151" s="595"/>
      <c r="F151" s="595"/>
      <c r="G151" s="595"/>
      <c r="H151" s="595"/>
      <c r="I151" s="588" t="e">
        <f>#REF!</f>
        <v>#REF!</v>
      </c>
      <c r="J151" s="969"/>
      <c r="K151" s="969"/>
      <c r="L151" s="969"/>
      <c r="M151" s="969"/>
      <c r="N151" s="458"/>
      <c r="AH151" s="592"/>
      <c r="AI151" s="592"/>
      <c r="AK151" s="592"/>
      <c r="AL151" s="592"/>
    </row>
    <row r="152" spans="1:38" s="532" customFormat="1" hidden="1" x14ac:dyDescent="0.3">
      <c r="A152" s="589" t="e">
        <f>#REF!</f>
        <v>#REF!</v>
      </c>
      <c r="B152" s="589"/>
      <c r="C152" s="589"/>
      <c r="D152" s="589"/>
      <c r="E152" s="589"/>
      <c r="F152" s="589"/>
      <c r="G152" s="589"/>
      <c r="H152" s="589"/>
      <c r="I152" s="590" t="e">
        <f>#REF!</f>
        <v>#REF!</v>
      </c>
      <c r="J152" s="969" t="e">
        <f>#REF!</f>
        <v>#REF!</v>
      </c>
      <c r="K152" s="969"/>
      <c r="L152" s="969"/>
      <c r="M152" s="969"/>
      <c r="N152" s="458"/>
      <c r="AH152" s="592"/>
      <c r="AI152" s="592"/>
      <c r="AK152" s="591"/>
      <c r="AL152" s="592"/>
    </row>
    <row r="153" spans="1:38" s="532" customFormat="1" hidden="1" x14ac:dyDescent="0.3">
      <c r="A153" s="589" t="e">
        <f>#REF!</f>
        <v>#REF!</v>
      </c>
      <c r="B153" s="589"/>
      <c r="C153" s="589"/>
      <c r="D153" s="589"/>
      <c r="E153" s="589"/>
      <c r="F153" s="589"/>
      <c r="G153" s="589"/>
      <c r="H153" s="589"/>
      <c r="I153" s="590" t="e">
        <f>#REF!</f>
        <v>#REF!</v>
      </c>
      <c r="J153" s="969" t="e">
        <f>#REF!</f>
        <v>#REF!</v>
      </c>
      <c r="K153" s="969"/>
      <c r="L153" s="969"/>
      <c r="M153" s="969"/>
      <c r="N153" s="458"/>
      <c r="AH153" s="592"/>
      <c r="AI153" s="592"/>
      <c r="AK153" s="591"/>
      <c r="AL153" s="592"/>
    </row>
    <row r="154" spans="1:38" s="532" customFormat="1" hidden="1" x14ac:dyDescent="0.3">
      <c r="A154" s="589" t="e">
        <f>#REF!</f>
        <v>#REF!</v>
      </c>
      <c r="B154" s="589"/>
      <c r="C154" s="589"/>
      <c r="D154" s="589"/>
      <c r="E154" s="589"/>
      <c r="F154" s="589"/>
      <c r="G154" s="589"/>
      <c r="H154" s="589"/>
      <c r="I154" s="590" t="e">
        <f>#REF!</f>
        <v>#REF!</v>
      </c>
      <c r="J154" s="969" t="e">
        <f>#REF!</f>
        <v>#REF!</v>
      </c>
      <c r="K154" s="969"/>
      <c r="L154" s="969"/>
      <c r="M154" s="969"/>
      <c r="N154" s="458"/>
      <c r="AH154" s="592"/>
      <c r="AI154" s="592"/>
      <c r="AK154" s="591"/>
      <c r="AL154" s="592"/>
    </row>
    <row r="155" spans="1:38" s="532" customFormat="1" ht="20.100000000000001" hidden="1" customHeight="1" x14ac:dyDescent="0.3">
      <c r="A155" s="599"/>
      <c r="B155" s="599"/>
      <c r="C155" s="599"/>
      <c r="D155" s="599"/>
      <c r="E155" s="599"/>
      <c r="F155" s="599"/>
      <c r="G155" s="599"/>
      <c r="H155" s="599"/>
      <c r="I155" s="588" t="e">
        <f>#REF!</f>
        <v>#REF!</v>
      </c>
      <c r="J155" s="969" t="e">
        <f>#REF!</f>
        <v>#REF!</v>
      </c>
      <c r="K155" s="969"/>
      <c r="L155" s="969"/>
      <c r="M155" s="969"/>
      <c r="N155" s="458"/>
      <c r="AH155" s="592"/>
      <c r="AI155" s="592"/>
      <c r="AK155" s="592"/>
      <c r="AL155" s="592"/>
    </row>
    <row r="156" spans="1:38" s="532" customFormat="1" ht="20.100000000000001" hidden="1" customHeight="1" x14ac:dyDescent="0.3">
      <c r="A156" s="598"/>
      <c r="B156" s="598"/>
      <c r="C156" s="598"/>
      <c r="D156" s="598"/>
      <c r="E156" s="598"/>
      <c r="F156" s="598"/>
      <c r="G156" s="598"/>
      <c r="H156" s="598"/>
      <c r="I156" s="588" t="e">
        <f>#REF!</f>
        <v>#REF!</v>
      </c>
      <c r="J156" s="969" t="e">
        <f>#REF!</f>
        <v>#REF!</v>
      </c>
      <c r="K156" s="969"/>
      <c r="L156" s="969"/>
      <c r="M156" s="969"/>
      <c r="N156" s="458"/>
      <c r="AH156" s="592"/>
      <c r="AI156" s="592"/>
      <c r="AK156" s="592"/>
      <c r="AL156" s="592"/>
    </row>
    <row r="157" spans="1:38" s="532" customFormat="1" ht="20.100000000000001" hidden="1" customHeight="1" x14ac:dyDescent="0.3">
      <c r="A157" s="587" t="e">
        <f>#REF!</f>
        <v>#REF!</v>
      </c>
      <c r="B157" s="587"/>
      <c r="C157" s="587"/>
      <c r="D157" s="587"/>
      <c r="E157" s="587"/>
      <c r="F157" s="587"/>
      <c r="G157" s="587"/>
      <c r="H157" s="587"/>
      <c r="I157" s="588" t="e">
        <f>#REF!</f>
        <v>#REF!</v>
      </c>
      <c r="J157" s="969"/>
      <c r="K157" s="969"/>
      <c r="L157" s="969"/>
      <c r="M157" s="969"/>
      <c r="N157" s="458"/>
      <c r="AH157" s="592"/>
      <c r="AI157" s="592"/>
      <c r="AK157" s="592"/>
      <c r="AL157" s="592"/>
    </row>
    <row r="158" spans="1:38" s="532" customFormat="1" ht="30" hidden="1" customHeight="1" x14ac:dyDescent="0.3">
      <c r="A158" s="594" t="e">
        <f>#REF!</f>
        <v>#REF!</v>
      </c>
      <c r="B158" s="594"/>
      <c r="C158" s="594"/>
      <c r="D158" s="594"/>
      <c r="E158" s="594"/>
      <c r="F158" s="594"/>
      <c r="G158" s="594"/>
      <c r="H158" s="594"/>
      <c r="I158" s="588" t="e">
        <f>#REF!</f>
        <v>#REF!</v>
      </c>
      <c r="J158" s="969"/>
      <c r="K158" s="969"/>
      <c r="L158" s="969"/>
      <c r="M158" s="969"/>
      <c r="N158" s="458"/>
      <c r="AH158" s="592"/>
      <c r="AI158" s="592"/>
      <c r="AK158" s="592"/>
      <c r="AL158" s="592"/>
    </row>
    <row r="159" spans="1:38" s="532" customFormat="1" ht="20.100000000000001" hidden="1" customHeight="1" x14ac:dyDescent="0.3">
      <c r="A159" s="589" t="e">
        <f>#REF!</f>
        <v>#REF!</v>
      </c>
      <c r="B159" s="589"/>
      <c r="C159" s="589"/>
      <c r="D159" s="589"/>
      <c r="E159" s="589"/>
      <c r="F159" s="589"/>
      <c r="G159" s="589"/>
      <c r="H159" s="589"/>
      <c r="I159" s="590" t="e">
        <f>#REF!</f>
        <v>#REF!</v>
      </c>
      <c r="J159" s="969" t="e">
        <f>#REF!</f>
        <v>#REF!</v>
      </c>
      <c r="K159" s="969"/>
      <c r="L159" s="969"/>
      <c r="M159" s="969"/>
      <c r="N159" s="458"/>
      <c r="AH159" s="592"/>
      <c r="AI159" s="592"/>
      <c r="AK159" s="591"/>
      <c r="AL159" s="592"/>
    </row>
    <row r="160" spans="1:38" s="532" customFormat="1" ht="20.100000000000001" hidden="1" customHeight="1" x14ac:dyDescent="0.3">
      <c r="A160" s="589" t="e">
        <f>#REF!</f>
        <v>#REF!</v>
      </c>
      <c r="B160" s="589"/>
      <c r="C160" s="589"/>
      <c r="D160" s="589"/>
      <c r="E160" s="589"/>
      <c r="F160" s="589"/>
      <c r="G160" s="589"/>
      <c r="H160" s="589"/>
      <c r="I160" s="590" t="e">
        <f>#REF!</f>
        <v>#REF!</v>
      </c>
      <c r="J160" s="969" t="e">
        <f>#REF!</f>
        <v>#REF!</v>
      </c>
      <c r="K160" s="969"/>
      <c r="L160" s="969"/>
      <c r="M160" s="969"/>
      <c r="N160" s="458"/>
      <c r="AH160" s="592"/>
      <c r="AI160" s="592"/>
      <c r="AK160" s="591"/>
      <c r="AL160" s="592"/>
    </row>
    <row r="161" spans="1:38" s="532" customFormat="1" ht="20.100000000000001" hidden="1" customHeight="1" x14ac:dyDescent="0.3">
      <c r="A161" s="589" t="e">
        <f>#REF!</f>
        <v>#REF!</v>
      </c>
      <c r="B161" s="589"/>
      <c r="C161" s="589"/>
      <c r="D161" s="589"/>
      <c r="E161" s="589"/>
      <c r="F161" s="589"/>
      <c r="G161" s="589"/>
      <c r="H161" s="589"/>
      <c r="I161" s="590" t="e">
        <f>#REF!</f>
        <v>#REF!</v>
      </c>
      <c r="J161" s="969" t="e">
        <f>#REF!</f>
        <v>#REF!</v>
      </c>
      <c r="K161" s="969"/>
      <c r="L161" s="969"/>
      <c r="M161" s="969"/>
      <c r="N161" s="458"/>
      <c r="AH161" s="592"/>
      <c r="AI161" s="592"/>
      <c r="AK161" s="591"/>
      <c r="AL161" s="592"/>
    </row>
    <row r="162" spans="1:38" s="532" customFormat="1" ht="20.100000000000001" hidden="1" customHeight="1" x14ac:dyDescent="0.3">
      <c r="A162" s="589" t="e">
        <f>#REF!</f>
        <v>#REF!</v>
      </c>
      <c r="B162" s="589"/>
      <c r="C162" s="589"/>
      <c r="D162" s="589"/>
      <c r="E162" s="589"/>
      <c r="F162" s="589"/>
      <c r="G162" s="589"/>
      <c r="H162" s="589"/>
      <c r="I162" s="590" t="e">
        <f>#REF!</f>
        <v>#REF!</v>
      </c>
      <c r="J162" s="969" t="e">
        <f>#REF!</f>
        <v>#REF!</v>
      </c>
      <c r="K162" s="969"/>
      <c r="L162" s="969"/>
      <c r="M162" s="969"/>
      <c r="N162" s="458"/>
      <c r="AH162" s="592"/>
      <c r="AI162" s="592"/>
      <c r="AK162" s="591"/>
      <c r="AL162" s="592"/>
    </row>
    <row r="163" spans="1:38" s="532" customFormat="1" ht="20.100000000000001" hidden="1" customHeight="1" x14ac:dyDescent="0.3">
      <c r="A163" s="589" t="e">
        <f>#REF!</f>
        <v>#REF!</v>
      </c>
      <c r="B163" s="589"/>
      <c r="C163" s="589"/>
      <c r="D163" s="589"/>
      <c r="E163" s="589"/>
      <c r="F163" s="589"/>
      <c r="G163" s="589"/>
      <c r="H163" s="589"/>
      <c r="I163" s="590" t="e">
        <f>#REF!</f>
        <v>#REF!</v>
      </c>
      <c r="J163" s="969" t="e">
        <f>#REF!</f>
        <v>#REF!</v>
      </c>
      <c r="K163" s="969"/>
      <c r="L163" s="969"/>
      <c r="M163" s="969"/>
      <c r="N163" s="458"/>
      <c r="AH163" s="592"/>
      <c r="AI163" s="592"/>
      <c r="AK163" s="591"/>
      <c r="AL163" s="592"/>
    </row>
    <row r="164" spans="1:38" s="532" customFormat="1" ht="20.100000000000001" hidden="1" customHeight="1" x14ac:dyDescent="0.3">
      <c r="A164" s="593"/>
      <c r="B164" s="593"/>
      <c r="C164" s="593"/>
      <c r="D164" s="593"/>
      <c r="E164" s="593"/>
      <c r="F164" s="593"/>
      <c r="G164" s="593"/>
      <c r="H164" s="593"/>
      <c r="I164" s="588" t="e">
        <f>#REF!</f>
        <v>#REF!</v>
      </c>
      <c r="J164" s="969" t="e">
        <f>#REF!</f>
        <v>#REF!</v>
      </c>
      <c r="K164" s="969"/>
      <c r="L164" s="969"/>
      <c r="M164" s="969"/>
      <c r="N164" s="458"/>
      <c r="AH164" s="592"/>
      <c r="AI164" s="592"/>
      <c r="AK164" s="592"/>
      <c r="AL164" s="592"/>
    </row>
    <row r="165" spans="1:38" s="532" customFormat="1" ht="20.100000000000001" hidden="1" customHeight="1" x14ac:dyDescent="0.3">
      <c r="A165" s="594" t="e">
        <f>#REF!</f>
        <v>#REF!</v>
      </c>
      <c r="B165" s="594"/>
      <c r="C165" s="594"/>
      <c r="D165" s="594"/>
      <c r="E165" s="594"/>
      <c r="F165" s="594"/>
      <c r="G165" s="594"/>
      <c r="H165" s="594"/>
      <c r="I165" s="588" t="e">
        <f>#REF!</f>
        <v>#REF!</v>
      </c>
      <c r="J165" s="969"/>
      <c r="K165" s="969"/>
      <c r="L165" s="969"/>
      <c r="M165" s="969"/>
      <c r="N165" s="458"/>
      <c r="AH165" s="592"/>
      <c r="AI165" s="592"/>
      <c r="AK165" s="592"/>
      <c r="AL165" s="592"/>
    </row>
    <row r="166" spans="1:38" s="532" customFormat="1" ht="20.100000000000001" hidden="1" customHeight="1" x14ac:dyDescent="0.3">
      <c r="A166" s="589" t="e">
        <f>#REF!</f>
        <v>#REF!</v>
      </c>
      <c r="B166" s="589"/>
      <c r="C166" s="589"/>
      <c r="D166" s="589"/>
      <c r="E166" s="589"/>
      <c r="F166" s="589"/>
      <c r="G166" s="589"/>
      <c r="H166" s="589"/>
      <c r="I166" s="600" t="e">
        <f>#REF!</f>
        <v>#REF!</v>
      </c>
      <c r="J166" s="969" t="e">
        <f>#REF!</f>
        <v>#REF!</v>
      </c>
      <c r="K166" s="969"/>
      <c r="L166" s="969"/>
      <c r="M166" s="969"/>
      <c r="N166" s="458"/>
      <c r="AH166" s="592"/>
      <c r="AI166" s="592"/>
      <c r="AK166" s="591"/>
      <c r="AL166" s="592"/>
    </row>
    <row r="167" spans="1:38" s="532" customFormat="1" ht="20.100000000000001" hidden="1" customHeight="1" x14ac:dyDescent="0.3">
      <c r="A167" s="589" t="e">
        <f>#REF!</f>
        <v>#REF!</v>
      </c>
      <c r="B167" s="589"/>
      <c r="C167" s="589"/>
      <c r="D167" s="589"/>
      <c r="E167" s="589"/>
      <c r="F167" s="589"/>
      <c r="G167" s="589"/>
      <c r="H167" s="589"/>
      <c r="I167" s="600" t="e">
        <f>#REF!</f>
        <v>#REF!</v>
      </c>
      <c r="J167" s="969" t="e">
        <f>#REF!</f>
        <v>#REF!</v>
      </c>
      <c r="K167" s="969"/>
      <c r="L167" s="969"/>
      <c r="M167" s="969"/>
      <c r="N167" s="458"/>
      <c r="AH167" s="592"/>
      <c r="AI167" s="592"/>
      <c r="AK167" s="591"/>
      <c r="AL167" s="592"/>
    </row>
    <row r="168" spans="1:38" s="532" customFormat="1" ht="20.100000000000001" hidden="1" customHeight="1" x14ac:dyDescent="0.3">
      <c r="A168" s="589" t="e">
        <f>#REF!</f>
        <v>#REF!</v>
      </c>
      <c r="B168" s="589"/>
      <c r="C168" s="589"/>
      <c r="D168" s="589"/>
      <c r="E168" s="589"/>
      <c r="F168" s="589"/>
      <c r="G168" s="589"/>
      <c r="H168" s="589"/>
      <c r="I168" s="600" t="e">
        <f>#REF!</f>
        <v>#REF!</v>
      </c>
      <c r="J168" s="969" t="e">
        <f>#REF!</f>
        <v>#REF!</v>
      </c>
      <c r="K168" s="969"/>
      <c r="L168" s="969"/>
      <c r="M168" s="969"/>
      <c r="N168" s="458"/>
      <c r="AH168" s="592"/>
      <c r="AI168" s="592"/>
      <c r="AK168" s="591"/>
      <c r="AL168" s="592"/>
    </row>
    <row r="169" spans="1:38" s="532" customFormat="1" ht="20.100000000000001" hidden="1" customHeight="1" x14ac:dyDescent="0.3">
      <c r="A169" s="589" t="e">
        <f>#REF!</f>
        <v>#REF!</v>
      </c>
      <c r="B169" s="589"/>
      <c r="C169" s="589"/>
      <c r="D169" s="589"/>
      <c r="E169" s="589"/>
      <c r="F169" s="589"/>
      <c r="G169" s="589"/>
      <c r="H169" s="589"/>
      <c r="I169" s="600" t="e">
        <f>#REF!</f>
        <v>#REF!</v>
      </c>
      <c r="J169" s="969" t="e">
        <f>#REF!</f>
        <v>#REF!</v>
      </c>
      <c r="K169" s="969"/>
      <c r="L169" s="969"/>
      <c r="M169" s="969"/>
      <c r="N169" s="458"/>
      <c r="AH169" s="592"/>
      <c r="AI169" s="592"/>
      <c r="AK169" s="591"/>
      <c r="AL169" s="592"/>
    </row>
    <row r="170" spans="1:38" s="532" customFormat="1" ht="20.100000000000001" hidden="1" customHeight="1" x14ac:dyDescent="0.3">
      <c r="A170" s="589" t="e">
        <f>#REF!</f>
        <v>#REF!</v>
      </c>
      <c r="B170" s="589"/>
      <c r="C170" s="589"/>
      <c r="D170" s="589"/>
      <c r="E170" s="589"/>
      <c r="F170" s="589"/>
      <c r="G170" s="589"/>
      <c r="H170" s="589"/>
      <c r="I170" s="600" t="e">
        <f>#REF!</f>
        <v>#REF!</v>
      </c>
      <c r="J170" s="969" t="e">
        <f>#REF!</f>
        <v>#REF!</v>
      </c>
      <c r="K170" s="969"/>
      <c r="L170" s="969"/>
      <c r="M170" s="969"/>
      <c r="N170" s="458"/>
      <c r="AH170" s="592"/>
      <c r="AI170" s="592"/>
      <c r="AK170" s="591"/>
      <c r="AL170" s="592"/>
    </row>
    <row r="171" spans="1:38" s="532" customFormat="1" ht="20.100000000000001" hidden="1" customHeight="1" x14ac:dyDescent="0.3">
      <c r="A171" s="589" t="e">
        <f>#REF!</f>
        <v>#REF!</v>
      </c>
      <c r="B171" s="589"/>
      <c r="C171" s="589"/>
      <c r="D171" s="589"/>
      <c r="E171" s="589"/>
      <c r="F171" s="589"/>
      <c r="G171" s="589"/>
      <c r="H171" s="589"/>
      <c r="I171" s="600" t="e">
        <f>#REF!</f>
        <v>#REF!</v>
      </c>
      <c r="J171" s="969" t="e">
        <f>#REF!</f>
        <v>#REF!</v>
      </c>
      <c r="K171" s="969"/>
      <c r="L171" s="969"/>
      <c r="M171" s="969"/>
      <c r="N171" s="458"/>
      <c r="AH171" s="592"/>
      <c r="AI171" s="592"/>
      <c r="AK171" s="591"/>
      <c r="AL171" s="592"/>
    </row>
    <row r="172" spans="1:38" s="532" customFormat="1" ht="20.100000000000001" hidden="1" customHeight="1" x14ac:dyDescent="0.3">
      <c r="A172" s="601"/>
      <c r="B172" s="601"/>
      <c r="C172" s="601"/>
      <c r="D172" s="601"/>
      <c r="E172" s="601"/>
      <c r="F172" s="601"/>
      <c r="G172" s="601"/>
      <c r="H172" s="601"/>
      <c r="I172" s="588" t="e">
        <f>#REF!</f>
        <v>#REF!</v>
      </c>
      <c r="J172" s="969" t="e">
        <f>#REF!</f>
        <v>#REF!</v>
      </c>
      <c r="K172" s="969"/>
      <c r="L172" s="969"/>
      <c r="M172" s="969"/>
      <c r="N172" s="458"/>
      <c r="AH172" s="592"/>
      <c r="AI172" s="592"/>
      <c r="AK172" s="592"/>
      <c r="AL172" s="592"/>
    </row>
    <row r="173" spans="1:38" s="532" customFormat="1" ht="35.25" hidden="1" customHeight="1" x14ac:dyDescent="0.3">
      <c r="A173" s="594" t="e">
        <f>#REF!</f>
        <v>#REF!</v>
      </c>
      <c r="B173" s="594"/>
      <c r="C173" s="594"/>
      <c r="D173" s="594"/>
      <c r="E173" s="594"/>
      <c r="F173" s="594"/>
      <c r="G173" s="594"/>
      <c r="H173" s="594"/>
      <c r="I173" s="588" t="e">
        <f>#REF!</f>
        <v>#REF!</v>
      </c>
      <c r="J173" s="969"/>
      <c r="K173" s="969"/>
      <c r="L173" s="969"/>
      <c r="M173" s="969"/>
      <c r="N173" s="458"/>
      <c r="AH173" s="592"/>
      <c r="AI173" s="592"/>
      <c r="AK173" s="592"/>
      <c r="AL173" s="592"/>
    </row>
    <row r="174" spans="1:38" s="532" customFormat="1" ht="19.5" hidden="1" customHeight="1" x14ac:dyDescent="0.3">
      <c r="A174" s="589" t="e">
        <f>#REF!</f>
        <v>#REF!</v>
      </c>
      <c r="B174" s="589"/>
      <c r="C174" s="589"/>
      <c r="D174" s="589"/>
      <c r="E174" s="589"/>
      <c r="F174" s="589"/>
      <c r="G174" s="589"/>
      <c r="H174" s="589"/>
      <c r="I174" s="600" t="e">
        <f>#REF!</f>
        <v>#REF!</v>
      </c>
      <c r="J174" s="969" t="e">
        <f>#REF!</f>
        <v>#REF!</v>
      </c>
      <c r="K174" s="969"/>
      <c r="L174" s="969"/>
      <c r="M174" s="969"/>
      <c r="N174" s="458"/>
      <c r="AH174" s="592"/>
      <c r="AI174" s="592"/>
      <c r="AK174" s="591"/>
      <c r="AL174" s="592"/>
    </row>
    <row r="175" spans="1:38" s="532" customFormat="1" ht="19.5" hidden="1" customHeight="1" x14ac:dyDescent="0.3">
      <c r="A175" s="589" t="e">
        <f>#REF!</f>
        <v>#REF!</v>
      </c>
      <c r="B175" s="589"/>
      <c r="C175" s="589"/>
      <c r="D175" s="589"/>
      <c r="E175" s="589"/>
      <c r="F175" s="589"/>
      <c r="G175" s="589"/>
      <c r="H175" s="589"/>
      <c r="I175" s="600" t="e">
        <f>#REF!</f>
        <v>#REF!</v>
      </c>
      <c r="J175" s="969" t="e">
        <f>#REF!</f>
        <v>#REF!</v>
      </c>
      <c r="K175" s="969"/>
      <c r="L175" s="969"/>
      <c r="M175" s="969"/>
      <c r="N175" s="458"/>
      <c r="AH175" s="592"/>
      <c r="AI175" s="592"/>
      <c r="AK175" s="591"/>
      <c r="AL175" s="592"/>
    </row>
    <row r="176" spans="1:38" s="532" customFormat="1" ht="19.5" hidden="1" customHeight="1" x14ac:dyDescent="0.3">
      <c r="A176" s="589" t="e">
        <f>#REF!</f>
        <v>#REF!</v>
      </c>
      <c r="B176" s="589"/>
      <c r="C176" s="589"/>
      <c r="D176" s="589"/>
      <c r="E176" s="589"/>
      <c r="F176" s="589"/>
      <c r="G176" s="589"/>
      <c r="H176" s="589"/>
      <c r="I176" s="600" t="e">
        <f>#REF!</f>
        <v>#REF!</v>
      </c>
      <c r="J176" s="969" t="e">
        <f>#REF!</f>
        <v>#REF!</v>
      </c>
      <c r="K176" s="969"/>
      <c r="L176" s="969"/>
      <c r="M176" s="969"/>
      <c r="N176" s="458"/>
      <c r="AH176" s="592"/>
      <c r="AI176" s="592"/>
      <c r="AK176" s="591"/>
      <c r="AL176" s="592"/>
    </row>
    <row r="177" spans="1:38" s="532" customFormat="1" ht="19.5" hidden="1" customHeight="1" x14ac:dyDescent="0.3">
      <c r="A177" s="589" t="e">
        <f>#REF!</f>
        <v>#REF!</v>
      </c>
      <c r="B177" s="589"/>
      <c r="C177" s="589"/>
      <c r="D177" s="589"/>
      <c r="E177" s="589"/>
      <c r="F177" s="589"/>
      <c r="G177" s="589"/>
      <c r="H177" s="589"/>
      <c r="I177" s="600" t="e">
        <f>#REF!</f>
        <v>#REF!</v>
      </c>
      <c r="J177" s="969" t="e">
        <f>#REF!</f>
        <v>#REF!</v>
      </c>
      <c r="K177" s="969"/>
      <c r="L177" s="969"/>
      <c r="M177" s="969"/>
      <c r="N177" s="458"/>
      <c r="AH177" s="592"/>
      <c r="AI177" s="592"/>
      <c r="AK177" s="591"/>
      <c r="AL177" s="592"/>
    </row>
    <row r="178" spans="1:38" s="532" customFormat="1" ht="33" hidden="1" customHeight="1" x14ac:dyDescent="0.3">
      <c r="A178" s="589" t="e">
        <f>#REF!</f>
        <v>#REF!</v>
      </c>
      <c r="B178" s="589"/>
      <c r="C178" s="589"/>
      <c r="D178" s="589"/>
      <c r="E178" s="589"/>
      <c r="F178" s="589"/>
      <c r="G178" s="589"/>
      <c r="H178" s="589"/>
      <c r="I178" s="600" t="e">
        <f>#REF!</f>
        <v>#REF!</v>
      </c>
      <c r="J178" s="969" t="e">
        <f>#REF!</f>
        <v>#REF!</v>
      </c>
      <c r="K178" s="969"/>
      <c r="L178" s="969"/>
      <c r="M178" s="969"/>
      <c r="N178" s="458"/>
      <c r="AH178" s="592"/>
      <c r="AI178" s="592"/>
      <c r="AK178" s="591"/>
      <c r="AL178" s="592"/>
    </row>
    <row r="179" spans="1:38" s="532" customFormat="1" ht="19.5" hidden="1" customHeight="1" x14ac:dyDescent="0.3">
      <c r="A179" s="589" t="e">
        <f>#REF!</f>
        <v>#REF!</v>
      </c>
      <c r="B179" s="589"/>
      <c r="C179" s="589"/>
      <c r="D179" s="589"/>
      <c r="E179" s="589"/>
      <c r="F179" s="589"/>
      <c r="G179" s="589"/>
      <c r="H179" s="589"/>
      <c r="I179" s="600" t="e">
        <f>#REF!</f>
        <v>#REF!</v>
      </c>
      <c r="J179" s="969" t="e">
        <f>#REF!</f>
        <v>#REF!</v>
      </c>
      <c r="K179" s="969"/>
      <c r="L179" s="969"/>
      <c r="M179" s="969"/>
      <c r="N179" s="458"/>
      <c r="AH179" s="592"/>
      <c r="AI179" s="592"/>
      <c r="AK179" s="591"/>
      <c r="AL179" s="592"/>
    </row>
    <row r="180" spans="1:38" s="532" customFormat="1" ht="19.5" hidden="1" customHeight="1" x14ac:dyDescent="0.3">
      <c r="A180" s="589" t="e">
        <f>#REF!</f>
        <v>#REF!</v>
      </c>
      <c r="B180" s="589"/>
      <c r="C180" s="589"/>
      <c r="D180" s="589"/>
      <c r="E180" s="589"/>
      <c r="F180" s="589"/>
      <c r="G180" s="589"/>
      <c r="H180" s="589"/>
      <c r="I180" s="600" t="e">
        <f>#REF!</f>
        <v>#REF!</v>
      </c>
      <c r="J180" s="969" t="e">
        <f>#REF!</f>
        <v>#REF!</v>
      </c>
      <c r="K180" s="969"/>
      <c r="L180" s="969"/>
      <c r="M180" s="969"/>
      <c r="N180" s="458"/>
      <c r="AH180" s="592"/>
      <c r="AI180" s="592"/>
      <c r="AK180" s="591"/>
      <c r="AL180" s="592"/>
    </row>
    <row r="181" spans="1:38" s="532" customFormat="1" ht="19.5" hidden="1" customHeight="1" x14ac:dyDescent="0.3">
      <c r="A181" s="589" t="e">
        <f>#REF!</f>
        <v>#REF!</v>
      </c>
      <c r="B181" s="589"/>
      <c r="C181" s="589"/>
      <c r="D181" s="589"/>
      <c r="E181" s="589"/>
      <c r="F181" s="589"/>
      <c r="G181" s="589"/>
      <c r="H181" s="589"/>
      <c r="I181" s="600" t="e">
        <f>#REF!</f>
        <v>#REF!</v>
      </c>
      <c r="J181" s="969" t="e">
        <f>#REF!</f>
        <v>#REF!</v>
      </c>
      <c r="K181" s="969"/>
      <c r="L181" s="969"/>
      <c r="M181" s="969"/>
      <c r="N181" s="458"/>
      <c r="AH181" s="592"/>
      <c r="AI181" s="592"/>
      <c r="AK181" s="591"/>
      <c r="AL181" s="592"/>
    </row>
    <row r="182" spans="1:38" s="532" customFormat="1" ht="19.5" hidden="1" customHeight="1" x14ac:dyDescent="0.3">
      <c r="A182" s="589" t="e">
        <f>#REF!</f>
        <v>#REF!</v>
      </c>
      <c r="B182" s="589"/>
      <c r="C182" s="589"/>
      <c r="D182" s="589"/>
      <c r="E182" s="589"/>
      <c r="F182" s="589"/>
      <c r="G182" s="589"/>
      <c r="H182" s="589"/>
      <c r="I182" s="600" t="e">
        <f>#REF!</f>
        <v>#REF!</v>
      </c>
      <c r="J182" s="969" t="e">
        <f>#REF!</f>
        <v>#REF!</v>
      </c>
      <c r="K182" s="969"/>
      <c r="L182" s="969"/>
      <c r="M182" s="969"/>
      <c r="N182" s="458"/>
      <c r="AH182" s="592"/>
      <c r="AI182" s="592"/>
      <c r="AK182" s="591"/>
      <c r="AL182" s="592"/>
    </row>
    <row r="183" spans="1:38" s="532" customFormat="1" ht="19.5" hidden="1" customHeight="1" x14ac:dyDescent="0.3">
      <c r="A183" s="601"/>
      <c r="B183" s="601"/>
      <c r="C183" s="601"/>
      <c r="D183" s="601"/>
      <c r="E183" s="601"/>
      <c r="F183" s="601"/>
      <c r="G183" s="601"/>
      <c r="H183" s="601"/>
      <c r="I183" s="588" t="e">
        <f>#REF!</f>
        <v>#REF!</v>
      </c>
      <c r="J183" s="969" t="e">
        <f>#REF!</f>
        <v>#REF!</v>
      </c>
      <c r="K183" s="969"/>
      <c r="L183" s="969"/>
      <c r="M183" s="969"/>
      <c r="N183" s="458"/>
      <c r="AH183" s="592"/>
      <c r="AI183" s="592"/>
      <c r="AK183" s="592"/>
      <c r="AL183" s="592"/>
    </row>
    <row r="184" spans="1:38" s="532" customFormat="1" ht="19.5" hidden="1" customHeight="1" x14ac:dyDescent="0.3">
      <c r="A184" s="594" t="e">
        <f>#REF!</f>
        <v>#REF!</v>
      </c>
      <c r="B184" s="594"/>
      <c r="C184" s="594"/>
      <c r="D184" s="594"/>
      <c r="E184" s="594"/>
      <c r="F184" s="594"/>
      <c r="G184" s="594"/>
      <c r="H184" s="594"/>
      <c r="I184" s="588" t="e">
        <f>#REF!</f>
        <v>#REF!</v>
      </c>
      <c r="J184" s="969"/>
      <c r="K184" s="969"/>
      <c r="L184" s="969"/>
      <c r="M184" s="969"/>
      <c r="N184" s="458"/>
      <c r="AH184" s="592"/>
      <c r="AI184" s="592"/>
      <c r="AK184" s="592"/>
      <c r="AL184" s="592"/>
    </row>
    <row r="185" spans="1:38" s="532" customFormat="1" ht="19.5" hidden="1" customHeight="1" x14ac:dyDescent="0.3">
      <c r="A185" s="589" t="e">
        <f>#REF!</f>
        <v>#REF!</v>
      </c>
      <c r="B185" s="589"/>
      <c r="C185" s="589"/>
      <c r="D185" s="589"/>
      <c r="E185" s="589"/>
      <c r="F185" s="589"/>
      <c r="G185" s="589"/>
      <c r="H185" s="589"/>
      <c r="I185" s="590" t="e">
        <f>#REF!</f>
        <v>#REF!</v>
      </c>
      <c r="J185" s="969" t="e">
        <f>#REF!</f>
        <v>#REF!</v>
      </c>
      <c r="K185" s="969"/>
      <c r="L185" s="969"/>
      <c r="M185" s="969"/>
      <c r="N185" s="458"/>
      <c r="AH185" s="592"/>
      <c r="AI185" s="592"/>
      <c r="AK185" s="591"/>
      <c r="AL185" s="592"/>
    </row>
    <row r="186" spans="1:38" s="532" customFormat="1" ht="19.5" hidden="1" customHeight="1" x14ac:dyDescent="0.3">
      <c r="A186" s="589" t="e">
        <f>#REF!</f>
        <v>#REF!</v>
      </c>
      <c r="B186" s="589"/>
      <c r="C186" s="589"/>
      <c r="D186" s="589"/>
      <c r="E186" s="589"/>
      <c r="F186" s="589"/>
      <c r="G186" s="589"/>
      <c r="H186" s="589"/>
      <c r="I186" s="590" t="e">
        <f>#REF!</f>
        <v>#REF!</v>
      </c>
      <c r="J186" s="969" t="e">
        <f>#REF!</f>
        <v>#REF!</v>
      </c>
      <c r="K186" s="969"/>
      <c r="L186" s="969"/>
      <c r="M186" s="969"/>
      <c r="N186" s="458"/>
      <c r="AH186" s="592"/>
      <c r="AI186" s="592"/>
      <c r="AK186" s="591"/>
      <c r="AL186" s="592"/>
    </row>
    <row r="187" spans="1:38" s="532" customFormat="1" ht="19.5" hidden="1" customHeight="1" x14ac:dyDescent="0.3">
      <c r="A187" s="589" t="e">
        <f>#REF!</f>
        <v>#REF!</v>
      </c>
      <c r="B187" s="589"/>
      <c r="C187" s="589"/>
      <c r="D187" s="589"/>
      <c r="E187" s="589"/>
      <c r="F187" s="589"/>
      <c r="G187" s="589"/>
      <c r="H187" s="589"/>
      <c r="I187" s="590" t="e">
        <f>#REF!</f>
        <v>#REF!</v>
      </c>
      <c r="J187" s="969" t="e">
        <f>#REF!</f>
        <v>#REF!</v>
      </c>
      <c r="K187" s="969"/>
      <c r="L187" s="969"/>
      <c r="M187" s="969"/>
      <c r="N187" s="458"/>
      <c r="AH187" s="592"/>
      <c r="AI187" s="592"/>
      <c r="AK187" s="591"/>
      <c r="AL187" s="592"/>
    </row>
    <row r="188" spans="1:38" s="532" customFormat="1" ht="19.5" hidden="1" customHeight="1" x14ac:dyDescent="0.3">
      <c r="A188" s="601"/>
      <c r="B188" s="601"/>
      <c r="C188" s="601"/>
      <c r="D188" s="601"/>
      <c r="E188" s="601"/>
      <c r="F188" s="601"/>
      <c r="G188" s="601"/>
      <c r="H188" s="601"/>
      <c r="I188" s="588" t="e">
        <f>#REF!</f>
        <v>#REF!</v>
      </c>
      <c r="J188" s="969" t="e">
        <f>#REF!</f>
        <v>#REF!</v>
      </c>
      <c r="K188" s="969"/>
      <c r="L188" s="969"/>
      <c r="M188" s="969"/>
      <c r="N188" s="458"/>
      <c r="AH188" s="592"/>
      <c r="AI188" s="592"/>
      <c r="AK188" s="592"/>
      <c r="AL188" s="592"/>
    </row>
    <row r="189" spans="1:38" s="532" customFormat="1" ht="33" hidden="1" customHeight="1" x14ac:dyDescent="0.3">
      <c r="A189" s="594" t="e">
        <f>#REF!</f>
        <v>#REF!</v>
      </c>
      <c r="B189" s="594"/>
      <c r="C189" s="594"/>
      <c r="D189" s="594"/>
      <c r="E189" s="594"/>
      <c r="F189" s="594"/>
      <c r="G189" s="594"/>
      <c r="H189" s="594"/>
      <c r="I189" s="588" t="e">
        <f>#REF!</f>
        <v>#REF!</v>
      </c>
      <c r="J189" s="969"/>
      <c r="K189" s="969"/>
      <c r="L189" s="969"/>
      <c r="M189" s="969"/>
      <c r="N189" s="458"/>
      <c r="AH189" s="592"/>
      <c r="AI189" s="592"/>
      <c r="AK189" s="592"/>
      <c r="AL189" s="592"/>
    </row>
    <row r="190" spans="1:38" s="532" customFormat="1" ht="19.5" hidden="1" customHeight="1" x14ac:dyDescent="0.3">
      <c r="A190" s="601" t="e">
        <f>#REF!</f>
        <v>#REF!</v>
      </c>
      <c r="B190" s="601"/>
      <c r="C190" s="601"/>
      <c r="D190" s="601"/>
      <c r="E190" s="601"/>
      <c r="F190" s="601"/>
      <c r="G190" s="601"/>
      <c r="H190" s="601"/>
      <c r="I190" s="590" t="e">
        <f>#REF!</f>
        <v>#REF!</v>
      </c>
      <c r="J190" s="969" t="e">
        <f>#REF!</f>
        <v>#REF!</v>
      </c>
      <c r="K190" s="969"/>
      <c r="L190" s="969"/>
      <c r="M190" s="969"/>
      <c r="N190" s="458"/>
      <c r="AH190" s="592"/>
      <c r="AI190" s="592"/>
      <c r="AK190" s="591"/>
      <c r="AL190" s="592"/>
    </row>
    <row r="191" spans="1:38" s="532" customFormat="1" ht="19.5" hidden="1" customHeight="1" x14ac:dyDescent="0.3">
      <c r="A191" s="601" t="e">
        <f>#REF!</f>
        <v>#REF!</v>
      </c>
      <c r="B191" s="601"/>
      <c r="C191" s="601"/>
      <c r="D191" s="601"/>
      <c r="E191" s="601"/>
      <c r="F191" s="601"/>
      <c r="G191" s="601"/>
      <c r="H191" s="601"/>
      <c r="I191" s="590" t="e">
        <f>#REF!</f>
        <v>#REF!</v>
      </c>
      <c r="J191" s="969" t="e">
        <f>#REF!</f>
        <v>#REF!</v>
      </c>
      <c r="K191" s="969"/>
      <c r="L191" s="969"/>
      <c r="M191" s="969"/>
      <c r="N191" s="458"/>
      <c r="AH191" s="592"/>
      <c r="AI191" s="592"/>
      <c r="AK191" s="591"/>
      <c r="AL191" s="592"/>
    </row>
    <row r="192" spans="1:38" s="532" customFormat="1" ht="19.5" hidden="1" customHeight="1" x14ac:dyDescent="0.3">
      <c r="A192" s="601" t="e">
        <f>#REF!</f>
        <v>#REF!</v>
      </c>
      <c r="B192" s="601"/>
      <c r="C192" s="601"/>
      <c r="D192" s="601"/>
      <c r="E192" s="601"/>
      <c r="F192" s="601"/>
      <c r="G192" s="601"/>
      <c r="H192" s="601"/>
      <c r="I192" s="590" t="e">
        <f>#REF!</f>
        <v>#REF!</v>
      </c>
      <c r="J192" s="969" t="e">
        <f>#REF!</f>
        <v>#REF!</v>
      </c>
      <c r="K192" s="969"/>
      <c r="L192" s="969"/>
      <c r="M192" s="969"/>
      <c r="N192" s="458"/>
      <c r="AH192" s="592"/>
      <c r="AI192" s="592"/>
      <c r="AK192" s="591"/>
      <c r="AL192" s="592"/>
    </row>
    <row r="193" spans="1:38" s="532" customFormat="1" ht="19.5" hidden="1" customHeight="1" x14ac:dyDescent="0.3">
      <c r="A193" s="601"/>
      <c r="B193" s="601"/>
      <c r="C193" s="601"/>
      <c r="D193" s="601"/>
      <c r="E193" s="601"/>
      <c r="F193" s="601"/>
      <c r="G193" s="601"/>
      <c r="H193" s="601"/>
      <c r="I193" s="588" t="e">
        <f>#REF!</f>
        <v>#REF!</v>
      </c>
      <c r="J193" s="969" t="e">
        <f>#REF!</f>
        <v>#REF!</v>
      </c>
      <c r="K193" s="969"/>
      <c r="L193" s="969"/>
      <c r="M193" s="969"/>
      <c r="N193" s="458"/>
      <c r="AH193" s="592"/>
      <c r="AI193" s="592"/>
      <c r="AK193" s="592"/>
      <c r="AL193" s="592"/>
    </row>
    <row r="194" spans="1:38" s="532" customFormat="1" ht="19.5" hidden="1" customHeight="1" x14ac:dyDescent="0.3">
      <c r="A194" s="594" t="e">
        <f>#REF!</f>
        <v>#REF!</v>
      </c>
      <c r="B194" s="594"/>
      <c r="C194" s="594"/>
      <c r="D194" s="594"/>
      <c r="E194" s="594"/>
      <c r="F194" s="594"/>
      <c r="G194" s="594"/>
      <c r="H194" s="594"/>
      <c r="I194" s="588" t="e">
        <f>#REF!</f>
        <v>#REF!</v>
      </c>
      <c r="J194" s="969"/>
      <c r="K194" s="969"/>
      <c r="L194" s="969"/>
      <c r="M194" s="969"/>
      <c r="N194" s="458"/>
      <c r="AH194" s="592"/>
      <c r="AI194" s="592"/>
      <c r="AK194" s="592"/>
      <c r="AL194" s="592"/>
    </row>
    <row r="195" spans="1:38" s="532" customFormat="1" ht="19.5" hidden="1" customHeight="1" x14ac:dyDescent="0.3">
      <c r="A195" s="589" t="e">
        <f>#REF!</f>
        <v>#REF!</v>
      </c>
      <c r="B195" s="589"/>
      <c r="C195" s="589"/>
      <c r="D195" s="589"/>
      <c r="E195" s="589"/>
      <c r="F195" s="589"/>
      <c r="G195" s="589"/>
      <c r="H195" s="589"/>
      <c r="I195" s="590" t="e">
        <f>#REF!</f>
        <v>#REF!</v>
      </c>
      <c r="J195" s="969" t="e">
        <f>#REF!</f>
        <v>#REF!</v>
      </c>
      <c r="K195" s="969"/>
      <c r="L195" s="969"/>
      <c r="M195" s="969"/>
      <c r="N195" s="458"/>
      <c r="AH195" s="592"/>
      <c r="AI195" s="592"/>
      <c r="AK195" s="591"/>
      <c r="AL195" s="592"/>
    </row>
    <row r="196" spans="1:38" s="532" customFormat="1" ht="19.5" hidden="1" customHeight="1" x14ac:dyDescent="0.3">
      <c r="A196" s="589" t="e">
        <f>#REF!</f>
        <v>#REF!</v>
      </c>
      <c r="B196" s="589"/>
      <c r="C196" s="589"/>
      <c r="D196" s="589"/>
      <c r="E196" s="589"/>
      <c r="F196" s="589"/>
      <c r="G196" s="589"/>
      <c r="H196" s="589"/>
      <c r="I196" s="590" t="e">
        <f>#REF!</f>
        <v>#REF!</v>
      </c>
      <c r="J196" s="969" t="e">
        <f>#REF!</f>
        <v>#REF!</v>
      </c>
      <c r="K196" s="969"/>
      <c r="L196" s="969"/>
      <c r="M196" s="969"/>
      <c r="N196" s="458"/>
      <c r="AH196" s="592"/>
      <c r="AI196" s="592"/>
      <c r="AK196" s="591"/>
      <c r="AL196" s="592"/>
    </row>
    <row r="197" spans="1:38" s="532" customFormat="1" ht="19.5" hidden="1" customHeight="1" x14ac:dyDescent="0.3">
      <c r="A197" s="601"/>
      <c r="B197" s="601"/>
      <c r="C197" s="601"/>
      <c r="D197" s="601"/>
      <c r="E197" s="601"/>
      <c r="F197" s="601"/>
      <c r="G197" s="601"/>
      <c r="H197" s="601"/>
      <c r="I197" s="588" t="e">
        <f>#REF!</f>
        <v>#REF!</v>
      </c>
      <c r="J197" s="969" t="e">
        <f>#REF!</f>
        <v>#REF!</v>
      </c>
      <c r="K197" s="969"/>
      <c r="L197" s="969"/>
      <c r="M197" s="969"/>
      <c r="N197" s="458"/>
      <c r="AH197" s="592"/>
      <c r="AI197" s="592"/>
      <c r="AK197" s="592"/>
      <c r="AL197" s="592"/>
    </row>
    <row r="198" spans="1:38" s="532" customFormat="1" ht="33" hidden="1" customHeight="1" x14ac:dyDescent="0.3">
      <c r="A198" s="594" t="e">
        <f>#REF!</f>
        <v>#REF!</v>
      </c>
      <c r="B198" s="594"/>
      <c r="C198" s="594"/>
      <c r="D198" s="594"/>
      <c r="E198" s="594"/>
      <c r="F198" s="594"/>
      <c r="G198" s="594"/>
      <c r="H198" s="594"/>
      <c r="I198" s="588" t="e">
        <f>#REF!</f>
        <v>#REF!</v>
      </c>
      <c r="J198" s="969"/>
      <c r="K198" s="969"/>
      <c r="L198" s="969"/>
      <c r="M198" s="969"/>
      <c r="N198" s="458"/>
      <c r="AH198" s="592"/>
      <c r="AI198" s="592"/>
      <c r="AK198" s="592"/>
      <c r="AL198" s="592"/>
    </row>
    <row r="199" spans="1:38" s="532" customFormat="1" ht="19.5" hidden="1" customHeight="1" x14ac:dyDescent="0.3">
      <c r="A199" s="589" t="e">
        <f>#REF!</f>
        <v>#REF!</v>
      </c>
      <c r="B199" s="589"/>
      <c r="C199" s="589"/>
      <c r="D199" s="589"/>
      <c r="E199" s="589"/>
      <c r="F199" s="589"/>
      <c r="G199" s="589"/>
      <c r="H199" s="589"/>
      <c r="I199" s="590" t="e">
        <f>#REF!</f>
        <v>#REF!</v>
      </c>
      <c r="J199" s="969" t="e">
        <f>#REF!</f>
        <v>#REF!</v>
      </c>
      <c r="K199" s="969"/>
      <c r="L199" s="969"/>
      <c r="M199" s="969"/>
      <c r="N199" s="458"/>
      <c r="AH199" s="592"/>
      <c r="AI199" s="592"/>
      <c r="AK199" s="591"/>
      <c r="AL199" s="592"/>
    </row>
    <row r="200" spans="1:38" s="532" customFormat="1" ht="19.5" hidden="1" customHeight="1" x14ac:dyDescent="0.3">
      <c r="A200" s="589" t="e">
        <f>#REF!</f>
        <v>#REF!</v>
      </c>
      <c r="B200" s="589"/>
      <c r="C200" s="589"/>
      <c r="D200" s="589"/>
      <c r="E200" s="589"/>
      <c r="F200" s="589"/>
      <c r="G200" s="589"/>
      <c r="H200" s="589"/>
      <c r="I200" s="590" t="e">
        <f>#REF!</f>
        <v>#REF!</v>
      </c>
      <c r="J200" s="969" t="e">
        <f>#REF!</f>
        <v>#REF!</v>
      </c>
      <c r="K200" s="969"/>
      <c r="L200" s="969"/>
      <c r="M200" s="969"/>
      <c r="N200" s="458"/>
      <c r="AH200" s="592"/>
      <c r="AI200" s="592"/>
      <c r="AK200" s="591"/>
      <c r="AL200" s="592"/>
    </row>
    <row r="201" spans="1:38" s="532" customFormat="1" ht="19.5" hidden="1" customHeight="1" x14ac:dyDescent="0.3">
      <c r="A201" s="589" t="e">
        <f>#REF!</f>
        <v>#REF!</v>
      </c>
      <c r="B201" s="589"/>
      <c r="C201" s="589"/>
      <c r="D201" s="589"/>
      <c r="E201" s="589"/>
      <c r="F201" s="589"/>
      <c r="G201" s="589"/>
      <c r="H201" s="589"/>
      <c r="I201" s="590" t="e">
        <f>#REF!</f>
        <v>#REF!</v>
      </c>
      <c r="J201" s="969" t="e">
        <f>#REF!</f>
        <v>#REF!</v>
      </c>
      <c r="K201" s="969"/>
      <c r="L201" s="969"/>
      <c r="M201" s="969"/>
      <c r="N201" s="458"/>
      <c r="AH201" s="592"/>
      <c r="AI201" s="592"/>
      <c r="AK201" s="591"/>
      <c r="AL201" s="592"/>
    </row>
    <row r="202" spans="1:38" s="532" customFormat="1" ht="19.5" hidden="1" customHeight="1" x14ac:dyDescent="0.3">
      <c r="A202" s="589" t="e">
        <f>#REF!</f>
        <v>#REF!</v>
      </c>
      <c r="B202" s="589"/>
      <c r="C202" s="589"/>
      <c r="D202" s="589"/>
      <c r="E202" s="589"/>
      <c r="F202" s="589"/>
      <c r="G202" s="589"/>
      <c r="H202" s="589"/>
      <c r="I202" s="590" t="e">
        <f>#REF!</f>
        <v>#REF!</v>
      </c>
      <c r="J202" s="969" t="e">
        <f>#REF!</f>
        <v>#REF!</v>
      </c>
      <c r="K202" s="969"/>
      <c r="L202" s="969"/>
      <c r="M202" s="969"/>
      <c r="N202" s="458"/>
      <c r="AH202" s="592"/>
      <c r="AI202" s="592"/>
      <c r="AK202" s="591"/>
      <c r="AL202" s="592"/>
    </row>
    <row r="203" spans="1:38" s="532" customFormat="1" ht="19.5" hidden="1" customHeight="1" x14ac:dyDescent="0.3">
      <c r="A203" s="589" t="e">
        <f>#REF!</f>
        <v>#REF!</v>
      </c>
      <c r="B203" s="589"/>
      <c r="C203" s="589"/>
      <c r="D203" s="589"/>
      <c r="E203" s="589"/>
      <c r="F203" s="589"/>
      <c r="G203" s="589"/>
      <c r="H203" s="589"/>
      <c r="I203" s="590" t="e">
        <f>#REF!</f>
        <v>#REF!</v>
      </c>
      <c r="J203" s="969" t="e">
        <f>#REF!</f>
        <v>#REF!</v>
      </c>
      <c r="K203" s="969"/>
      <c r="L203" s="969"/>
      <c r="M203" s="969"/>
      <c r="N203" s="458"/>
      <c r="AH203" s="592"/>
      <c r="AI203" s="592"/>
      <c r="AK203" s="591"/>
      <c r="AL203" s="592"/>
    </row>
    <row r="204" spans="1:38" s="532" customFormat="1" ht="19.5" hidden="1" customHeight="1" x14ac:dyDescent="0.3">
      <c r="A204" s="589" t="e">
        <f>#REF!</f>
        <v>#REF!</v>
      </c>
      <c r="B204" s="589"/>
      <c r="C204" s="589"/>
      <c r="D204" s="589"/>
      <c r="E204" s="589"/>
      <c r="F204" s="589"/>
      <c r="G204" s="589"/>
      <c r="H204" s="589"/>
      <c r="I204" s="590" t="e">
        <f>#REF!</f>
        <v>#REF!</v>
      </c>
      <c r="J204" s="969" t="e">
        <f>#REF!</f>
        <v>#REF!</v>
      </c>
      <c r="K204" s="969"/>
      <c r="L204" s="969"/>
      <c r="M204" s="969"/>
      <c r="N204" s="458"/>
      <c r="AH204" s="592"/>
      <c r="AI204" s="592"/>
      <c r="AK204" s="591"/>
      <c r="AL204" s="592"/>
    </row>
    <row r="205" spans="1:38" s="532" customFormat="1" ht="19.5" hidden="1" customHeight="1" x14ac:dyDescent="0.3">
      <c r="A205" s="601"/>
      <c r="B205" s="601"/>
      <c r="C205" s="601"/>
      <c r="D205" s="601"/>
      <c r="E205" s="601"/>
      <c r="F205" s="601"/>
      <c r="G205" s="601"/>
      <c r="H205" s="601"/>
      <c r="I205" s="588" t="e">
        <f>#REF!</f>
        <v>#REF!</v>
      </c>
      <c r="J205" s="969" t="e">
        <f>#REF!</f>
        <v>#REF!</v>
      </c>
      <c r="K205" s="969"/>
      <c r="L205" s="969"/>
      <c r="M205" s="969"/>
      <c r="N205" s="458"/>
      <c r="AH205" s="592"/>
      <c r="AI205" s="592"/>
      <c r="AK205" s="592"/>
      <c r="AL205" s="592"/>
    </row>
    <row r="206" spans="1:38" s="532" customFormat="1" ht="33" hidden="1" customHeight="1" x14ac:dyDescent="0.3">
      <c r="A206" s="594" t="e">
        <f>#REF!</f>
        <v>#REF!</v>
      </c>
      <c r="B206" s="594"/>
      <c r="C206" s="594"/>
      <c r="D206" s="594"/>
      <c r="E206" s="594"/>
      <c r="F206" s="594"/>
      <c r="G206" s="594"/>
      <c r="H206" s="594"/>
      <c r="I206" s="588" t="e">
        <f>#REF!</f>
        <v>#REF!</v>
      </c>
      <c r="J206" s="969"/>
      <c r="K206" s="969"/>
      <c r="L206" s="969"/>
      <c r="M206" s="969"/>
      <c r="N206" s="458"/>
      <c r="AH206" s="592"/>
      <c r="AI206" s="592"/>
      <c r="AK206" s="592"/>
      <c r="AL206" s="592"/>
    </row>
    <row r="207" spans="1:38" s="532" customFormat="1" ht="33" hidden="1" customHeight="1" x14ac:dyDescent="0.3">
      <c r="A207" s="589" t="e">
        <f>#REF!</f>
        <v>#REF!</v>
      </c>
      <c r="B207" s="589"/>
      <c r="C207" s="589"/>
      <c r="D207" s="589"/>
      <c r="E207" s="589"/>
      <c r="F207" s="589"/>
      <c r="G207" s="589"/>
      <c r="H207" s="589"/>
      <c r="I207" s="590" t="e">
        <f>#REF!</f>
        <v>#REF!</v>
      </c>
      <c r="J207" s="969" t="e">
        <f>#REF!</f>
        <v>#REF!</v>
      </c>
      <c r="K207" s="969"/>
      <c r="L207" s="969"/>
      <c r="M207" s="969"/>
      <c r="N207" s="458"/>
      <c r="AH207" s="592"/>
      <c r="AI207" s="592"/>
      <c r="AK207" s="591"/>
      <c r="AL207" s="592"/>
    </row>
    <row r="208" spans="1:38" s="532" customFormat="1" ht="19.5" hidden="1" customHeight="1" x14ac:dyDescent="0.3">
      <c r="A208" s="589" t="e">
        <f>#REF!</f>
        <v>#REF!</v>
      </c>
      <c r="B208" s="589"/>
      <c r="C208" s="589"/>
      <c r="D208" s="589"/>
      <c r="E208" s="589"/>
      <c r="F208" s="589"/>
      <c r="G208" s="589"/>
      <c r="H208" s="589"/>
      <c r="I208" s="590" t="e">
        <f>#REF!</f>
        <v>#REF!</v>
      </c>
      <c r="J208" s="969" t="e">
        <f>#REF!</f>
        <v>#REF!</v>
      </c>
      <c r="K208" s="969"/>
      <c r="L208" s="969"/>
      <c r="M208" s="969"/>
      <c r="N208" s="458"/>
      <c r="AH208" s="592"/>
      <c r="AI208" s="592"/>
      <c r="AK208" s="591"/>
      <c r="AL208" s="592"/>
    </row>
    <row r="209" spans="1:38" s="532" customFormat="1" ht="19.5" hidden="1" customHeight="1" x14ac:dyDescent="0.3">
      <c r="A209" s="589" t="e">
        <f>#REF!</f>
        <v>#REF!</v>
      </c>
      <c r="B209" s="589"/>
      <c r="C209" s="589"/>
      <c r="D209" s="589"/>
      <c r="E209" s="589"/>
      <c r="F209" s="589"/>
      <c r="G209" s="589"/>
      <c r="H209" s="589"/>
      <c r="I209" s="590" t="e">
        <f>#REF!</f>
        <v>#REF!</v>
      </c>
      <c r="J209" s="969" t="e">
        <f>#REF!</f>
        <v>#REF!</v>
      </c>
      <c r="K209" s="969"/>
      <c r="L209" s="969"/>
      <c r="M209" s="969"/>
      <c r="N209" s="458"/>
      <c r="AH209" s="592"/>
      <c r="AI209" s="592"/>
      <c r="AK209" s="591"/>
      <c r="AL209" s="592"/>
    </row>
    <row r="210" spans="1:38" s="532" customFormat="1" ht="19.5" hidden="1" customHeight="1" x14ac:dyDescent="0.3">
      <c r="A210" s="601" t="e">
        <f>#REF!</f>
        <v>#REF!</v>
      </c>
      <c r="B210" s="601"/>
      <c r="C210" s="601"/>
      <c r="D210" s="601"/>
      <c r="E210" s="601"/>
      <c r="F210" s="601"/>
      <c r="G210" s="601"/>
      <c r="H210" s="601"/>
      <c r="I210" s="588" t="e">
        <f>#REF!</f>
        <v>#REF!</v>
      </c>
      <c r="J210" s="969" t="e">
        <f>#REF!</f>
        <v>#REF!</v>
      </c>
      <c r="K210" s="969"/>
      <c r="L210" s="969"/>
      <c r="M210" s="969"/>
      <c r="N210" s="458"/>
      <c r="AH210" s="592"/>
      <c r="AI210" s="592"/>
      <c r="AK210" s="592"/>
      <c r="AL210" s="592"/>
    </row>
    <row r="211" spans="1:38" s="532" customFormat="1" ht="33" hidden="1" customHeight="1" x14ac:dyDescent="0.3">
      <c r="A211" s="594" t="e">
        <f>#REF!</f>
        <v>#REF!</v>
      </c>
      <c r="B211" s="594"/>
      <c r="C211" s="594"/>
      <c r="D211" s="594"/>
      <c r="E211" s="594"/>
      <c r="F211" s="594"/>
      <c r="G211" s="594"/>
      <c r="H211" s="594"/>
      <c r="I211" s="588" t="e">
        <f>#REF!</f>
        <v>#REF!</v>
      </c>
      <c r="J211" s="969"/>
      <c r="K211" s="969"/>
      <c r="L211" s="969"/>
      <c r="M211" s="969"/>
      <c r="N211" s="458"/>
      <c r="AH211" s="592"/>
      <c r="AI211" s="592"/>
      <c r="AK211" s="592"/>
      <c r="AL211" s="592"/>
    </row>
    <row r="212" spans="1:38" s="532" customFormat="1" ht="19.5" hidden="1" customHeight="1" x14ac:dyDescent="0.3">
      <c r="A212" s="589" t="e">
        <f>#REF!</f>
        <v>#REF!</v>
      </c>
      <c r="B212" s="589"/>
      <c r="C212" s="589"/>
      <c r="D212" s="589"/>
      <c r="E212" s="589"/>
      <c r="F212" s="589"/>
      <c r="G212" s="589"/>
      <c r="H212" s="589"/>
      <c r="I212" s="590" t="e">
        <f>#REF!</f>
        <v>#REF!</v>
      </c>
      <c r="J212" s="969" t="e">
        <f>#REF!</f>
        <v>#REF!</v>
      </c>
      <c r="K212" s="969"/>
      <c r="L212" s="969"/>
      <c r="M212" s="969"/>
      <c r="N212" s="458"/>
      <c r="AH212" s="592"/>
      <c r="AI212" s="592"/>
      <c r="AK212" s="591"/>
      <c r="AL212" s="592"/>
    </row>
    <row r="213" spans="1:38" s="532" customFormat="1" ht="19.5" hidden="1" customHeight="1" x14ac:dyDescent="0.3">
      <c r="A213" s="589" t="e">
        <f>#REF!</f>
        <v>#REF!</v>
      </c>
      <c r="B213" s="589"/>
      <c r="C213" s="589"/>
      <c r="D213" s="589"/>
      <c r="E213" s="589"/>
      <c r="F213" s="589"/>
      <c r="G213" s="589"/>
      <c r="H213" s="589"/>
      <c r="I213" s="590" t="e">
        <f>#REF!</f>
        <v>#REF!</v>
      </c>
      <c r="J213" s="969" t="e">
        <f>#REF!</f>
        <v>#REF!</v>
      </c>
      <c r="K213" s="969"/>
      <c r="L213" s="969"/>
      <c r="M213" s="969"/>
      <c r="N213" s="458"/>
      <c r="AH213" s="592"/>
      <c r="AI213" s="592"/>
      <c r="AK213" s="591"/>
      <c r="AL213" s="592"/>
    </row>
    <row r="214" spans="1:38" s="532" customFormat="1" ht="32.25" hidden="1" customHeight="1" x14ac:dyDescent="0.3">
      <c r="A214" s="589" t="e">
        <f>#REF!</f>
        <v>#REF!</v>
      </c>
      <c r="B214" s="589"/>
      <c r="C214" s="589"/>
      <c r="D214" s="589"/>
      <c r="E214" s="589"/>
      <c r="F214" s="589"/>
      <c r="G214" s="589"/>
      <c r="H214" s="589"/>
      <c r="I214" s="590" t="e">
        <f>#REF!</f>
        <v>#REF!</v>
      </c>
      <c r="J214" s="969" t="e">
        <f>#REF!</f>
        <v>#REF!</v>
      </c>
      <c r="K214" s="969"/>
      <c r="L214" s="969"/>
      <c r="M214" s="969"/>
      <c r="N214" s="458"/>
      <c r="AH214" s="592"/>
      <c r="AI214" s="592"/>
      <c r="AK214" s="591"/>
      <c r="AL214" s="592"/>
    </row>
    <row r="215" spans="1:38" s="532" customFormat="1" ht="19.5" hidden="1" customHeight="1" x14ac:dyDescent="0.3">
      <c r="A215" s="589" t="e">
        <f>#REF!</f>
        <v>#REF!</v>
      </c>
      <c r="B215" s="589"/>
      <c r="C215" s="589"/>
      <c r="D215" s="589"/>
      <c r="E215" s="589"/>
      <c r="F215" s="589"/>
      <c r="G215" s="589"/>
      <c r="H215" s="589"/>
      <c r="I215" s="590" t="e">
        <f>#REF!</f>
        <v>#REF!</v>
      </c>
      <c r="J215" s="969" t="e">
        <f>#REF!</f>
        <v>#REF!</v>
      </c>
      <c r="K215" s="969"/>
      <c r="L215" s="969"/>
      <c r="M215" s="969"/>
      <c r="N215" s="458"/>
      <c r="AH215" s="592"/>
      <c r="AI215" s="592"/>
      <c r="AK215" s="591"/>
      <c r="AL215" s="592"/>
    </row>
    <row r="216" spans="1:38" s="532" customFormat="1" ht="19.5" hidden="1" customHeight="1" x14ac:dyDescent="0.3">
      <c r="A216" s="593"/>
      <c r="B216" s="593"/>
      <c r="C216" s="593"/>
      <c r="D216" s="593"/>
      <c r="E216" s="593"/>
      <c r="F216" s="593"/>
      <c r="G216" s="593"/>
      <c r="H216" s="593"/>
      <c r="I216" s="588" t="e">
        <f>#REF!</f>
        <v>#REF!</v>
      </c>
      <c r="J216" s="969" t="e">
        <f>#REF!</f>
        <v>#REF!</v>
      </c>
      <c r="K216" s="969"/>
      <c r="L216" s="969"/>
      <c r="M216" s="969"/>
      <c r="N216" s="584"/>
      <c r="AH216" s="592"/>
      <c r="AI216" s="592"/>
      <c r="AK216" s="592"/>
      <c r="AL216" s="592"/>
    </row>
    <row r="217" spans="1:38" s="532" customFormat="1" hidden="1" x14ac:dyDescent="0.3">
      <c r="A217" s="596"/>
      <c r="B217" s="596"/>
      <c r="C217" s="596"/>
      <c r="D217" s="596"/>
      <c r="E217" s="596"/>
      <c r="F217" s="596"/>
      <c r="G217" s="596"/>
      <c r="H217" s="596"/>
      <c r="I217" s="588" t="e">
        <f>#REF!</f>
        <v>#REF!</v>
      </c>
      <c r="J217" s="969" t="e">
        <f>#REF!</f>
        <v>#REF!</v>
      </c>
      <c r="K217" s="969"/>
      <c r="L217" s="969"/>
      <c r="M217" s="969"/>
      <c r="N217" s="584"/>
      <c r="AH217" s="592"/>
      <c r="AI217" s="592"/>
      <c r="AK217" s="592"/>
      <c r="AL217" s="592"/>
    </row>
    <row r="218" spans="1:38" s="532" customFormat="1" ht="19.5" hidden="1" customHeight="1" x14ac:dyDescent="0.3">
      <c r="A218" s="598"/>
      <c r="B218" s="598"/>
      <c r="C218" s="598"/>
      <c r="D218" s="598"/>
      <c r="E218" s="598"/>
      <c r="F218" s="598"/>
      <c r="G218" s="598"/>
      <c r="H218" s="598"/>
      <c r="I218" s="588" t="e">
        <f>#REF!</f>
        <v>#REF!</v>
      </c>
      <c r="J218" s="969" t="e">
        <f>#REF!</f>
        <v>#REF!</v>
      </c>
      <c r="K218" s="969"/>
      <c r="L218" s="969"/>
      <c r="M218" s="969"/>
      <c r="N218" s="584"/>
      <c r="AH218" s="592"/>
      <c r="AI218" s="592"/>
      <c r="AK218" s="592"/>
      <c r="AL218" s="592"/>
    </row>
    <row r="219" spans="1:38" s="533" customFormat="1" x14ac:dyDescent="0.3">
      <c r="A219" s="602"/>
      <c r="B219" s="602"/>
      <c r="C219" s="602"/>
      <c r="D219" s="602"/>
      <c r="E219" s="602"/>
      <c r="F219" s="602"/>
      <c r="G219" s="602"/>
      <c r="H219" s="602"/>
      <c r="I219" s="603"/>
      <c r="J219" s="970"/>
      <c r="K219" s="970"/>
      <c r="L219" s="970"/>
      <c r="M219" s="970"/>
      <c r="N219" s="531"/>
      <c r="O219" s="532"/>
    </row>
    <row r="220" spans="1:38" s="533" customFormat="1" x14ac:dyDescent="0.3">
      <c r="A220" s="581"/>
      <c r="B220" s="581"/>
      <c r="C220" s="581"/>
      <c r="D220" s="581"/>
      <c r="E220" s="581"/>
      <c r="F220" s="581"/>
      <c r="G220" s="581"/>
      <c r="H220" s="581"/>
      <c r="I220" s="582"/>
      <c r="J220" s="582"/>
      <c r="K220" s="582"/>
      <c r="L220" s="582"/>
      <c r="M220" s="582"/>
      <c r="N220" s="531"/>
      <c r="O220" s="532"/>
    </row>
    <row r="221" spans="1:38" s="533" customFormat="1" x14ac:dyDescent="0.3">
      <c r="A221" s="581"/>
      <c r="B221" s="581"/>
      <c r="C221" s="581"/>
      <c r="D221" s="581"/>
      <c r="E221" s="581"/>
      <c r="F221" s="581"/>
      <c r="G221" s="581"/>
      <c r="H221" s="581"/>
      <c r="I221" s="582"/>
      <c r="J221" s="582"/>
      <c r="K221" s="582"/>
      <c r="L221" s="582"/>
      <c r="M221" s="582"/>
      <c r="N221" s="531"/>
      <c r="O221" s="532"/>
    </row>
  </sheetData>
  <sheetProtection algorithmName="SHA-512" hashValue="0oqNjgDAXBdgew4xayPzsCFvgeseLI7pvf51u4luVku8p/i++XlRxCMEqJNIQVeIb57QM480j37+YH1uzpdcdg==" saltValue="dQzeLWbbfaPvyCxJQhskvQ==" spinCount="100000" sheet="1" formatColumns="0" formatRows="0" selectLockedCells="1"/>
  <customSheetViews>
    <customSheetView guid="{7B2C193D-327B-40D6-809F-9A3DFB75744C}" fitToPage="1" printArea="1" hiddenRows="1" hiddenColumns="1" view="pageBreakPreview">
      <selection activeCell="A8" sqref="A8"/>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1"/>
      <headerFooter alignWithMargins="0">
        <oddFooter>&amp;R&amp;"Book Antiqua,Bold"&amp;10Schedule-7/ Page &amp;P of &amp;N</oddFooter>
      </headerFooter>
    </customSheetView>
    <customSheetView guid="{0D897A0D-14C5-4BD1-B11A-C8754685A103}" fitToPage="1" printArea="1" hiddenRows="1" hiddenColumns="1" view="pageBreakPreview" topLeftCell="A10">
      <selection activeCell="H10" sqref="H10"/>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3"/>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4"/>
      <headerFooter alignWithMargins="0">
        <oddFooter>&amp;R&amp;"Book Antiqua,Bold"&amp;10Schedule-7/ Page &amp;P of &amp;N</oddFooter>
      </headerFooter>
    </customSheetView>
  </customSheetViews>
  <mergeCells count="146">
    <mergeCell ref="I11:J11"/>
    <mergeCell ref="A13:M13"/>
    <mergeCell ref="AH14:AI14"/>
    <mergeCell ref="AK14:AL14"/>
    <mergeCell ref="B16:N16"/>
    <mergeCell ref="F19:L19"/>
    <mergeCell ref="A3:M3"/>
    <mergeCell ref="A4:M4"/>
    <mergeCell ref="A7:J7"/>
    <mergeCell ref="I8:J8"/>
    <mergeCell ref="I9:J9"/>
    <mergeCell ref="I10:J10"/>
    <mergeCell ref="E27:M27"/>
    <mergeCell ref="A102:M102"/>
    <mergeCell ref="A103:M103"/>
    <mergeCell ref="A106:J106"/>
    <mergeCell ref="I107:J107"/>
    <mergeCell ref="I108:J108"/>
    <mergeCell ref="A20:H20"/>
    <mergeCell ref="A21:H21"/>
    <mergeCell ref="B23:O23"/>
    <mergeCell ref="J24:M24"/>
    <mergeCell ref="J25:M25"/>
    <mergeCell ref="J26:M26"/>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90:M190"/>
    <mergeCell ref="J191:M191"/>
    <mergeCell ref="J192:M192"/>
    <mergeCell ref="J193:M193"/>
    <mergeCell ref="J194:M194"/>
    <mergeCell ref="J195:M195"/>
    <mergeCell ref="J184:M184"/>
    <mergeCell ref="J185:M185"/>
    <mergeCell ref="J186:M186"/>
    <mergeCell ref="J187:M187"/>
    <mergeCell ref="J188:M188"/>
    <mergeCell ref="J189:M189"/>
    <mergeCell ref="J202:M202"/>
    <mergeCell ref="J203:M203"/>
    <mergeCell ref="J204:M204"/>
    <mergeCell ref="J205:M205"/>
    <mergeCell ref="J206:M206"/>
    <mergeCell ref="J207:M207"/>
    <mergeCell ref="J196:M196"/>
    <mergeCell ref="J197:M197"/>
    <mergeCell ref="J198:M198"/>
    <mergeCell ref="J199:M199"/>
    <mergeCell ref="J200:M200"/>
    <mergeCell ref="J201:M201"/>
    <mergeCell ref="J214:M214"/>
    <mergeCell ref="J215:M215"/>
    <mergeCell ref="J216:M216"/>
    <mergeCell ref="J217:M217"/>
    <mergeCell ref="J218:M218"/>
    <mergeCell ref="J219:M219"/>
    <mergeCell ref="J208:M208"/>
    <mergeCell ref="J209:M209"/>
    <mergeCell ref="J210:M210"/>
    <mergeCell ref="J211:M211"/>
    <mergeCell ref="J212:M212"/>
    <mergeCell ref="J213:M213"/>
  </mergeCells>
  <conditionalFormatting sqref="N17">
    <cfRule type="expression" dxfId="2" priority="2" stopIfTrue="1">
      <formula>#REF!=""</formula>
    </cfRule>
  </conditionalFormatting>
  <conditionalFormatting sqref="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5"/>
  <headerFooter alignWithMargins="0">
    <oddFooter>&amp;R&amp;"Book Antiqua,Bold"&amp;10Schedule-7/ Page &amp;P of &amp;N</oddFooter>
  </headerFooter>
  <rowBreaks count="1" manualBreakCount="1">
    <brk id="21" max="13" man="1"/>
  </rowBreaks>
  <colBreaks count="1" manualBreakCount="1">
    <brk id="13" max="1048575" man="1"/>
  </colBreak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topLeftCell="A13" zoomScaleNormal="100" zoomScaleSheetLayoutView="100" workbookViewId="0">
      <selection activeCell="G25" sqref="G25"/>
    </sheetView>
  </sheetViews>
  <sheetFormatPr defaultRowHeight="16.5" x14ac:dyDescent="0.3"/>
  <cols>
    <col min="1" max="2" width="6.625" style="622" customWidth="1"/>
    <col min="3" max="3" width="21.625" style="622" customWidth="1"/>
    <col min="4" max="4" width="13.375" style="622" customWidth="1"/>
    <col min="5" max="5" width="23.625" style="622" customWidth="1"/>
    <col min="6" max="6" width="11.875" style="622" customWidth="1"/>
    <col min="7" max="7" width="14.375" style="622" customWidth="1"/>
    <col min="8" max="8" width="15.625" style="609" hidden="1" customWidth="1"/>
    <col min="9" max="9" width="20" style="610" hidden="1" customWidth="1"/>
    <col min="10" max="10" width="41.5" style="610" hidden="1" customWidth="1"/>
    <col min="11" max="11" width="21.25" style="610" hidden="1" customWidth="1"/>
    <col min="12" max="12" width="14.25" style="610" hidden="1" customWidth="1"/>
    <col min="13" max="13" width="14.25" style="610" customWidth="1"/>
    <col min="14" max="16" width="9" style="611" customWidth="1"/>
    <col min="17" max="19" width="9" style="612"/>
    <col min="20" max="21" width="9" style="613"/>
    <col min="22" max="16384" width="9" style="614"/>
  </cols>
  <sheetData>
    <row r="1" spans="1:21" s="608" customFormat="1" ht="39.950000000000003" customHeight="1" x14ac:dyDescent="0.3">
      <c r="A1" s="1005" t="s">
        <v>218</v>
      </c>
      <c r="B1" s="1005"/>
      <c r="C1" s="1005"/>
      <c r="D1" s="1005"/>
      <c r="E1" s="1005"/>
      <c r="F1" s="1005"/>
      <c r="G1" s="1005"/>
      <c r="H1" s="604"/>
      <c r="I1" s="605"/>
      <c r="J1" s="605"/>
      <c r="K1" s="605"/>
      <c r="L1" s="605"/>
      <c r="M1" s="605"/>
      <c r="N1" s="605"/>
      <c r="O1" s="605"/>
      <c r="P1" s="605"/>
      <c r="Q1" s="606"/>
      <c r="R1" s="606"/>
      <c r="S1" s="606"/>
      <c r="T1" s="607"/>
      <c r="U1" s="607"/>
    </row>
    <row r="2" spans="1:21" ht="18" customHeight="1" x14ac:dyDescent="0.3">
      <c r="A2" s="427" t="str">
        <f>Cover!B3</f>
        <v>Specification No: CC/NT/W-COMM/DOM/A06/24/09512</v>
      </c>
      <c r="B2" s="427"/>
      <c r="C2" s="428"/>
      <c r="D2" s="429"/>
      <c r="E2" s="429"/>
      <c r="F2" s="429"/>
      <c r="G2" s="431" t="s">
        <v>219</v>
      </c>
    </row>
    <row r="3" spans="1:21" ht="18" customHeight="1" x14ac:dyDescent="0.3">
      <c r="A3" s="504"/>
      <c r="B3" s="504"/>
      <c r="C3" s="505"/>
      <c r="D3" s="526"/>
      <c r="E3" s="526"/>
      <c r="F3" s="526"/>
      <c r="G3" s="506"/>
    </row>
    <row r="4" spans="1:21" ht="18.95" customHeight="1" x14ac:dyDescent="0.3">
      <c r="A4" s="975" t="s">
        <v>220</v>
      </c>
      <c r="B4" s="975"/>
      <c r="C4" s="975"/>
      <c r="D4" s="975"/>
      <c r="E4" s="975"/>
      <c r="F4" s="975"/>
      <c r="G4" s="975"/>
    </row>
    <row r="5" spans="1:21" ht="21" customHeight="1" x14ac:dyDescent="0.3">
      <c r="A5" s="615" t="s">
        <v>5</v>
      </c>
      <c r="B5" s="615"/>
      <c r="C5" s="583"/>
      <c r="D5" s="583"/>
      <c r="E5" s="583"/>
      <c r="F5" s="583"/>
      <c r="G5" s="583"/>
    </row>
    <row r="6" spans="1:21" ht="21" customHeight="1" x14ac:dyDescent="0.3">
      <c r="A6" s="616" t="s">
        <v>221</v>
      </c>
      <c r="B6" s="616"/>
      <c r="C6" s="583"/>
      <c r="D6" s="583"/>
      <c r="E6" s="583"/>
      <c r="F6" s="583"/>
      <c r="G6" s="583"/>
    </row>
    <row r="7" spans="1:21" ht="21" customHeight="1" x14ac:dyDescent="0.3">
      <c r="A7" s="616" t="s">
        <v>8</v>
      </c>
      <c r="B7" s="616"/>
      <c r="C7" s="583"/>
      <c r="D7" s="583"/>
      <c r="E7" s="583"/>
      <c r="F7" s="583"/>
      <c r="G7" s="583"/>
    </row>
    <row r="8" spans="1:21" ht="21" customHeight="1" x14ac:dyDescent="0.3">
      <c r="A8" s="616" t="s">
        <v>10</v>
      </c>
      <c r="B8" s="616"/>
      <c r="C8" s="583"/>
      <c r="D8" s="583"/>
      <c r="E8" s="583"/>
      <c r="F8" s="583"/>
      <c r="G8" s="583"/>
    </row>
    <row r="9" spans="1:21" ht="21" customHeight="1" x14ac:dyDescent="0.3">
      <c r="A9" s="616" t="s">
        <v>222</v>
      </c>
      <c r="B9" s="616"/>
      <c r="C9" s="583"/>
      <c r="D9" s="583"/>
      <c r="E9" s="583"/>
      <c r="F9" s="583"/>
      <c r="G9" s="583"/>
    </row>
    <row r="10" spans="1:21" ht="21" customHeight="1" x14ac:dyDescent="0.3">
      <c r="A10" s="616" t="s">
        <v>223</v>
      </c>
      <c r="B10" s="616"/>
      <c r="C10" s="583"/>
      <c r="D10" s="583"/>
      <c r="E10" s="583"/>
      <c r="F10" s="583"/>
      <c r="G10" s="583"/>
    </row>
    <row r="11" spans="1:21" ht="21" customHeight="1" x14ac:dyDescent="0.3">
      <c r="A11" s="583"/>
      <c r="B11" s="583"/>
      <c r="C11" s="583"/>
      <c r="D11" s="583"/>
      <c r="E11" s="583"/>
      <c r="F11" s="583"/>
      <c r="G11" s="583"/>
    </row>
    <row r="12" spans="1:21" ht="87.75" customHeight="1" x14ac:dyDescent="0.3">
      <c r="A12" s="617" t="s">
        <v>224</v>
      </c>
      <c r="B12" s="617"/>
      <c r="C12" s="1006" t="str">
        <f>Cover!$B$2</f>
        <v>Package FOTE-02 for Communication Equipment ( SDH) Supply &amp; Installation under Communication System Schemes in 19th NCT</v>
      </c>
      <c r="D12" s="1006"/>
      <c r="E12" s="1006"/>
      <c r="F12" s="1006"/>
      <c r="G12" s="1006"/>
    </row>
    <row r="13" spans="1:21" ht="21" customHeight="1" x14ac:dyDescent="0.3">
      <c r="A13" s="618" t="s">
        <v>225</v>
      </c>
      <c r="B13" s="618"/>
      <c r="C13" s="619"/>
      <c r="D13" s="618"/>
      <c r="E13" s="618"/>
      <c r="F13" s="618"/>
      <c r="G13" s="618"/>
    </row>
    <row r="14" spans="1:21" ht="55.5" customHeight="1" x14ac:dyDescent="0.3">
      <c r="A14" s="1007" t="s">
        <v>226</v>
      </c>
      <c r="B14" s="1007"/>
      <c r="C14" s="1007"/>
      <c r="D14" s="1007"/>
      <c r="E14" s="1007"/>
      <c r="F14" s="1007"/>
      <c r="G14" s="1007"/>
      <c r="I14" s="620" t="s">
        <v>227</v>
      </c>
      <c r="J14" s="621" t="s">
        <v>228</v>
      </c>
    </row>
    <row r="15" spans="1:21" ht="69.95" customHeight="1" x14ac:dyDescent="0.3">
      <c r="B15" s="623">
        <v>1</v>
      </c>
      <c r="C15" s="1002" t="s">
        <v>229</v>
      </c>
      <c r="D15" s="1003"/>
      <c r="E15" s="1003"/>
      <c r="F15" s="1004"/>
      <c r="G15" s="624"/>
      <c r="H15" s="625">
        <f>'Sch-1'!N168+'Sch-2'!J169+'Sch-3 '!P113+'Sch-4a'!P29+'Sch-4b'!P34+'Sch-7'!M20</f>
        <v>0</v>
      </c>
      <c r="I15" s="626">
        <f>IF(H15=0,0,G15/H15)</f>
        <v>0</v>
      </c>
    </row>
    <row r="16" spans="1:21" ht="69.95" customHeight="1" x14ac:dyDescent="0.3">
      <c r="B16" s="623">
        <v>2</v>
      </c>
      <c r="C16" s="1002" t="s">
        <v>308</v>
      </c>
      <c r="D16" s="1003"/>
      <c r="E16" s="1003"/>
      <c r="F16" s="1004"/>
      <c r="G16" s="627"/>
      <c r="H16" s="625">
        <f>'Sch-1'!N168+'Sch-2'!J169+'Sch-3 '!P113+'Sch-4a'!P29+'Sch-4b'!P34+'Sch-7'!M20</f>
        <v>0</v>
      </c>
      <c r="I16" s="628">
        <f>G16</f>
        <v>0</v>
      </c>
    </row>
    <row r="17" spans="1:21" s="629" customFormat="1" ht="54.95" customHeight="1" x14ac:dyDescent="0.3">
      <c r="B17" s="630">
        <v>3</v>
      </c>
      <c r="C17" s="991" t="s">
        <v>230</v>
      </c>
      <c r="D17" s="992"/>
      <c r="E17" s="992"/>
      <c r="F17" s="993"/>
      <c r="G17" s="631"/>
      <c r="H17" s="632"/>
      <c r="I17" s="633"/>
      <c r="J17" s="633"/>
      <c r="K17" s="633"/>
      <c r="L17" s="633"/>
      <c r="M17" s="633"/>
      <c r="N17" s="634"/>
      <c r="O17" s="634"/>
      <c r="P17" s="634"/>
      <c r="Q17" s="635"/>
      <c r="R17" s="635"/>
      <c r="S17" s="635"/>
      <c r="T17" s="636"/>
      <c r="U17" s="636"/>
    </row>
    <row r="18" spans="1:21" s="629" customFormat="1" ht="21" customHeight="1" x14ac:dyDescent="0.3">
      <c r="B18" s="637"/>
      <c r="C18" s="638" t="s">
        <v>231</v>
      </c>
      <c r="D18" s="639"/>
      <c r="E18" s="640"/>
      <c r="F18" s="641" t="s">
        <v>232</v>
      </c>
      <c r="G18" s="642"/>
      <c r="H18" s="643">
        <f>'Sch-1'!N168</f>
        <v>0</v>
      </c>
      <c r="I18" s="644">
        <f t="shared" ref="I18:I23" si="0">IF(H18=0,0,G18/H18)</f>
        <v>0</v>
      </c>
      <c r="J18" s="645" t="s">
        <v>233</v>
      </c>
      <c r="K18" s="646">
        <f>I15+I16+I18+I25</f>
        <v>0</v>
      </c>
      <c r="L18" s="633"/>
      <c r="M18" s="633"/>
      <c r="N18" s="634"/>
      <c r="O18" s="634"/>
      <c r="P18" s="634"/>
      <c r="Q18" s="635"/>
      <c r="R18" s="635"/>
      <c r="S18" s="635"/>
      <c r="T18" s="636"/>
      <c r="U18" s="636"/>
    </row>
    <row r="19" spans="1:21" s="629" customFormat="1" ht="21" customHeight="1" x14ac:dyDescent="0.3">
      <c r="B19" s="637"/>
      <c r="C19" s="647" t="s">
        <v>234</v>
      </c>
      <c r="D19" s="639"/>
      <c r="E19" s="640"/>
      <c r="F19" s="641" t="s">
        <v>232</v>
      </c>
      <c r="G19" s="642"/>
      <c r="H19" s="643">
        <f>'Sch-2'!J169</f>
        <v>0</v>
      </c>
      <c r="I19" s="644">
        <f t="shared" si="0"/>
        <v>0</v>
      </c>
      <c r="J19" s="645" t="s">
        <v>234</v>
      </c>
      <c r="K19" s="646">
        <f>I15+I16+I19+I26</f>
        <v>0</v>
      </c>
      <c r="L19" s="633"/>
      <c r="M19" s="633"/>
      <c r="N19" s="634"/>
      <c r="O19" s="634"/>
      <c r="P19" s="634"/>
      <c r="Q19" s="635"/>
      <c r="R19" s="635"/>
      <c r="S19" s="635"/>
      <c r="T19" s="636"/>
      <c r="U19" s="636"/>
    </row>
    <row r="20" spans="1:21" s="629" customFormat="1" ht="21" customHeight="1" x14ac:dyDescent="0.3">
      <c r="B20" s="637"/>
      <c r="C20" s="647" t="s">
        <v>235</v>
      </c>
      <c r="D20" s="639"/>
      <c r="E20" s="640"/>
      <c r="F20" s="641" t="s">
        <v>232</v>
      </c>
      <c r="G20" s="642"/>
      <c r="H20" s="643">
        <f>'Sch-3 '!P113</f>
        <v>0</v>
      </c>
      <c r="I20" s="644">
        <f t="shared" si="0"/>
        <v>0</v>
      </c>
      <c r="J20" s="645" t="s">
        <v>235</v>
      </c>
      <c r="K20" s="646">
        <f>I15+I16+I20+I27</f>
        <v>0</v>
      </c>
      <c r="L20" s="633"/>
      <c r="M20" s="633"/>
      <c r="N20" s="634"/>
      <c r="O20" s="634"/>
      <c r="P20" s="634"/>
      <c r="Q20" s="635"/>
      <c r="R20" s="635"/>
      <c r="S20" s="635"/>
      <c r="T20" s="636"/>
      <c r="U20" s="636"/>
    </row>
    <row r="21" spans="1:21" s="629" customFormat="1" ht="21" customHeight="1" x14ac:dyDescent="0.3">
      <c r="B21" s="637"/>
      <c r="C21" s="638" t="s">
        <v>236</v>
      </c>
      <c r="D21" s="639"/>
      <c r="E21" s="640"/>
      <c r="F21" s="641" t="s">
        <v>232</v>
      </c>
      <c r="G21" s="642"/>
      <c r="H21" s="643">
        <f>'Sch-4a'!P29</f>
        <v>0</v>
      </c>
      <c r="I21" s="644">
        <f t="shared" si="0"/>
        <v>0</v>
      </c>
      <c r="J21" s="645" t="s">
        <v>236</v>
      </c>
      <c r="K21" s="646">
        <f>I15+I16+I21+I28</f>
        <v>0</v>
      </c>
      <c r="L21" s="633"/>
      <c r="M21" s="633"/>
      <c r="N21" s="634"/>
      <c r="O21" s="634"/>
      <c r="P21" s="634"/>
      <c r="Q21" s="635"/>
      <c r="R21" s="635"/>
      <c r="S21" s="635"/>
      <c r="T21" s="636"/>
      <c r="U21" s="636"/>
    </row>
    <row r="22" spans="1:21" s="629" customFormat="1" ht="21" customHeight="1" x14ac:dyDescent="0.3">
      <c r="B22" s="637"/>
      <c r="C22" s="638" t="s">
        <v>237</v>
      </c>
      <c r="D22" s="639"/>
      <c r="E22" s="640"/>
      <c r="F22" s="641" t="s">
        <v>232</v>
      </c>
      <c r="G22" s="642"/>
      <c r="H22" s="643">
        <f>'Sch-4b'!P34</f>
        <v>0</v>
      </c>
      <c r="I22" s="644">
        <f t="shared" si="0"/>
        <v>0</v>
      </c>
      <c r="J22" s="645" t="s">
        <v>238</v>
      </c>
      <c r="K22" s="646">
        <f>I15+I16+I22+I29</f>
        <v>0</v>
      </c>
      <c r="L22" s="633"/>
      <c r="M22" s="633"/>
      <c r="N22" s="634"/>
      <c r="O22" s="634"/>
      <c r="P22" s="634"/>
      <c r="Q22" s="635"/>
      <c r="R22" s="635"/>
      <c r="S22" s="635"/>
      <c r="T22" s="636"/>
      <c r="U22" s="636"/>
    </row>
    <row r="23" spans="1:21" s="629" customFormat="1" ht="23.25" customHeight="1" x14ac:dyDescent="0.3">
      <c r="B23" s="648"/>
      <c r="C23" s="649" t="s">
        <v>239</v>
      </c>
      <c r="D23" s="650"/>
      <c r="E23" s="640"/>
      <c r="F23" s="651" t="s">
        <v>232</v>
      </c>
      <c r="G23" s="652"/>
      <c r="H23" s="643">
        <f>'[1]Sch-7'!M20</f>
        <v>0</v>
      </c>
      <c r="I23" s="644">
        <f t="shared" si="0"/>
        <v>0</v>
      </c>
      <c r="J23" s="645" t="s">
        <v>239</v>
      </c>
      <c r="K23" s="646">
        <f>I15+I16+I23+I30</f>
        <v>0</v>
      </c>
      <c r="L23" s="633"/>
      <c r="M23" s="633"/>
      <c r="N23" s="634"/>
      <c r="O23" s="634"/>
      <c r="P23" s="634"/>
      <c r="Q23" s="635"/>
      <c r="R23" s="635"/>
      <c r="S23" s="635"/>
      <c r="T23" s="636"/>
      <c r="U23" s="636"/>
    </row>
    <row r="24" spans="1:21" s="629" customFormat="1" ht="54.95" customHeight="1" x14ac:dyDescent="0.3">
      <c r="B24" s="630">
        <v>4</v>
      </c>
      <c r="C24" s="994" t="s">
        <v>309</v>
      </c>
      <c r="D24" s="995"/>
      <c r="E24" s="995"/>
      <c r="F24" s="996"/>
      <c r="G24" s="631"/>
      <c r="H24" s="632"/>
      <c r="I24" s="633"/>
      <c r="J24" s="633"/>
      <c r="K24" s="633"/>
      <c r="L24" s="633"/>
      <c r="M24" s="633"/>
      <c r="N24" s="634"/>
      <c r="O24" s="634"/>
      <c r="P24" s="634"/>
      <c r="Q24" s="635"/>
      <c r="R24" s="635"/>
      <c r="S24" s="635"/>
      <c r="T24" s="636"/>
      <c r="U24" s="636"/>
    </row>
    <row r="25" spans="1:21" s="629" customFormat="1" ht="21" customHeight="1" x14ac:dyDescent="0.3">
      <c r="A25" s="653"/>
      <c r="B25" s="637"/>
      <c r="C25" s="638" t="s">
        <v>240</v>
      </c>
      <c r="D25" s="639"/>
      <c r="E25" s="654"/>
      <c r="F25" s="641" t="s">
        <v>241</v>
      </c>
      <c r="G25" s="655"/>
      <c r="H25" s="643">
        <f>'Sch-1'!N168</f>
        <v>0</v>
      </c>
      <c r="I25" s="656">
        <f t="shared" ref="I25:I30" si="1">G25</f>
        <v>0</v>
      </c>
      <c r="J25" s="633"/>
      <c r="K25" s="633"/>
      <c r="L25" s="633"/>
      <c r="M25" s="633"/>
      <c r="N25" s="634"/>
      <c r="O25" s="634"/>
      <c r="P25" s="634"/>
      <c r="Q25" s="635"/>
      <c r="R25" s="635"/>
      <c r="S25" s="635"/>
      <c r="T25" s="636"/>
      <c r="U25" s="636"/>
    </row>
    <row r="26" spans="1:21" s="629" customFormat="1" ht="21" customHeight="1" x14ac:dyDescent="0.3">
      <c r="A26" s="653"/>
      <c r="B26" s="637"/>
      <c r="C26" s="647" t="s">
        <v>234</v>
      </c>
      <c r="D26" s="639"/>
      <c r="E26" s="654"/>
      <c r="F26" s="641" t="s">
        <v>241</v>
      </c>
      <c r="G26" s="655"/>
      <c r="H26" s="643">
        <f>'Sch-2'!J169</f>
        <v>0</v>
      </c>
      <c r="I26" s="656">
        <f t="shared" si="1"/>
        <v>0</v>
      </c>
      <c r="J26" s="633"/>
      <c r="K26" s="633"/>
      <c r="L26" s="633"/>
      <c r="M26" s="633"/>
      <c r="N26" s="634"/>
      <c r="O26" s="634"/>
      <c r="P26" s="634"/>
      <c r="Q26" s="635"/>
      <c r="R26" s="635"/>
      <c r="S26" s="635"/>
      <c r="T26" s="636"/>
      <c r="U26" s="636"/>
    </row>
    <row r="27" spans="1:21" s="629" customFormat="1" ht="21" customHeight="1" x14ac:dyDescent="0.3">
      <c r="A27" s="653"/>
      <c r="B27" s="637"/>
      <c r="C27" s="647" t="s">
        <v>235</v>
      </c>
      <c r="D27" s="639"/>
      <c r="E27" s="654"/>
      <c r="F27" s="641" t="s">
        <v>241</v>
      </c>
      <c r="G27" s="655"/>
      <c r="H27" s="643">
        <f>'Sch-3 '!P113</f>
        <v>0</v>
      </c>
      <c r="I27" s="656">
        <f t="shared" si="1"/>
        <v>0</v>
      </c>
      <c r="J27" s="633"/>
      <c r="K27" s="633"/>
      <c r="L27" s="633"/>
      <c r="M27" s="633"/>
      <c r="N27" s="634"/>
      <c r="O27" s="634"/>
      <c r="P27" s="634"/>
      <c r="Q27" s="635"/>
      <c r="R27" s="635"/>
      <c r="S27" s="635"/>
      <c r="T27" s="636"/>
      <c r="U27" s="636"/>
    </row>
    <row r="28" spans="1:21" s="629" customFormat="1" ht="21" customHeight="1" x14ac:dyDescent="0.3">
      <c r="A28" s="653"/>
      <c r="B28" s="637"/>
      <c r="C28" s="638" t="s">
        <v>236</v>
      </c>
      <c r="D28" s="639"/>
      <c r="E28" s="654"/>
      <c r="F28" s="641" t="s">
        <v>241</v>
      </c>
      <c r="G28" s="655"/>
      <c r="H28" s="643">
        <f>'Sch-4a'!P29</f>
        <v>0</v>
      </c>
      <c r="I28" s="656">
        <f t="shared" si="1"/>
        <v>0</v>
      </c>
      <c r="J28" s="633"/>
      <c r="K28" s="633"/>
      <c r="L28" s="633"/>
      <c r="M28" s="633"/>
      <c r="N28" s="634"/>
      <c r="O28" s="634"/>
      <c r="P28" s="634"/>
      <c r="Q28" s="635"/>
      <c r="R28" s="635"/>
      <c r="S28" s="635"/>
      <c r="T28" s="636"/>
      <c r="U28" s="636"/>
    </row>
    <row r="29" spans="1:21" s="629" customFormat="1" ht="21" customHeight="1" x14ac:dyDescent="0.3">
      <c r="A29" s="653"/>
      <c r="B29" s="637"/>
      <c r="C29" s="638" t="s">
        <v>237</v>
      </c>
      <c r="D29" s="639"/>
      <c r="E29" s="654"/>
      <c r="F29" s="641" t="s">
        <v>241</v>
      </c>
      <c r="G29" s="655"/>
      <c r="H29" s="643">
        <f>'Sch-4b'!P34</f>
        <v>0</v>
      </c>
      <c r="I29" s="656">
        <f t="shared" si="1"/>
        <v>0</v>
      </c>
      <c r="J29" s="633"/>
      <c r="K29" s="633"/>
      <c r="L29" s="633"/>
      <c r="M29" s="633"/>
      <c r="N29" s="634"/>
      <c r="O29" s="634"/>
      <c r="P29" s="634"/>
      <c r="Q29" s="635"/>
      <c r="R29" s="635"/>
      <c r="S29" s="635"/>
      <c r="T29" s="636"/>
      <c r="U29" s="636"/>
    </row>
    <row r="30" spans="1:21" s="629" customFormat="1" ht="21" customHeight="1" x14ac:dyDescent="0.3">
      <c r="A30" s="653"/>
      <c r="B30" s="648"/>
      <c r="C30" s="649" t="s">
        <v>239</v>
      </c>
      <c r="D30" s="650"/>
      <c r="E30" s="657"/>
      <c r="F30" s="651" t="s">
        <v>241</v>
      </c>
      <c r="G30" s="652"/>
      <c r="H30" s="643">
        <f>'[1]Sch-7'!M20</f>
        <v>0</v>
      </c>
      <c r="I30" s="656">
        <f t="shared" si="1"/>
        <v>0</v>
      </c>
      <c r="J30" s="633"/>
      <c r="K30" s="633"/>
      <c r="L30" s="633"/>
      <c r="M30" s="633"/>
      <c r="N30" s="634"/>
      <c r="O30" s="634"/>
      <c r="P30" s="634"/>
      <c r="Q30" s="635"/>
      <c r="R30" s="635"/>
      <c r="S30" s="635"/>
      <c r="T30" s="636"/>
      <c r="U30" s="636"/>
    </row>
    <row r="31" spans="1:21" s="629" customFormat="1" x14ac:dyDescent="0.3">
      <c r="A31" s="653"/>
      <c r="B31" s="658"/>
      <c r="C31" s="997" t="s">
        <v>242</v>
      </c>
      <c r="D31" s="998"/>
      <c r="E31" s="998"/>
      <c r="F31" s="998"/>
      <c r="G31" s="998"/>
      <c r="H31" s="632"/>
      <c r="I31" s="633"/>
      <c r="J31" s="633"/>
      <c r="K31" s="633"/>
      <c r="L31" s="633"/>
      <c r="M31" s="633"/>
      <c r="N31" s="634"/>
      <c r="O31" s="634"/>
      <c r="P31" s="634"/>
      <c r="Q31" s="635"/>
      <c r="R31" s="635"/>
      <c r="S31" s="635"/>
      <c r="T31" s="636"/>
      <c r="U31" s="636"/>
    </row>
    <row r="32" spans="1:21" s="629" customFormat="1" ht="48.75" hidden="1" customHeight="1" x14ac:dyDescent="0.3">
      <c r="A32" s="653"/>
      <c r="B32" s="659">
        <v>5</v>
      </c>
      <c r="C32" s="999" t="s">
        <v>243</v>
      </c>
      <c r="D32" s="999"/>
      <c r="E32" s="999"/>
      <c r="F32" s="999"/>
      <c r="G32" s="999"/>
      <c r="H32" s="632"/>
      <c r="I32" s="633"/>
      <c r="J32" s="633"/>
      <c r="K32" s="633"/>
      <c r="L32" s="633"/>
      <c r="M32" s="633"/>
      <c r="N32" s="634"/>
      <c r="O32" s="634"/>
      <c r="P32" s="634"/>
      <c r="Q32" s="635"/>
      <c r="R32" s="635"/>
      <c r="S32" s="635"/>
      <c r="T32" s="636"/>
      <c r="U32" s="636"/>
    </row>
    <row r="33" spans="1:21" s="629" customFormat="1" ht="48.75" hidden="1" customHeight="1" x14ac:dyDescent="0.3">
      <c r="A33" s="653"/>
      <c r="B33" s="1000"/>
      <c r="C33" s="1000"/>
      <c r="D33" s="1000"/>
      <c r="E33" s="1000"/>
      <c r="F33" s="1000"/>
      <c r="G33" s="1000"/>
      <c r="H33" s="632"/>
      <c r="I33" s="633"/>
      <c r="J33" s="633"/>
      <c r="K33" s="633"/>
      <c r="L33" s="633"/>
      <c r="M33" s="633"/>
      <c r="N33" s="634"/>
      <c r="O33" s="634"/>
      <c r="P33" s="634"/>
      <c r="Q33" s="635"/>
      <c r="R33" s="635"/>
      <c r="S33" s="635"/>
      <c r="T33" s="636"/>
      <c r="U33" s="636"/>
    </row>
    <row r="34" spans="1:21" s="629" customFormat="1" ht="48.75" hidden="1" customHeight="1" x14ac:dyDescent="0.3">
      <c r="A34" s="653"/>
      <c r="B34" s="660"/>
      <c r="C34" s="999" t="s">
        <v>244</v>
      </c>
      <c r="D34" s="1001"/>
      <c r="E34" s="1001"/>
      <c r="F34" s="1001"/>
      <c r="G34" s="1001"/>
      <c r="H34" s="632"/>
      <c r="I34" s="633"/>
      <c r="J34" s="633"/>
      <c r="K34" s="633"/>
      <c r="L34" s="633"/>
      <c r="M34" s="633"/>
      <c r="N34" s="634"/>
      <c r="O34" s="634"/>
      <c r="P34" s="634"/>
      <c r="Q34" s="635"/>
      <c r="R34" s="635"/>
      <c r="S34" s="635"/>
      <c r="T34" s="636"/>
      <c r="U34" s="636"/>
    </row>
    <row r="35" spans="1:21" s="629" customFormat="1" ht="33" customHeight="1" x14ac:dyDescent="0.3">
      <c r="A35" s="618" t="s">
        <v>245</v>
      </c>
      <c r="B35" s="660"/>
      <c r="C35" s="661"/>
      <c r="E35" s="662"/>
      <c r="F35" s="662"/>
      <c r="G35" s="663"/>
      <c r="H35" s="632"/>
      <c r="I35" s="633"/>
      <c r="J35" s="633"/>
      <c r="K35" s="633"/>
      <c r="L35" s="633"/>
      <c r="M35" s="633"/>
      <c r="N35" s="634"/>
      <c r="O35" s="634"/>
      <c r="P35" s="634"/>
      <c r="Q35" s="635"/>
      <c r="R35" s="635"/>
      <c r="S35" s="635"/>
      <c r="T35" s="636"/>
      <c r="U35" s="636"/>
    </row>
    <row r="36" spans="1:21" s="629" customFormat="1" ht="33" customHeight="1" x14ac:dyDescent="0.3">
      <c r="A36" s="506" t="s">
        <v>246</v>
      </c>
      <c r="B36" s="660"/>
      <c r="C36" s="661"/>
      <c r="E36" s="662"/>
      <c r="F36" s="662"/>
      <c r="G36" s="663"/>
      <c r="H36" s="632"/>
      <c r="I36" s="633"/>
      <c r="J36" s="633"/>
      <c r="K36" s="633"/>
      <c r="L36" s="633"/>
      <c r="M36" s="633"/>
      <c r="N36" s="634"/>
      <c r="O36" s="634"/>
      <c r="P36" s="634"/>
      <c r="Q36" s="635"/>
      <c r="R36" s="635"/>
      <c r="S36" s="635"/>
      <c r="T36" s="636"/>
      <c r="U36" s="636"/>
    </row>
    <row r="37" spans="1:21" s="629" customFormat="1" ht="33" customHeight="1" x14ac:dyDescent="0.3">
      <c r="B37" s="506"/>
      <c r="D37" s="664"/>
      <c r="E37" s="505"/>
      <c r="F37" s="505"/>
      <c r="G37" s="505"/>
      <c r="H37" s="632"/>
      <c r="I37" s="633"/>
      <c r="J37" s="633"/>
      <c r="K37" s="633"/>
      <c r="L37" s="633"/>
      <c r="M37" s="633"/>
      <c r="N37" s="634"/>
      <c r="O37" s="634"/>
      <c r="P37" s="634"/>
      <c r="Q37" s="635"/>
      <c r="R37" s="635"/>
      <c r="S37" s="635"/>
      <c r="T37" s="636"/>
      <c r="U37" s="636"/>
    </row>
    <row r="38" spans="1:21" ht="33" customHeight="1" x14ac:dyDescent="0.3">
      <c r="A38" s="665"/>
      <c r="B38" s="665"/>
      <c r="C38" s="666"/>
      <c r="D38" s="505"/>
      <c r="E38" s="506"/>
      <c r="F38" s="506"/>
      <c r="G38" s="525" t="s">
        <v>247</v>
      </c>
    </row>
    <row r="39" spans="1:21" ht="33" customHeight="1" x14ac:dyDescent="0.3">
      <c r="A39" s="665"/>
      <c r="B39" s="665"/>
      <c r="C39" s="666"/>
      <c r="D39" s="505"/>
      <c r="E39" s="506"/>
      <c r="F39" s="506"/>
      <c r="G39" s="525" t="str">
        <f>"For and on behalf of " &amp; '[1]Sch-1'!C8</f>
        <v xml:space="preserve">For and on behalf of </v>
      </c>
    </row>
    <row r="40" spans="1:21" ht="33" customHeight="1" x14ac:dyDescent="0.25">
      <c r="A40" s="667"/>
      <c r="B40" s="667"/>
      <c r="C40" s="667"/>
      <c r="D40" s="668"/>
      <c r="E40" s="669"/>
      <c r="F40" s="669"/>
      <c r="G40" s="614"/>
    </row>
    <row r="41" spans="1:21" ht="33" customHeight="1" x14ac:dyDescent="0.3">
      <c r="A41" s="670" t="s">
        <v>248</v>
      </c>
      <c r="B41" s="670"/>
      <c r="C41" s="668" t="str">
        <f>'Sch-7'!E25</f>
        <v>--</v>
      </c>
      <c r="D41" s="668"/>
      <c r="E41" s="669" t="s">
        <v>249</v>
      </c>
      <c r="F41" s="990" t="str">
        <f>'Sch-7'!N25</f>
        <v/>
      </c>
      <c r="G41" s="990"/>
    </row>
    <row r="42" spans="1:21" ht="33" customHeight="1" x14ac:dyDescent="0.3">
      <c r="A42" s="670" t="s">
        <v>250</v>
      </c>
      <c r="B42" s="670"/>
      <c r="C42" s="668" t="str">
        <f>'Sch-7'!E26</f>
        <v/>
      </c>
      <c r="D42" s="671"/>
      <c r="E42" s="669" t="s">
        <v>251</v>
      </c>
      <c r="F42" s="990" t="str">
        <f>'Sch-7'!N26</f>
        <v/>
      </c>
      <c r="G42" s="990"/>
    </row>
    <row r="43" spans="1:21" ht="33" customHeight="1" x14ac:dyDescent="0.3">
      <c r="A43" s="665"/>
      <c r="B43" s="665"/>
      <c r="C43" s="665"/>
      <c r="D43" s="665"/>
      <c r="E43" s="669"/>
      <c r="F43" s="669"/>
      <c r="G43" s="614"/>
    </row>
  </sheetData>
  <sheetProtection algorithmName="SHA-512" hashValue="xkiInnS6FnApYHjo+iSQPi6X6MBvpd9GM9q+URtPfV9zIUeAUgxycL/QYGb/hAshR9dqfN9xFJxN7ucPj7T+Zg==" saltValue="aDTPwS9iDnQ57Pd/iXBtfA==" spinCount="100000" sheet="1" formatColumns="0" formatRows="0" selectLockedCells="1"/>
  <customSheetViews>
    <customSheetView guid="{7B2C193D-327B-40D6-809F-9A3DFB75744C}" showPageBreaks="1" zeroValues="0" printArea="1" hiddenRows="1" hiddenColumns="1" view="pageBreakPreview">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0D897A0D-14C5-4BD1-B11A-C8754685A103}" showPageBreaks="1" zeroValues="0" printArea="1" hiddenRows="1" hiddenColumns="1" view="pageBreakPreview" topLeftCell="A15">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25">
      <selection activeCell="G16" sqref="G16"/>
      <pageMargins left="0.72" right="0.49" top="0.62" bottom="0.52" header="0.32" footer="0.27"/>
      <pageSetup scale="96" orientation="portrait" r:id="rId3"/>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25">
      <selection activeCell="G16" sqref="G16"/>
      <pageMargins left="0.72" right="0.49" top="0.62" bottom="0.52" header="0.32" footer="0.27"/>
      <pageSetup scale="96" orientation="portrait" r:id="rId4"/>
      <headerFooter alignWithMargins="0">
        <oddFooter>&amp;R&amp;"Book Antiqua,Bold"&amp;10Letter of Discount  / Page &amp;P of &amp;N</oddFooter>
      </headerFooter>
    </customSheetView>
  </customSheetViews>
  <mergeCells count="14">
    <mergeCell ref="C16:F16"/>
    <mergeCell ref="A1:G1"/>
    <mergeCell ref="A4:G4"/>
    <mergeCell ref="C12:G12"/>
    <mergeCell ref="A14:G14"/>
    <mergeCell ref="C15:F15"/>
    <mergeCell ref="F41:G41"/>
    <mergeCell ref="F42:G42"/>
    <mergeCell ref="C17:F17"/>
    <mergeCell ref="C24:F24"/>
    <mergeCell ref="C31:G31"/>
    <mergeCell ref="C32:G32"/>
    <mergeCell ref="B33:G33"/>
    <mergeCell ref="C34:G34"/>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5"/>
  <headerFooter alignWithMargins="0">
    <oddFooter>&amp;R&amp;"Book Antiqua,Bold"&amp;10Letter of Discount  / Page &amp;P of &amp;N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4"/>
  <sheetViews>
    <sheetView showGridLines="0" showZeros="0" view="pageBreakPreview" topLeftCell="A38" zoomScale="110" zoomScaleNormal="100" zoomScaleSheetLayoutView="110" workbookViewId="0">
      <selection activeCell="D51" sqref="D51:F51"/>
    </sheetView>
  </sheetViews>
  <sheetFormatPr defaultColWidth="8" defaultRowHeight="16.5" x14ac:dyDescent="0.3"/>
  <cols>
    <col min="1" max="1" width="9.375" style="675" customWidth="1"/>
    <col min="2" max="2" width="10.5" style="680" customWidth="1"/>
    <col min="3" max="3" width="12.875" style="675" customWidth="1"/>
    <col min="4" max="4" width="18.125" style="675" customWidth="1"/>
    <col min="5" max="5" width="11.125" style="675" customWidth="1"/>
    <col min="6" max="6" width="29" style="675" customWidth="1"/>
    <col min="7" max="8" width="8" style="675" hidden="1" customWidth="1"/>
    <col min="9" max="27" width="8" style="676" hidden="1" customWidth="1"/>
    <col min="28" max="28" width="17.5" style="676" hidden="1" customWidth="1"/>
    <col min="29" max="29" width="12.125" style="676" hidden="1" customWidth="1"/>
    <col min="30" max="30" width="8" style="677" hidden="1" customWidth="1"/>
    <col min="31" max="31" width="8" style="678" hidden="1" customWidth="1"/>
    <col min="32" max="32" width="12" style="678" hidden="1" customWidth="1"/>
    <col min="33" max="35" width="8" style="677" hidden="1" customWidth="1"/>
    <col min="36" max="36" width="9.125" style="677" hidden="1" customWidth="1"/>
    <col min="37" max="40" width="8" style="677" hidden="1" customWidth="1"/>
    <col min="41" max="41" width="8" style="677" customWidth="1"/>
    <col min="42" max="16384" width="8" style="676"/>
  </cols>
  <sheetData>
    <row r="1" spans="1:36" ht="17.25" x14ac:dyDescent="0.3">
      <c r="A1" s="672" t="str">
        <f>Cover!B3</f>
        <v>Specification No: CC/NT/W-COMM/DOM/A06/24/09512</v>
      </c>
      <c r="B1" s="672"/>
      <c r="C1" s="673"/>
      <c r="D1" s="673"/>
      <c r="E1" s="673"/>
      <c r="F1" s="674" t="s">
        <v>252</v>
      </c>
      <c r="Z1" s="676" t="str">
        <f>'[1]Names of Bidder'!C6</f>
        <v>Sole Bidder</v>
      </c>
      <c r="AE1" s="678">
        <v>1</v>
      </c>
      <c r="AF1" s="678" t="s">
        <v>253</v>
      </c>
      <c r="AI1" s="678">
        <v>1</v>
      </c>
      <c r="AJ1" s="677" t="s">
        <v>254</v>
      </c>
    </row>
    <row r="2" spans="1:36" x14ac:dyDescent="0.3">
      <c r="B2" s="675"/>
      <c r="Z2" s="676">
        <f>'[1]Names of Bidder'!K6</f>
        <v>0</v>
      </c>
      <c r="AE2" s="678">
        <v>2</v>
      </c>
      <c r="AF2" s="678" t="s">
        <v>255</v>
      </c>
      <c r="AI2" s="678">
        <v>2</v>
      </c>
      <c r="AJ2" s="677" t="s">
        <v>256</v>
      </c>
    </row>
    <row r="3" spans="1:36" x14ac:dyDescent="0.3">
      <c r="A3" s="1023" t="s">
        <v>257</v>
      </c>
      <c r="B3" s="1023"/>
      <c r="C3" s="1023"/>
      <c r="D3" s="1023"/>
      <c r="E3" s="1023"/>
      <c r="F3" s="1023"/>
      <c r="AE3" s="678">
        <v>3</v>
      </c>
      <c r="AF3" s="678" t="s">
        <v>258</v>
      </c>
      <c r="AI3" s="678">
        <v>3</v>
      </c>
      <c r="AJ3" s="677" t="s">
        <v>259</v>
      </c>
    </row>
    <row r="4" spans="1:36" x14ac:dyDescent="0.3">
      <c r="A4" s="679"/>
      <c r="B4" s="679"/>
      <c r="C4" s="679"/>
      <c r="D4" s="679"/>
      <c r="E4" s="679"/>
      <c r="F4" s="679"/>
      <c r="AE4" s="678">
        <v>4</v>
      </c>
      <c r="AF4" s="678" t="s">
        <v>260</v>
      </c>
      <c r="AI4" s="678">
        <v>4</v>
      </c>
      <c r="AJ4" s="677" t="s">
        <v>261</v>
      </c>
    </row>
    <row r="5" spans="1:36" x14ac:dyDescent="0.3">
      <c r="A5" s="680" t="s">
        <v>262</v>
      </c>
      <c r="C5" s="1024"/>
      <c r="D5" s="1024"/>
      <c r="E5" s="1024"/>
      <c r="F5" s="1024"/>
      <c r="AE5" s="678">
        <v>5</v>
      </c>
      <c r="AF5" s="678" t="s">
        <v>260</v>
      </c>
      <c r="AI5" s="678">
        <v>5</v>
      </c>
      <c r="AJ5" s="677" t="s">
        <v>263</v>
      </c>
    </row>
    <row r="6" spans="1:36" x14ac:dyDescent="0.3">
      <c r="A6" s="680" t="s">
        <v>264</v>
      </c>
      <c r="B6" s="1025" t="str">
        <f>'[1]Sch-1'!B187</f>
        <v>--</v>
      </c>
      <c r="C6" s="1025"/>
      <c r="AE6" s="678">
        <v>6</v>
      </c>
      <c r="AF6" s="678" t="s">
        <v>260</v>
      </c>
      <c r="AG6" s="681" t="e">
        <f>DAY(B6)</f>
        <v>#VALUE!</v>
      </c>
      <c r="AI6" s="678">
        <v>6</v>
      </c>
      <c r="AJ6" s="677" t="s">
        <v>265</v>
      </c>
    </row>
    <row r="7" spans="1:36" x14ac:dyDescent="0.3">
      <c r="A7" s="680"/>
      <c r="B7" s="682"/>
      <c r="C7" s="682"/>
      <c r="AE7" s="678">
        <v>7</v>
      </c>
      <c r="AF7" s="678" t="s">
        <v>260</v>
      </c>
      <c r="AG7" s="681" t="e">
        <f>MONTH(B6)</f>
        <v>#VALUE!</v>
      </c>
      <c r="AI7" s="678">
        <v>7</v>
      </c>
      <c r="AJ7" s="677" t="s">
        <v>266</v>
      </c>
    </row>
    <row r="8" spans="1:36" x14ac:dyDescent="0.3">
      <c r="A8" s="683" t="s">
        <v>5</v>
      </c>
      <c r="B8" s="684"/>
      <c r="F8" s="685"/>
      <c r="AE8" s="678">
        <v>8</v>
      </c>
      <c r="AF8" s="678" t="s">
        <v>260</v>
      </c>
      <c r="AG8" s="681" t="e">
        <f>LOOKUP(AG7,AI1:AI12,AJ1:AJ12)</f>
        <v>#VALUE!</v>
      </c>
      <c r="AI8" s="678">
        <v>8</v>
      </c>
      <c r="AJ8" s="677" t="s">
        <v>267</v>
      </c>
    </row>
    <row r="9" spans="1:36" x14ac:dyDescent="0.3">
      <c r="A9" s="686" t="str">
        <f>'[1]Sch-1'!M7</f>
        <v>Contracts Services, 3rd Floor</v>
      </c>
      <c r="B9" s="686"/>
      <c r="F9" s="685"/>
      <c r="AE9" s="678">
        <v>9</v>
      </c>
      <c r="AF9" s="678" t="s">
        <v>260</v>
      </c>
      <c r="AG9" s="681" t="e">
        <f>YEAR(B6)</f>
        <v>#VALUE!</v>
      </c>
      <c r="AI9" s="678">
        <v>9</v>
      </c>
      <c r="AJ9" s="677" t="s">
        <v>268</v>
      </c>
    </row>
    <row r="10" spans="1:36" x14ac:dyDescent="0.3">
      <c r="A10" s="686" t="str">
        <f>'[1]Sch-1'!M8</f>
        <v>Power Grid Corporation of India Ltd.,</v>
      </c>
      <c r="B10" s="686"/>
      <c r="F10" s="685"/>
      <c r="AE10" s="678">
        <v>10</v>
      </c>
      <c r="AF10" s="678" t="s">
        <v>260</v>
      </c>
      <c r="AI10" s="678">
        <v>10</v>
      </c>
      <c r="AJ10" s="677" t="s">
        <v>269</v>
      </c>
    </row>
    <row r="11" spans="1:36" x14ac:dyDescent="0.3">
      <c r="A11" s="686" t="str">
        <f>'[1]Sch-1'!M9</f>
        <v>"Saudamini", Plot No.-2</v>
      </c>
      <c r="B11" s="686"/>
      <c r="F11" s="685"/>
      <c r="AE11" s="678">
        <v>11</v>
      </c>
      <c r="AF11" s="678" t="s">
        <v>260</v>
      </c>
      <c r="AI11" s="678">
        <v>11</v>
      </c>
      <c r="AJ11" s="677" t="s">
        <v>270</v>
      </c>
    </row>
    <row r="12" spans="1:36" x14ac:dyDescent="0.3">
      <c r="A12" s="686" t="str">
        <f>'[1]Sch-1'!M10</f>
        <v xml:space="preserve">Sector-29, </v>
      </c>
      <c r="B12" s="686"/>
      <c r="F12" s="685"/>
      <c r="AE12" s="678">
        <v>12</v>
      </c>
      <c r="AF12" s="678" t="s">
        <v>260</v>
      </c>
      <c r="AI12" s="678">
        <v>12</v>
      </c>
      <c r="AJ12" s="677" t="s">
        <v>271</v>
      </c>
    </row>
    <row r="13" spans="1:36" x14ac:dyDescent="0.3">
      <c r="A13" s="686" t="str">
        <f>'[1]Sch-1'!M11</f>
        <v>Gurugram (Haryana) - 122001</v>
      </c>
      <c r="B13" s="686"/>
      <c r="F13" s="685"/>
      <c r="AE13" s="678">
        <v>13</v>
      </c>
      <c r="AF13" s="678" t="s">
        <v>260</v>
      </c>
    </row>
    <row r="14" spans="1:36" ht="22.5" customHeight="1" x14ac:dyDescent="0.3">
      <c r="A14" s="680"/>
      <c r="F14" s="685"/>
      <c r="AE14" s="678">
        <v>14</v>
      </c>
      <c r="AF14" s="678" t="s">
        <v>260</v>
      </c>
    </row>
    <row r="15" spans="1:36" ht="101.25" customHeight="1" x14ac:dyDescent="0.3">
      <c r="A15" s="687" t="s">
        <v>272</v>
      </c>
      <c r="B15" s="688"/>
      <c r="C15" s="1026" t="str">
        <f>Cover!B2</f>
        <v>Package FOTE-02 for Communication Equipment ( SDH) Supply &amp; Installation under Communication System Schemes in 19th NCT</v>
      </c>
      <c r="D15" s="1026"/>
      <c r="E15" s="1026"/>
      <c r="F15" s="1026"/>
      <c r="AE15" s="678">
        <v>15</v>
      </c>
      <c r="AF15" s="678" t="s">
        <v>260</v>
      </c>
    </row>
    <row r="16" spans="1:36" ht="27.75" customHeight="1" x14ac:dyDescent="0.3">
      <c r="A16" s="675" t="s">
        <v>273</v>
      </c>
      <c r="B16" s="675"/>
      <c r="C16" s="685"/>
      <c r="D16" s="685"/>
      <c r="E16" s="685"/>
      <c r="F16" s="685"/>
      <c r="AE16" s="678">
        <v>16</v>
      </c>
      <c r="AF16" s="678" t="s">
        <v>260</v>
      </c>
    </row>
    <row r="17" spans="1:41" ht="152.25" customHeight="1" x14ac:dyDescent="0.3">
      <c r="A17" s="688">
        <v>1</v>
      </c>
      <c r="B17" s="101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1017"/>
      <c r="D17" s="1017"/>
      <c r="E17" s="1017"/>
      <c r="F17" s="1017"/>
      <c r="Z17" s="689" t="s">
        <v>274</v>
      </c>
      <c r="AA17" s="690" t="s">
        <v>275</v>
      </c>
      <c r="AB17" s="691">
        <f>'Sch-6 After Discount'!D31</f>
        <v>0</v>
      </c>
      <c r="AC17" s="692"/>
      <c r="AE17" s="678">
        <v>17</v>
      </c>
      <c r="AF17" s="678" t="s">
        <v>260</v>
      </c>
    </row>
    <row r="18" spans="1:41" ht="39" customHeight="1" x14ac:dyDescent="0.3">
      <c r="B18" s="1027" t="s">
        <v>276</v>
      </c>
      <c r="C18" s="1027"/>
      <c r="D18" s="1027"/>
      <c r="E18" s="1027"/>
      <c r="F18" s="1027"/>
      <c r="AE18" s="678">
        <v>18</v>
      </c>
      <c r="AF18" s="678" t="s">
        <v>260</v>
      </c>
    </row>
    <row r="19" spans="1:41" s="675" customFormat="1" ht="27.75" customHeight="1" x14ac:dyDescent="0.3">
      <c r="A19" s="693">
        <v>2</v>
      </c>
      <c r="B19" s="1028" t="s">
        <v>277</v>
      </c>
      <c r="C19" s="1028"/>
      <c r="D19" s="1028"/>
      <c r="E19" s="1028"/>
      <c r="F19" s="1028"/>
      <c r="AD19" s="694"/>
      <c r="AE19" s="678">
        <v>19</v>
      </c>
      <c r="AF19" s="678" t="s">
        <v>260</v>
      </c>
      <c r="AG19" s="694"/>
      <c r="AH19" s="694"/>
      <c r="AI19" s="694"/>
      <c r="AJ19" s="694"/>
      <c r="AK19" s="694"/>
      <c r="AL19" s="694"/>
      <c r="AM19" s="694"/>
      <c r="AN19" s="694"/>
      <c r="AO19" s="694"/>
    </row>
    <row r="20" spans="1:41" ht="39.75" customHeight="1" x14ac:dyDescent="0.3">
      <c r="A20" s="688">
        <v>2.1</v>
      </c>
      <c r="B20" s="1017" t="s">
        <v>278</v>
      </c>
      <c r="C20" s="1017"/>
      <c r="D20" s="1017"/>
      <c r="E20" s="1017"/>
      <c r="F20" s="1017"/>
      <c r="AE20" s="678">
        <v>20</v>
      </c>
      <c r="AF20" s="678" t="s">
        <v>260</v>
      </c>
    </row>
    <row r="21" spans="1:41" ht="36.75" customHeight="1" x14ac:dyDescent="0.3">
      <c r="B21" s="1021" t="s">
        <v>279</v>
      </c>
      <c r="C21" s="1021"/>
      <c r="D21" s="1017" t="s">
        <v>280</v>
      </c>
      <c r="E21" s="1017"/>
      <c r="F21" s="1017"/>
      <c r="AE21" s="678">
        <v>21</v>
      </c>
      <c r="AF21" s="678" t="s">
        <v>253</v>
      </c>
    </row>
    <row r="22" spans="1:41" ht="33" customHeight="1" x14ac:dyDescent="0.3">
      <c r="B22" s="1021" t="s">
        <v>281</v>
      </c>
      <c r="C22" s="1021"/>
      <c r="D22" s="695" t="s">
        <v>282</v>
      </c>
      <c r="E22" s="687"/>
      <c r="F22" s="687"/>
      <c r="AE22" s="678">
        <v>22</v>
      </c>
      <c r="AF22" s="678" t="s">
        <v>260</v>
      </c>
    </row>
    <row r="23" spans="1:41" ht="27.95" customHeight="1" x14ac:dyDescent="0.3">
      <c r="B23" s="1021" t="s">
        <v>283</v>
      </c>
      <c r="C23" s="1021"/>
      <c r="D23" s="687" t="s">
        <v>284</v>
      </c>
      <c r="E23" s="687"/>
      <c r="F23" s="687"/>
      <c r="H23" s="694"/>
      <c r="AE23" s="678">
        <v>23</v>
      </c>
      <c r="AF23" s="678" t="s">
        <v>260</v>
      </c>
    </row>
    <row r="24" spans="1:41" ht="27.95" customHeight="1" x14ac:dyDescent="0.3">
      <c r="B24" s="1020" t="s">
        <v>411</v>
      </c>
      <c r="C24" s="1021"/>
      <c r="D24" s="687" t="s">
        <v>285</v>
      </c>
      <c r="E24" s="687"/>
      <c r="F24" s="687"/>
      <c r="AE24" s="678">
        <v>24</v>
      </c>
      <c r="AF24" s="678" t="s">
        <v>260</v>
      </c>
    </row>
    <row r="25" spans="1:41" ht="27.95" customHeight="1" x14ac:dyDescent="0.3">
      <c r="B25" s="1020" t="s">
        <v>286</v>
      </c>
      <c r="C25" s="1021"/>
      <c r="D25" s="695" t="s">
        <v>287</v>
      </c>
      <c r="E25" s="687"/>
      <c r="F25" s="687"/>
    </row>
    <row r="26" spans="1:41" ht="27.95" customHeight="1" x14ac:dyDescent="0.3">
      <c r="B26" s="1021" t="s">
        <v>288</v>
      </c>
      <c r="C26" s="1021"/>
      <c r="D26" s="687" t="s">
        <v>289</v>
      </c>
      <c r="E26" s="687"/>
      <c r="F26" s="687"/>
      <c r="AE26" s="678">
        <v>25</v>
      </c>
      <c r="AF26" s="678" t="s">
        <v>260</v>
      </c>
    </row>
    <row r="27" spans="1:41" ht="27.95" hidden="1" customHeight="1" x14ac:dyDescent="0.3">
      <c r="B27" s="1020" t="s">
        <v>290</v>
      </c>
      <c r="C27" s="1021"/>
      <c r="D27" s="695" t="s">
        <v>336</v>
      </c>
      <c r="E27" s="687"/>
      <c r="F27" s="687"/>
      <c r="AE27" s="678">
        <v>25</v>
      </c>
      <c r="AF27" s="678" t="s">
        <v>260</v>
      </c>
    </row>
    <row r="28" spans="1:41" ht="27.95" customHeight="1" x14ac:dyDescent="0.3">
      <c r="B28" s="1020" t="s">
        <v>290</v>
      </c>
      <c r="C28" s="1021"/>
      <c r="D28" s="695" t="s">
        <v>409</v>
      </c>
      <c r="E28" s="687"/>
      <c r="F28" s="687"/>
      <c r="AE28" s="678">
        <v>26</v>
      </c>
      <c r="AF28" s="678" t="s">
        <v>260</v>
      </c>
    </row>
    <row r="29" spans="1:41" ht="43.5" customHeight="1" x14ac:dyDescent="0.3">
      <c r="B29" s="1020" t="s">
        <v>198</v>
      </c>
      <c r="C29" s="1021"/>
      <c r="D29" s="1022" t="s">
        <v>410</v>
      </c>
      <c r="E29" s="1022"/>
      <c r="F29" s="1022"/>
      <c r="AE29" s="678">
        <v>27</v>
      </c>
      <c r="AF29" s="678" t="s">
        <v>260</v>
      </c>
    </row>
    <row r="30" spans="1:41" ht="91.5" customHeight="1" x14ac:dyDescent="0.3">
      <c r="A30" s="696">
        <v>2.2000000000000002</v>
      </c>
      <c r="B30" s="1017" t="s">
        <v>291</v>
      </c>
      <c r="C30" s="1017"/>
      <c r="D30" s="1017"/>
      <c r="E30" s="1017"/>
      <c r="F30" s="1017"/>
      <c r="AE30" s="678">
        <v>28</v>
      </c>
      <c r="AF30" s="678" t="s">
        <v>260</v>
      </c>
    </row>
    <row r="31" spans="1:41" ht="80.25" customHeight="1" x14ac:dyDescent="0.3">
      <c r="A31" s="696">
        <v>2.2999999999999998</v>
      </c>
      <c r="B31" s="1016" t="s">
        <v>414</v>
      </c>
      <c r="C31" s="1017"/>
      <c r="D31" s="1017"/>
      <c r="E31" s="1017"/>
      <c r="F31" s="1017"/>
      <c r="AE31" s="678">
        <v>29</v>
      </c>
      <c r="AF31" s="678" t="s">
        <v>260</v>
      </c>
    </row>
    <row r="32" spans="1:41" ht="146.25" customHeight="1" x14ac:dyDescent="0.3">
      <c r="A32" s="696">
        <v>2.4</v>
      </c>
      <c r="B32" s="1017" t="s">
        <v>292</v>
      </c>
      <c r="C32" s="1017"/>
      <c r="D32" s="1017"/>
      <c r="E32" s="1017"/>
      <c r="F32" s="1017"/>
      <c r="AE32" s="678">
        <v>30</v>
      </c>
      <c r="AF32" s="678" t="s">
        <v>260</v>
      </c>
    </row>
    <row r="33" spans="1:32" ht="93" customHeight="1" x14ac:dyDescent="0.3">
      <c r="A33" s="696">
        <v>2.5</v>
      </c>
      <c r="B33" s="1017" t="s">
        <v>293</v>
      </c>
      <c r="C33" s="1017"/>
      <c r="D33" s="1017"/>
      <c r="E33" s="1017"/>
      <c r="F33" s="1017"/>
      <c r="AE33" s="678">
        <v>31</v>
      </c>
      <c r="AF33" s="678" t="s">
        <v>253</v>
      </c>
    </row>
    <row r="34" spans="1:32" ht="86.25" customHeight="1" x14ac:dyDescent="0.3">
      <c r="A34" s="688">
        <v>3</v>
      </c>
      <c r="B34" s="1017" t="s">
        <v>294</v>
      </c>
      <c r="C34" s="1017"/>
      <c r="D34" s="1017"/>
      <c r="E34" s="1017"/>
      <c r="F34" s="1017"/>
    </row>
    <row r="35" spans="1:32" ht="57" customHeight="1" x14ac:dyDescent="0.3">
      <c r="A35" s="688">
        <v>3.1</v>
      </c>
      <c r="B35" s="1016" t="s">
        <v>295</v>
      </c>
      <c r="C35" s="1017"/>
      <c r="D35" s="1017"/>
      <c r="E35" s="1017"/>
      <c r="F35" s="1017"/>
    </row>
    <row r="36" spans="1:32" ht="125.25" customHeight="1" x14ac:dyDescent="0.3">
      <c r="A36" s="696">
        <v>3.2</v>
      </c>
      <c r="B36" s="1016" t="s">
        <v>296</v>
      </c>
      <c r="C36" s="1017"/>
      <c r="D36" s="1017"/>
      <c r="E36" s="1017"/>
      <c r="F36" s="1017"/>
    </row>
    <row r="37" spans="1:32" ht="15.75" customHeight="1" x14ac:dyDescent="0.3">
      <c r="A37" s="696"/>
      <c r="B37" s="1017"/>
      <c r="C37" s="1017"/>
      <c r="D37" s="1017"/>
      <c r="E37" s="1017"/>
      <c r="F37" s="1017"/>
    </row>
    <row r="38" spans="1:32" ht="58.5" customHeight="1" x14ac:dyDescent="0.3">
      <c r="A38" s="696">
        <v>3.3</v>
      </c>
      <c r="B38" s="1016" t="s">
        <v>297</v>
      </c>
      <c r="C38" s="1017"/>
      <c r="D38" s="1017"/>
      <c r="E38" s="1017"/>
      <c r="F38" s="1017"/>
    </row>
    <row r="39" spans="1:32" ht="5.25" customHeight="1" x14ac:dyDescent="0.3">
      <c r="A39" s="696"/>
      <c r="B39" s="1017"/>
      <c r="C39" s="1017"/>
      <c r="D39" s="1017"/>
      <c r="E39" s="1017"/>
      <c r="F39" s="1017"/>
    </row>
    <row r="40" spans="1:32" ht="84" hidden="1" customHeight="1" x14ac:dyDescent="0.3">
      <c r="A40" s="688">
        <v>4</v>
      </c>
      <c r="B40" s="1018" t="s">
        <v>298</v>
      </c>
      <c r="C40" s="1018"/>
      <c r="D40" s="1018"/>
      <c r="E40" s="1018"/>
      <c r="F40" s="1018"/>
    </row>
    <row r="41" spans="1:32" ht="117" customHeight="1" x14ac:dyDescent="0.3">
      <c r="A41" s="688">
        <v>5</v>
      </c>
      <c r="B41" s="1017" t="s">
        <v>299</v>
      </c>
      <c r="C41" s="1017"/>
      <c r="D41" s="1017"/>
      <c r="E41" s="1017"/>
      <c r="F41" s="1017"/>
    </row>
    <row r="42" spans="1:32" ht="30" customHeight="1" x14ac:dyDescent="0.3">
      <c r="B42" s="468" t="str">
        <f>IF(ISERROR("Dated this " &amp; AG6 &amp; LOOKUP(AG6,AE1:AE33,AF1:AF33) &amp; " day of " &amp; AG8 &amp; " " &amp;AG9), "", "Dated this " &amp; AG6 &amp; LOOKUP(AG6,AE1:AE33,AF1:AF33) &amp; " day of " &amp; AG8 &amp; " " &amp;AG9)</f>
        <v/>
      </c>
      <c r="C42" s="468"/>
      <c r="D42" s="468"/>
      <c r="E42" s="697"/>
      <c r="F42" s="697"/>
    </row>
    <row r="43" spans="1:32" ht="30" customHeight="1" x14ac:dyDescent="0.3">
      <c r="B43" s="468" t="s">
        <v>246</v>
      </c>
      <c r="C43" s="698"/>
      <c r="D43" s="466"/>
      <c r="E43" s="466"/>
      <c r="F43" s="466"/>
    </row>
    <row r="44" spans="1:32" ht="30" customHeight="1" x14ac:dyDescent="0.3">
      <c r="B44" s="699"/>
      <c r="C44" s="466"/>
      <c r="D44" s="466"/>
      <c r="E44" s="468"/>
      <c r="F44" s="700" t="s">
        <v>247</v>
      </c>
    </row>
    <row r="45" spans="1:32" ht="30" customHeight="1" x14ac:dyDescent="0.3">
      <c r="B45" s="699"/>
      <c r="C45" s="466"/>
      <c r="D45" s="468"/>
      <c r="E45" s="468"/>
      <c r="F45" s="700" t="str">
        <f>"For and on behalf of " &amp; '[1]Sch-1'!C8</f>
        <v xml:space="preserve">For and on behalf of </v>
      </c>
    </row>
    <row r="46" spans="1:32" ht="30" customHeight="1" x14ac:dyDescent="0.3">
      <c r="A46" s="676"/>
      <c r="B46" s="676"/>
      <c r="C46" s="701"/>
      <c r="D46" s="676"/>
      <c r="E46" s="702" t="s">
        <v>300</v>
      </c>
      <c r="F46" s="680"/>
    </row>
    <row r="47" spans="1:32" ht="30" customHeight="1" x14ac:dyDescent="0.3">
      <c r="A47" s="703" t="s">
        <v>248</v>
      </c>
      <c r="B47" s="1019" t="str">
        <f>Discount!C41</f>
        <v>--</v>
      </c>
      <c r="C47" s="1019"/>
      <c r="D47" s="676"/>
      <c r="E47" s="702" t="s">
        <v>249</v>
      </c>
      <c r="F47" s="704" t="str">
        <f>Discount!F41</f>
        <v/>
      </c>
    </row>
    <row r="48" spans="1:32" ht="30" customHeight="1" x14ac:dyDescent="0.3">
      <c r="A48" s="703" t="s">
        <v>250</v>
      </c>
      <c r="B48" s="704" t="str">
        <f>Discount!C42</f>
        <v/>
      </c>
      <c r="C48" s="705"/>
      <c r="D48" s="676"/>
      <c r="E48" s="702" t="s">
        <v>251</v>
      </c>
      <c r="F48" s="704" t="str">
        <f>Discount!F42</f>
        <v/>
      </c>
    </row>
    <row r="49" spans="1:41" ht="30" customHeight="1" x14ac:dyDescent="0.3">
      <c r="B49" s="675"/>
      <c r="D49" s="676"/>
      <c r="E49" s="702" t="s">
        <v>301</v>
      </c>
    </row>
    <row r="50" spans="1:41" s="675" customFormat="1" ht="33" customHeight="1" x14ac:dyDescent="0.3">
      <c r="A50" s="706" t="s">
        <v>302</v>
      </c>
      <c r="B50" s="707"/>
      <c r="C50" s="493"/>
      <c r="D50" s="468"/>
      <c r="E50" s="700"/>
      <c r="F50" s="468"/>
      <c r="H50" s="680"/>
      <c r="AD50" s="694"/>
      <c r="AE50" s="678"/>
      <c r="AF50" s="678"/>
      <c r="AG50" s="694"/>
      <c r="AH50" s="694"/>
      <c r="AI50" s="694"/>
      <c r="AJ50" s="694"/>
      <c r="AK50" s="694"/>
      <c r="AL50" s="694"/>
      <c r="AM50" s="694"/>
      <c r="AN50" s="694"/>
      <c r="AO50" s="694"/>
    </row>
    <row r="51" spans="1:41" s="675" customFormat="1" ht="33" customHeight="1" x14ac:dyDescent="0.3">
      <c r="A51" s="1015" t="s">
        <v>303</v>
      </c>
      <c r="B51" s="1015"/>
      <c r="C51" s="1015"/>
      <c r="D51" s="1013"/>
      <c r="E51" s="1014"/>
      <c r="F51" s="1014"/>
      <c r="H51" s="680"/>
      <c r="AD51" s="694"/>
      <c r="AE51" s="678"/>
      <c r="AF51" s="678"/>
      <c r="AG51" s="694"/>
      <c r="AH51" s="694"/>
      <c r="AI51" s="694"/>
      <c r="AJ51" s="694"/>
      <c r="AK51" s="694"/>
      <c r="AL51" s="694"/>
      <c r="AM51" s="694"/>
      <c r="AN51" s="694"/>
      <c r="AO51" s="694"/>
    </row>
    <row r="52" spans="1:41" s="675" customFormat="1" ht="33" customHeight="1" x14ac:dyDescent="0.3">
      <c r="A52" s="1008"/>
      <c r="B52" s="1008"/>
      <c r="C52" s="1008"/>
      <c r="D52" s="708"/>
      <c r="E52" s="708"/>
      <c r="F52" s="708"/>
      <c r="H52" s="680"/>
      <c r="AD52" s="694"/>
      <c r="AE52" s="678"/>
      <c r="AF52" s="678"/>
      <c r="AG52" s="694"/>
      <c r="AH52" s="694"/>
      <c r="AI52" s="694"/>
      <c r="AJ52" s="694"/>
      <c r="AK52" s="694"/>
      <c r="AL52" s="694"/>
      <c r="AM52" s="694"/>
      <c r="AN52" s="694"/>
      <c r="AO52" s="694"/>
    </row>
    <row r="53" spans="1:41" s="675" customFormat="1" ht="33" customHeight="1" x14ac:dyDescent="0.3">
      <c r="A53" s="1009"/>
      <c r="B53" s="1009"/>
      <c r="C53" s="1009"/>
      <c r="D53" s="708"/>
      <c r="E53" s="708"/>
      <c r="F53" s="708"/>
      <c r="H53" s="680"/>
      <c r="AD53" s="694"/>
      <c r="AE53" s="678"/>
      <c r="AF53" s="678"/>
      <c r="AG53" s="694"/>
      <c r="AH53" s="694"/>
      <c r="AI53" s="694"/>
      <c r="AJ53" s="694"/>
      <c r="AK53" s="694"/>
      <c r="AL53" s="694"/>
      <c r="AM53" s="694"/>
      <c r="AN53" s="694"/>
      <c r="AO53" s="694"/>
    </row>
    <row r="54" spans="1:41" s="675" customFormat="1" ht="33" customHeight="1" x14ac:dyDescent="0.3">
      <c r="A54" s="1012" t="s">
        <v>304</v>
      </c>
      <c r="B54" s="1012"/>
      <c r="C54" s="1012"/>
      <c r="D54" s="1013"/>
      <c r="E54" s="1014"/>
      <c r="F54" s="1014"/>
      <c r="H54" s="680"/>
      <c r="AD54" s="694"/>
      <c r="AE54" s="678"/>
      <c r="AF54" s="678"/>
      <c r="AG54" s="694"/>
      <c r="AH54" s="694"/>
      <c r="AI54" s="694"/>
      <c r="AJ54" s="694"/>
      <c r="AK54" s="694"/>
      <c r="AL54" s="694"/>
      <c r="AM54" s="694"/>
      <c r="AN54" s="694"/>
      <c r="AO54" s="694"/>
    </row>
    <row r="55" spans="1:41" s="675" customFormat="1" ht="33" customHeight="1" x14ac:dyDescent="0.3">
      <c r="A55" s="1012" t="s">
        <v>305</v>
      </c>
      <c r="B55" s="1012"/>
      <c r="C55" s="1012"/>
      <c r="D55" s="1013"/>
      <c r="E55" s="1014"/>
      <c r="F55" s="1014"/>
      <c r="H55" s="680"/>
      <c r="AD55" s="694"/>
      <c r="AE55" s="678"/>
      <c r="AF55" s="678"/>
      <c r="AG55" s="694"/>
      <c r="AH55" s="694"/>
      <c r="AI55" s="694"/>
      <c r="AJ55" s="694"/>
      <c r="AK55" s="694"/>
      <c r="AL55" s="694"/>
      <c r="AM55" s="694"/>
      <c r="AN55" s="694"/>
      <c r="AO55" s="694"/>
    </row>
    <row r="56" spans="1:41" s="675" customFormat="1" ht="33" customHeight="1" x14ac:dyDescent="0.3">
      <c r="A56" s="1012" t="s">
        <v>306</v>
      </c>
      <c r="B56" s="1012"/>
      <c r="C56" s="1012"/>
      <c r="D56" s="1013"/>
      <c r="E56" s="1014"/>
      <c r="F56" s="1014"/>
      <c r="H56" s="680"/>
      <c r="AD56" s="694"/>
      <c r="AE56" s="678"/>
      <c r="AF56" s="678"/>
      <c r="AG56" s="694"/>
      <c r="AH56" s="694"/>
      <c r="AI56" s="694"/>
      <c r="AJ56" s="694"/>
      <c r="AK56" s="694"/>
      <c r="AL56" s="694"/>
      <c r="AM56" s="694"/>
      <c r="AN56" s="694"/>
      <c r="AO56" s="694"/>
    </row>
    <row r="57" spans="1:41" s="675" customFormat="1" ht="33" customHeight="1" x14ac:dyDescent="0.3">
      <c r="A57" s="1015" t="s">
        <v>307</v>
      </c>
      <c r="B57" s="1015"/>
      <c r="C57" s="1015"/>
      <c r="D57" s="1013"/>
      <c r="E57" s="1014"/>
      <c r="F57" s="1014"/>
      <c r="H57" s="680"/>
      <c r="AD57" s="694"/>
      <c r="AE57" s="678"/>
      <c r="AF57" s="678"/>
      <c r="AG57" s="694"/>
      <c r="AH57" s="694"/>
      <c r="AI57" s="694"/>
      <c r="AJ57" s="694"/>
      <c r="AK57" s="694"/>
      <c r="AL57" s="694"/>
      <c r="AM57" s="694"/>
      <c r="AN57" s="694"/>
      <c r="AO57" s="694"/>
    </row>
    <row r="58" spans="1:41" s="675" customFormat="1" ht="33" customHeight="1" x14ac:dyDescent="0.3">
      <c r="A58" s="1008"/>
      <c r="B58" s="1008"/>
      <c r="C58" s="1008"/>
      <c r="D58" s="708"/>
      <c r="E58" s="708"/>
      <c r="F58" s="708"/>
      <c r="H58" s="680"/>
      <c r="AD58" s="694"/>
      <c r="AE58" s="678"/>
      <c r="AF58" s="678"/>
      <c r="AG58" s="694"/>
      <c r="AH58" s="694"/>
      <c r="AI58" s="694"/>
      <c r="AJ58" s="694"/>
      <c r="AK58" s="694"/>
      <c r="AL58" s="694"/>
      <c r="AM58" s="694"/>
      <c r="AN58" s="694"/>
      <c r="AO58" s="694"/>
    </row>
    <row r="59" spans="1:41" s="675" customFormat="1" ht="33" customHeight="1" x14ac:dyDescent="0.3">
      <c r="A59" s="1009"/>
      <c r="B59" s="1009"/>
      <c r="C59" s="1009"/>
      <c r="D59" s="708"/>
      <c r="E59" s="708"/>
      <c r="F59" s="708"/>
      <c r="H59" s="680"/>
      <c r="AD59" s="694"/>
      <c r="AE59" s="678"/>
      <c r="AF59" s="678"/>
      <c r="AG59" s="694"/>
      <c r="AH59" s="694"/>
      <c r="AI59" s="694"/>
      <c r="AJ59" s="694"/>
      <c r="AK59" s="694"/>
      <c r="AL59" s="694"/>
      <c r="AM59" s="694"/>
      <c r="AN59" s="694"/>
      <c r="AO59" s="694"/>
    </row>
    <row r="60" spans="1:41" s="675" customFormat="1" ht="60.75" customHeight="1" x14ac:dyDescent="0.3">
      <c r="A60" s="101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1010"/>
      <c r="C60" s="1010"/>
      <c r="D60" s="1010"/>
      <c r="E60" s="1010"/>
      <c r="F60" s="1010"/>
      <c r="H60" s="680"/>
      <c r="AD60" s="694"/>
      <c r="AE60" s="678"/>
      <c r="AF60" s="678"/>
      <c r="AG60" s="694"/>
      <c r="AH60" s="694"/>
      <c r="AI60" s="694"/>
      <c r="AJ60" s="694"/>
      <c r="AK60" s="694"/>
      <c r="AL60" s="694"/>
      <c r="AM60" s="694"/>
      <c r="AN60" s="694"/>
      <c r="AO60" s="694"/>
    </row>
    <row r="61" spans="1:41" s="675" customFormat="1" ht="33" customHeight="1" x14ac:dyDescent="0.3">
      <c r="A61" s="1011" t="s">
        <v>97</v>
      </c>
      <c r="B61" s="1011"/>
      <c r="C61" s="1011"/>
      <c r="D61" s="1011"/>
      <c r="E61" s="1011"/>
      <c r="F61" s="1011"/>
      <c r="H61" s="680"/>
      <c r="AD61" s="694"/>
      <c r="AE61" s="678"/>
      <c r="AF61" s="678"/>
      <c r="AG61" s="694"/>
      <c r="AH61" s="694"/>
      <c r="AI61" s="694"/>
      <c r="AJ61" s="694"/>
      <c r="AK61" s="694"/>
      <c r="AL61" s="694"/>
      <c r="AM61" s="694"/>
      <c r="AN61" s="694"/>
      <c r="AO61" s="694"/>
    </row>
    <row r="62" spans="1:41" s="675" customFormat="1" ht="33" customHeight="1" x14ac:dyDescent="0.3">
      <c r="A62" s="680"/>
      <c r="B62" s="680"/>
      <c r="H62" s="680"/>
      <c r="AD62" s="694"/>
      <c r="AE62" s="678"/>
      <c r="AF62" s="678"/>
      <c r="AG62" s="694"/>
      <c r="AH62" s="694"/>
      <c r="AI62" s="694"/>
      <c r="AJ62" s="694"/>
      <c r="AK62" s="694"/>
      <c r="AL62" s="694"/>
      <c r="AM62" s="694"/>
      <c r="AN62" s="694"/>
      <c r="AO62" s="694"/>
    </row>
    <row r="63" spans="1:41" x14ac:dyDescent="0.3">
      <c r="A63" s="680"/>
    </row>
    <row r="64" spans="1:41" x14ac:dyDescent="0.3">
      <c r="A64" s="680"/>
    </row>
    <row r="65" spans="1:1" x14ac:dyDescent="0.3">
      <c r="A65" s="680"/>
    </row>
    <row r="66" spans="1:1" x14ac:dyDescent="0.3">
      <c r="A66" s="680"/>
    </row>
    <row r="67" spans="1:1" x14ac:dyDescent="0.3">
      <c r="A67" s="680"/>
    </row>
    <row r="68" spans="1:1" x14ac:dyDescent="0.3">
      <c r="A68" s="680"/>
    </row>
    <row r="69" spans="1:1" x14ac:dyDescent="0.3">
      <c r="A69" s="680"/>
    </row>
    <row r="70" spans="1:1" x14ac:dyDescent="0.3">
      <c r="A70" s="680"/>
    </row>
    <row r="71" spans="1:1" x14ac:dyDescent="0.3">
      <c r="A71" s="680"/>
    </row>
    <row r="72" spans="1:1" x14ac:dyDescent="0.3">
      <c r="A72" s="680"/>
    </row>
    <row r="73" spans="1:1" x14ac:dyDescent="0.3">
      <c r="A73" s="680"/>
    </row>
    <row r="74" spans="1:1" x14ac:dyDescent="0.3">
      <c r="A74" s="680"/>
    </row>
  </sheetData>
  <sheetProtection algorithmName="SHA-512" hashValue="BplfjBHnOuUceFqha0RrXOvdgaitQu4RuGZPNGj3MTV3+mgliR+bKZUwL/CWA1oQknpRxHpWvBel+G142ljvmQ==" saltValue="T123MECzb4ywshLoBlCrrg==" spinCount="100000" sheet="1" formatColumns="0" formatRows="0" selectLockedCells="1"/>
  <customSheetViews>
    <customSheetView guid="{7B2C193D-327B-40D6-809F-9A3DFB75744C}" scale="110" showPageBreaks="1" showGridLines="0" zeroValues="0" printArea="1" hiddenColumns="1" view="pageBreakPreview" topLeftCell="A22">
      <selection activeCell="D51" sqref="D51:F51"/>
      <pageMargins left="0.75" right="0.77" top="0.62" bottom="0.61" header="0.39" footer="0.32"/>
      <pageSetup scale="98" orientation="portrait" r:id="rId1"/>
      <headerFooter alignWithMargins="0">
        <oddFooter>&amp;R&amp;"Book Antiqua,Bold"&amp;8Bid Form (1st Envelope)  / Page &amp;P of &amp;N</oddFooter>
      </headerFooter>
    </customSheetView>
    <customSheetView guid="{0D897A0D-14C5-4BD1-B11A-C8754685A103}" scale="110" showPageBreaks="1" showGridLines="0" zeroValues="0" printArea="1" hiddenColumns="1" view="pageBreakPreview">
      <selection activeCell="D51" sqref="D51:F51"/>
      <pageMargins left="0.75" right="0.77" top="0.62" bottom="0.61" header="0.39" footer="0.32"/>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22">
      <selection activeCell="D50" sqref="D50:F50"/>
      <pageMargins left="0.75" right="0.77" top="0.62" bottom="0.61" header="0.39" footer="0.32"/>
      <pageSetup scale="98" orientation="portrait" r:id="rId3"/>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22">
      <selection activeCell="D50" sqref="D50:F50"/>
      <pageMargins left="0.75" right="0.77" top="0.62" bottom="0.61" header="0.39" footer="0.32"/>
      <pageSetup scale="98" orientation="portrait" r:id="rId4"/>
      <headerFooter alignWithMargins="0">
        <oddFooter>&amp;R&amp;"Book Antiqua,Bold"&amp;8Bid Form (1st Envelope)  / Page &amp;P of &amp;N</oddFooter>
      </headerFooter>
    </customSheetView>
  </customSheetViews>
  <mergeCells count="48">
    <mergeCell ref="B23:C23"/>
    <mergeCell ref="A3:F3"/>
    <mergeCell ref="C5:F5"/>
    <mergeCell ref="B6:C6"/>
    <mergeCell ref="C15:F15"/>
    <mergeCell ref="B17:F17"/>
    <mergeCell ref="B18:F18"/>
    <mergeCell ref="B19:F19"/>
    <mergeCell ref="B20:F20"/>
    <mergeCell ref="B21:C21"/>
    <mergeCell ref="D21:F21"/>
    <mergeCell ref="B22:C22"/>
    <mergeCell ref="B35:F35"/>
    <mergeCell ref="B24:C24"/>
    <mergeCell ref="B25:C25"/>
    <mergeCell ref="B27:C27"/>
    <mergeCell ref="B28:C28"/>
    <mergeCell ref="B29:C29"/>
    <mergeCell ref="D29:F29"/>
    <mergeCell ref="B30:F30"/>
    <mergeCell ref="B31:F31"/>
    <mergeCell ref="B32:F32"/>
    <mergeCell ref="B33:F33"/>
    <mergeCell ref="B34:F34"/>
    <mergeCell ref="B26:C26"/>
    <mergeCell ref="A54:C54"/>
    <mergeCell ref="D54:F54"/>
    <mergeCell ref="B36:F36"/>
    <mergeCell ref="B37:F37"/>
    <mergeCell ref="B38:F38"/>
    <mergeCell ref="B39:F39"/>
    <mergeCell ref="B40:F40"/>
    <mergeCell ref="B41:F41"/>
    <mergeCell ref="B47:C47"/>
    <mergeCell ref="A51:C51"/>
    <mergeCell ref="D51:F51"/>
    <mergeCell ref="A52:C52"/>
    <mergeCell ref="A53:C53"/>
    <mergeCell ref="A58:C58"/>
    <mergeCell ref="A59:C59"/>
    <mergeCell ref="A60:F60"/>
    <mergeCell ref="A61:F61"/>
    <mergeCell ref="A55:C55"/>
    <mergeCell ref="D55:F55"/>
    <mergeCell ref="A56:C56"/>
    <mergeCell ref="D56:F56"/>
    <mergeCell ref="A57:C57"/>
    <mergeCell ref="D57:F57"/>
  </mergeCells>
  <pageMargins left="0.75" right="0.77" top="0.62" bottom="0.61" header="0.39" footer="0.32"/>
  <pageSetup scale="98" orientation="portrait" r:id="rId5"/>
  <headerFooter alignWithMargins="0">
    <oddFooter>&amp;R&amp;"Book Antiqua,Bold"&amp;8Bid Form (1st Envelope)  / 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Basic</vt:lpstr>
      <vt:lpstr>Cover</vt:lpstr>
      <vt:lpstr>Instructions</vt:lpstr>
      <vt:lpstr>Names of Bidder</vt:lpstr>
      <vt:lpstr>Sch-1</vt:lpstr>
      <vt:lpstr>Sch-2</vt:lpstr>
      <vt:lpstr>Sch-3 </vt:lpstr>
      <vt:lpstr>Sch-4a</vt:lpstr>
      <vt:lpstr>Sch-4b</vt:lpstr>
      <vt:lpstr>Sch-5 Dis</vt:lpstr>
      <vt:lpstr>Sch-5</vt:lpstr>
      <vt:lpstr>Sch-6(buy-back)</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'Sch-5'!Print_Area</vt:lpstr>
      <vt:lpstr>'Sch-5 Dis'!Print_Area</vt:lpstr>
      <vt:lpstr>'Sch-6'!Print_Area</vt:lpstr>
      <vt:lpstr>'Sch-6 After Discount'!Print_Area</vt:lpstr>
      <vt:lpstr>'Sch-6(buy-back)'!Print_Area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 Yadav {उमेश कुमार यादव}</dc:creator>
  <cp:lastModifiedBy>Chandra Kr Kamat {चंद्र कुमार कामत}</cp:lastModifiedBy>
  <cp:lastPrinted>2023-01-30T08:54:21Z</cp:lastPrinted>
  <dcterms:created xsi:type="dcterms:W3CDTF">2021-08-24T06:52:23Z</dcterms:created>
  <dcterms:modified xsi:type="dcterms:W3CDTF">2024-07-08T13:06:51Z</dcterms:modified>
</cp:coreProperties>
</file>