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ctrlProps/ctrlProp4.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defaultThemeVersion="124226"/>
  <mc:AlternateContent xmlns:mc="http://schemas.openxmlformats.org/markup-compatibility/2006">
    <mc:Choice Requires="x15">
      <x15ac:absPath xmlns:x15ac="http://schemas.microsoft.com/office/spreadsheetml/2010/11/ac" url="https://powergrid1989-my.sharepoint.com/personal/sr1_powergrid_in/Documents/RHQ/C&amp;M/Works/2025-26/Manogna/WC-4170 Diversion works Raichur lines for SCR/Bid Docs/Bid Forms/"/>
    </mc:Choice>
  </mc:AlternateContent>
  <xr:revisionPtr revIDLastSave="79" documentId="13_ncr:1_{51D269F5-D119-4282-9125-CACC7A65A77B}" xr6:coauthVersionLast="47" xr6:coauthVersionMax="47" xr10:uidLastSave="{705F04AF-CDB3-4509-8154-DC94988F0273}"/>
  <bookViews>
    <workbookView xWindow="-120" yWindow="-120" windowWidth="29040" windowHeight="15720" tabRatio="943" xr2:uid="{00000000-000D-0000-FFFF-FFFF00000000}"/>
  </bookViews>
  <sheets>
    <sheet name="Basic" sheetId="1" r:id="rId1"/>
    <sheet name="Cover" sheetId="2" r:id="rId2"/>
    <sheet name="Names of Bidder" sheetId="3" r:id="rId3"/>
    <sheet name="Attach 3(JV)" sheetId="4" state="hidden" r:id="rId4"/>
    <sheet name="Attach 3(QR)" sheetId="5" r:id="rId5"/>
    <sheet name="Attach 4" sheetId="6" r:id="rId6"/>
    <sheet name="Attach 4 (A)" sheetId="7" state="hidden" r:id="rId7"/>
    <sheet name="Attach 4 (B)" sheetId="8" state="hidden" r:id="rId8"/>
    <sheet name="Attach 5" sheetId="9" r:id="rId9"/>
    <sheet name="Attach 5A" sheetId="27" r:id="rId10"/>
    <sheet name="Attach 6 (C)" sheetId="10" r:id="rId11"/>
    <sheet name="Attach 6 (T)" sheetId="26" r:id="rId12"/>
    <sheet name="Attach 7" sheetId="11" r:id="rId13"/>
    <sheet name="Attach 8" sheetId="12" r:id="rId14"/>
    <sheet name="Attach 9" sheetId="13" r:id="rId15"/>
    <sheet name="Attach 10" sheetId="14" r:id="rId16"/>
    <sheet name="Attach 11" sheetId="15" r:id="rId17"/>
    <sheet name="Attach 12" sheetId="16" r:id="rId18"/>
    <sheet name="Attach 13" sheetId="17" r:id="rId19"/>
    <sheet name="Attach 14" sheetId="18" state="hidden" r:id="rId20"/>
    <sheet name="Attach 14-IP" sheetId="19" r:id="rId21"/>
    <sheet name="Attach 15" sheetId="20" r:id="rId22"/>
    <sheet name="Attach 16" sheetId="21" r:id="rId23"/>
    <sheet name="Attach 17" sheetId="22" r:id="rId24"/>
    <sheet name="Bid Form 1st Envelope" sheetId="23" r:id="rId25"/>
    <sheet name="e-Form" sheetId="24" state="hidden" r:id="rId26"/>
    <sheet name="N to W" sheetId="25" state="hidden" r:id="rId27"/>
  </sheets>
  <externalReferences>
    <externalReference r:id="rId28"/>
    <externalReference r:id="rId29"/>
    <externalReference r:id="rId30"/>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ab">#REF!</definedName>
    <definedName name="logo1">"Picture 7"</definedName>
    <definedName name="_xlnm.Print_Area" localSheetId="15">'Attach 10'!$A$1:$E$28</definedName>
    <definedName name="_xlnm.Print_Area" localSheetId="16">'Attach 11'!$A$1:$E$30</definedName>
    <definedName name="_xlnm.Print_Area" localSheetId="17">'Attach 12'!$A$1:$E$42</definedName>
    <definedName name="_xlnm.Print_Area" localSheetId="18">'Attach 13'!$A$1:$E$29</definedName>
    <definedName name="_xlnm.Print_Area" localSheetId="19">'Attach 14'!$A$1:$E$29</definedName>
    <definedName name="_xlnm.Print_Area" localSheetId="20">'Attach 14-IP'!$A$1:$I$211</definedName>
    <definedName name="_xlnm.Print_Area" localSheetId="21">'Attach 15'!$A$1:$E$77</definedName>
    <definedName name="_xlnm.Print_Area" localSheetId="22">'Attach 16'!$A$1:$L$82</definedName>
    <definedName name="_xlnm.Print_Area" localSheetId="23">'Attach 17'!$A$1:$E$26</definedName>
    <definedName name="_xlnm.Print_Area" localSheetId="3">'Attach 3(JV)'!$A$1:$E$28</definedName>
    <definedName name="_xlnm.Print_Area" localSheetId="4">'Attach 3(QR)'!$A$1:$E$28</definedName>
    <definedName name="_xlnm.Print_Area" localSheetId="5">'Attach 4'!$A$1:$G$25</definedName>
    <definedName name="_xlnm.Print_Area" localSheetId="6">'Attach 4 (A)'!$A$1:$E$31</definedName>
    <definedName name="_xlnm.Print_Area" localSheetId="7">'Attach 4 (B)'!$A$1:$E$26</definedName>
    <definedName name="_xlnm.Print_Area" localSheetId="8">'Attach 5'!$A$1:$E$33</definedName>
    <definedName name="_xlnm.Print_Area" localSheetId="9">'Attach 5A'!$A$1:$E$32</definedName>
    <definedName name="_xlnm.Print_Area" localSheetId="10">'Attach 6 (C)'!$A$1:$E$29</definedName>
    <definedName name="_xlnm.Print_Area" localSheetId="11">'Attach 6 (T)'!$A$1:$E$29</definedName>
    <definedName name="_xlnm.Print_Area" localSheetId="12">'Attach 7'!$A$1:$E$28</definedName>
    <definedName name="_xlnm.Print_Area" localSheetId="13">'Attach 8'!$A$1:$H$35</definedName>
    <definedName name="_xlnm.Print_Area" localSheetId="14">'Attach 9'!$A$1:$E$30</definedName>
    <definedName name="_xlnm.Print_Area" localSheetId="24">'Bid Form 1st Envelope'!$A$1:$F$97</definedName>
    <definedName name="_xlnm.Print_Area" localSheetId="25">'e-Form'!$A$1:$N$51</definedName>
    <definedName name="_xlnm.Print_Area" localSheetId="2">'Names of Bidder'!$B$1:$D$22</definedName>
    <definedName name="_xlnm.Print_Titles" localSheetId="17">'Attach 12'!$18:$18</definedName>
    <definedName name="_xlnm.Print_Titles" localSheetId="13">'Attach 8'!#REF!</definedName>
    <definedName name="_xlnm.Print_Titles" localSheetId="14">'Attach 9'!$18:$18</definedName>
    <definedName name="_xlnm.Recorder">#REF!</definedName>
    <definedName name="TEST">#REF!</definedName>
    <definedName name="Z_237D8718_39ED_4FFE_B3B2_D1192F8D2E87_.wvu.Cols" localSheetId="17" hidden="1">'Attach 12'!#REF!</definedName>
    <definedName name="Z_237D8718_39ED_4FFE_B3B2_D1192F8D2E87_.wvu.Cols" localSheetId="21" hidden="1">'Attach 15'!$H:$H</definedName>
    <definedName name="Z_237D8718_39ED_4FFE_B3B2_D1192F8D2E87_.wvu.Cols" localSheetId="8" hidden="1">'Attach 5'!$H:$H</definedName>
    <definedName name="Z_237D8718_39ED_4FFE_B3B2_D1192F8D2E87_.wvu.Cols" localSheetId="9" hidden="1">'Attach 5A'!$H:$H</definedName>
    <definedName name="Z_237D8718_39ED_4FFE_B3B2_D1192F8D2E87_.wvu.Cols" localSheetId="10" hidden="1">'Attach 6 (C)'!$H:$H</definedName>
    <definedName name="Z_237D8718_39ED_4FFE_B3B2_D1192F8D2E87_.wvu.Cols" localSheetId="11" hidden="1">'Attach 6 (T)'!$H:$H</definedName>
    <definedName name="Z_237D8718_39ED_4FFE_B3B2_D1192F8D2E87_.wvu.Cols" localSheetId="13" hidden="1">'Attach 8'!$I:$U</definedName>
    <definedName name="Z_237D8718_39ED_4FFE_B3B2_D1192F8D2E87_.wvu.Cols" localSheetId="2" hidden="1">'Names of Bidder'!$A:$A</definedName>
    <definedName name="Z_237D8718_39ED_4FFE_B3B2_D1192F8D2E87_.wvu.PrintArea" localSheetId="15" hidden="1">'Attach 10'!$A$1:$E$28</definedName>
    <definedName name="Z_237D8718_39ED_4FFE_B3B2_D1192F8D2E87_.wvu.PrintArea" localSheetId="16" hidden="1">'Attach 11'!$A$1:$E$30</definedName>
    <definedName name="Z_237D8718_39ED_4FFE_B3B2_D1192F8D2E87_.wvu.PrintArea" localSheetId="17" hidden="1">'Attach 12'!$A$1:$E$31</definedName>
    <definedName name="Z_237D8718_39ED_4FFE_B3B2_D1192F8D2E87_.wvu.PrintArea" localSheetId="18" hidden="1">'Attach 13'!$A$1:$E$29</definedName>
    <definedName name="Z_237D8718_39ED_4FFE_B3B2_D1192F8D2E87_.wvu.PrintArea" localSheetId="19" hidden="1">'Attach 14'!$A$1:$E$29</definedName>
    <definedName name="Z_237D8718_39ED_4FFE_B3B2_D1192F8D2E87_.wvu.PrintArea" localSheetId="20" hidden="1">'Attach 14-IP'!$A$8:$I$225</definedName>
    <definedName name="Z_237D8718_39ED_4FFE_B3B2_D1192F8D2E87_.wvu.PrintArea" localSheetId="21" hidden="1">'Attach 15'!$A$1:$E$77</definedName>
    <definedName name="Z_237D8718_39ED_4FFE_B3B2_D1192F8D2E87_.wvu.PrintArea" localSheetId="22" hidden="1">'Attach 16'!$A$1:$L$82</definedName>
    <definedName name="Z_237D8718_39ED_4FFE_B3B2_D1192F8D2E87_.wvu.PrintArea" localSheetId="23" hidden="1">'Attach 17'!$A$1:$E$29</definedName>
    <definedName name="Z_237D8718_39ED_4FFE_B3B2_D1192F8D2E87_.wvu.PrintArea" localSheetId="3" hidden="1">'Attach 3(JV)'!$A$1:$E$28</definedName>
    <definedName name="Z_237D8718_39ED_4FFE_B3B2_D1192F8D2E87_.wvu.PrintArea" localSheetId="4" hidden="1">'Attach 3(QR)'!$A$1:$E$28</definedName>
    <definedName name="Z_237D8718_39ED_4FFE_B3B2_D1192F8D2E87_.wvu.PrintArea" localSheetId="5" hidden="1">'Attach 4'!$A$1:$E$25</definedName>
    <definedName name="Z_237D8718_39ED_4FFE_B3B2_D1192F8D2E87_.wvu.PrintArea" localSheetId="6" hidden="1">'Attach 4 (A)'!$A$1:$E$31</definedName>
    <definedName name="Z_237D8718_39ED_4FFE_B3B2_D1192F8D2E87_.wvu.PrintArea" localSheetId="7" hidden="1">'Attach 4 (B)'!$A$1:$E$26</definedName>
    <definedName name="Z_237D8718_39ED_4FFE_B3B2_D1192F8D2E87_.wvu.PrintArea" localSheetId="8" hidden="1">'Attach 5'!$A$1:$E$71</definedName>
    <definedName name="Z_237D8718_39ED_4FFE_B3B2_D1192F8D2E87_.wvu.PrintArea" localSheetId="9" hidden="1">'Attach 5A'!$A$1:$E$71</definedName>
    <definedName name="Z_237D8718_39ED_4FFE_B3B2_D1192F8D2E87_.wvu.PrintArea" localSheetId="10" hidden="1">'Attach 6 (C)'!$A$1:$E$51</definedName>
    <definedName name="Z_237D8718_39ED_4FFE_B3B2_D1192F8D2E87_.wvu.PrintArea" localSheetId="11" hidden="1">'Attach 6 (T)'!$A$1:$E$51</definedName>
    <definedName name="Z_237D8718_39ED_4FFE_B3B2_D1192F8D2E87_.wvu.PrintArea" localSheetId="12" hidden="1">'Attach 7'!$A$1:$E$28</definedName>
    <definedName name="Z_237D8718_39ED_4FFE_B3B2_D1192F8D2E87_.wvu.PrintArea" localSheetId="13" hidden="1">'Attach 8'!$A$1:$E$35</definedName>
    <definedName name="Z_237D8718_39ED_4FFE_B3B2_D1192F8D2E87_.wvu.PrintArea" localSheetId="14" hidden="1">'Attach 9'!$A$1:$E$30</definedName>
    <definedName name="Z_237D8718_39ED_4FFE_B3B2_D1192F8D2E87_.wvu.PrintArea" localSheetId="24" hidden="1">'Bid Form 1st Envelope'!$A$1:$F$97</definedName>
    <definedName name="Z_237D8718_39ED_4FFE_B3B2_D1192F8D2E87_.wvu.PrintArea" localSheetId="25" hidden="1">'e-Form'!$A$1:$N$51</definedName>
    <definedName name="Z_237D8718_39ED_4FFE_B3B2_D1192F8D2E87_.wvu.PrintArea" localSheetId="2" hidden="1">'Names of Bidder'!$B$1:$E$20</definedName>
    <definedName name="Z_237D8718_39ED_4FFE_B3B2_D1192F8D2E87_.wvu.PrintTitles" localSheetId="17" hidden="1">'Attach 12'!$18:$18</definedName>
    <definedName name="Z_237D8718_39ED_4FFE_B3B2_D1192F8D2E87_.wvu.PrintTitles" localSheetId="14" hidden="1">'Attach 9'!$18:$18</definedName>
    <definedName name="Z_237D8718_39ED_4FFE_B3B2_D1192F8D2E87_.wvu.Rows" localSheetId="20" hidden="1">'Attach 14-IP'!$43:$45</definedName>
    <definedName name="Z_237D8718_39ED_4FFE_B3B2_D1192F8D2E87_.wvu.Rows" localSheetId="8" hidden="1">'Attach 5'!$23:$28</definedName>
    <definedName name="Z_237D8718_39ED_4FFE_B3B2_D1192F8D2E87_.wvu.Rows" localSheetId="9" hidden="1">'Attach 5A'!$23:$28</definedName>
    <definedName name="Z_237D8718_39ED_4FFE_B3B2_D1192F8D2E87_.wvu.Rows" localSheetId="13" hidden="1">'Attach 8'!$30:$35</definedName>
    <definedName name="Z_237D8718_39ED_4FFE_B3B2_D1192F8D2E87_.wvu.Rows" localSheetId="24" hidden="1">'Bid Form 1st Envelope'!$23:$24</definedName>
    <definedName name="Z_2FDEDC7A_220A_4BDB_8FCD_0C556B60E1DF_.wvu.Cols" localSheetId="17" hidden="1">'Attach 12'!#REF!</definedName>
    <definedName name="Z_2FDEDC7A_220A_4BDB_8FCD_0C556B60E1DF_.wvu.Cols" localSheetId="21" hidden="1">'Attach 15'!$H:$H</definedName>
    <definedName name="Z_2FDEDC7A_220A_4BDB_8FCD_0C556B60E1DF_.wvu.Cols" localSheetId="8" hidden="1">'Attach 5'!$H:$H</definedName>
    <definedName name="Z_2FDEDC7A_220A_4BDB_8FCD_0C556B60E1DF_.wvu.Cols" localSheetId="9" hidden="1">'Attach 5A'!$H:$H</definedName>
    <definedName name="Z_2FDEDC7A_220A_4BDB_8FCD_0C556B60E1DF_.wvu.Cols" localSheetId="10" hidden="1">'Attach 6 (C)'!$H:$H</definedName>
    <definedName name="Z_2FDEDC7A_220A_4BDB_8FCD_0C556B60E1DF_.wvu.Cols" localSheetId="11" hidden="1">'Attach 6 (T)'!$H:$H</definedName>
    <definedName name="Z_2FDEDC7A_220A_4BDB_8FCD_0C556B60E1DF_.wvu.Cols" localSheetId="13" hidden="1">'Attach 8'!$I:$U</definedName>
    <definedName name="Z_2FDEDC7A_220A_4BDB_8FCD_0C556B60E1DF_.wvu.Cols" localSheetId="2" hidden="1">'Names of Bidder'!$A:$A</definedName>
    <definedName name="Z_2FDEDC7A_220A_4BDB_8FCD_0C556B60E1DF_.wvu.PrintArea" localSheetId="15" hidden="1">'Attach 10'!$A$1:$E$28</definedName>
    <definedName name="Z_2FDEDC7A_220A_4BDB_8FCD_0C556B60E1DF_.wvu.PrintArea" localSheetId="16" hidden="1">'Attach 11'!$A$1:$E$30</definedName>
    <definedName name="Z_2FDEDC7A_220A_4BDB_8FCD_0C556B60E1DF_.wvu.PrintArea" localSheetId="17" hidden="1">'Attach 12'!$A$1:$E$31</definedName>
    <definedName name="Z_2FDEDC7A_220A_4BDB_8FCD_0C556B60E1DF_.wvu.PrintArea" localSheetId="18" hidden="1">'Attach 13'!$A$1:$E$29</definedName>
    <definedName name="Z_2FDEDC7A_220A_4BDB_8FCD_0C556B60E1DF_.wvu.PrintArea" localSheetId="19" hidden="1">'Attach 14'!$A$1:$E$29</definedName>
    <definedName name="Z_2FDEDC7A_220A_4BDB_8FCD_0C556B60E1DF_.wvu.PrintArea" localSheetId="20" hidden="1">'Attach 14-IP'!$A$8:$I$225</definedName>
    <definedName name="Z_2FDEDC7A_220A_4BDB_8FCD_0C556B60E1DF_.wvu.PrintArea" localSheetId="21" hidden="1">'Attach 15'!$A$1:$E$77</definedName>
    <definedName name="Z_2FDEDC7A_220A_4BDB_8FCD_0C556B60E1DF_.wvu.PrintArea" localSheetId="22" hidden="1">'Attach 16'!$A$1:$L$82</definedName>
    <definedName name="Z_2FDEDC7A_220A_4BDB_8FCD_0C556B60E1DF_.wvu.PrintArea" localSheetId="23" hidden="1">'Attach 17'!$A$1:$E$29</definedName>
    <definedName name="Z_2FDEDC7A_220A_4BDB_8FCD_0C556B60E1DF_.wvu.PrintArea" localSheetId="3" hidden="1">'Attach 3(JV)'!$A$1:$E$28</definedName>
    <definedName name="Z_2FDEDC7A_220A_4BDB_8FCD_0C556B60E1DF_.wvu.PrintArea" localSheetId="4" hidden="1">'Attach 3(QR)'!$A$1:$E$28</definedName>
    <definedName name="Z_2FDEDC7A_220A_4BDB_8FCD_0C556B60E1DF_.wvu.PrintArea" localSheetId="5" hidden="1">'Attach 4'!$A$1:$E$25</definedName>
    <definedName name="Z_2FDEDC7A_220A_4BDB_8FCD_0C556B60E1DF_.wvu.PrintArea" localSheetId="6" hidden="1">'Attach 4 (A)'!$A$1:$E$31</definedName>
    <definedName name="Z_2FDEDC7A_220A_4BDB_8FCD_0C556B60E1DF_.wvu.PrintArea" localSheetId="7" hidden="1">'Attach 4 (B)'!$A$1:$E$26</definedName>
    <definedName name="Z_2FDEDC7A_220A_4BDB_8FCD_0C556B60E1DF_.wvu.PrintArea" localSheetId="8" hidden="1">'Attach 5'!$A$1:$E$71</definedName>
    <definedName name="Z_2FDEDC7A_220A_4BDB_8FCD_0C556B60E1DF_.wvu.PrintArea" localSheetId="9" hidden="1">'Attach 5A'!$A$1:$E$71</definedName>
    <definedName name="Z_2FDEDC7A_220A_4BDB_8FCD_0C556B60E1DF_.wvu.PrintArea" localSheetId="10" hidden="1">'Attach 6 (C)'!$A$1:$E$51</definedName>
    <definedName name="Z_2FDEDC7A_220A_4BDB_8FCD_0C556B60E1DF_.wvu.PrintArea" localSheetId="11" hidden="1">'Attach 6 (T)'!$A$1:$E$51</definedName>
    <definedName name="Z_2FDEDC7A_220A_4BDB_8FCD_0C556B60E1DF_.wvu.PrintArea" localSheetId="12" hidden="1">'Attach 7'!$A$1:$E$28</definedName>
    <definedName name="Z_2FDEDC7A_220A_4BDB_8FCD_0C556B60E1DF_.wvu.PrintArea" localSheetId="13" hidden="1">'Attach 8'!$A$1:$E$35</definedName>
    <definedName name="Z_2FDEDC7A_220A_4BDB_8FCD_0C556B60E1DF_.wvu.PrintArea" localSheetId="14" hidden="1">'Attach 9'!$A$1:$E$30</definedName>
    <definedName name="Z_2FDEDC7A_220A_4BDB_8FCD_0C556B60E1DF_.wvu.PrintArea" localSheetId="24" hidden="1">'Bid Form 1st Envelope'!$A$1:$F$97</definedName>
    <definedName name="Z_2FDEDC7A_220A_4BDB_8FCD_0C556B60E1DF_.wvu.PrintArea" localSheetId="25" hidden="1">'e-Form'!$A$1:$N$51</definedName>
    <definedName name="Z_2FDEDC7A_220A_4BDB_8FCD_0C556B60E1DF_.wvu.PrintArea" localSheetId="2" hidden="1">'Names of Bidder'!$B$1:$D$20</definedName>
    <definedName name="Z_2FDEDC7A_220A_4BDB_8FCD_0C556B60E1DF_.wvu.PrintTitles" localSheetId="17" hidden="1">'Attach 12'!$18:$18</definedName>
    <definedName name="Z_2FDEDC7A_220A_4BDB_8FCD_0C556B60E1DF_.wvu.PrintTitles" localSheetId="14" hidden="1">'Attach 9'!$18:$18</definedName>
    <definedName name="Z_2FDEDC7A_220A_4BDB_8FCD_0C556B60E1DF_.wvu.Rows" localSheetId="20" hidden="1">'Attach 14-IP'!$43:$45</definedName>
    <definedName name="Z_2FDEDC7A_220A_4BDB_8FCD_0C556B60E1DF_.wvu.Rows" localSheetId="8" hidden="1">'Attach 5'!$23:$28</definedName>
    <definedName name="Z_2FDEDC7A_220A_4BDB_8FCD_0C556B60E1DF_.wvu.Rows" localSheetId="9" hidden="1">'Attach 5A'!$23:$28</definedName>
    <definedName name="Z_2FDEDC7A_220A_4BDB_8FCD_0C556B60E1DF_.wvu.Rows" localSheetId="13" hidden="1">'Attach 8'!$30:$35</definedName>
    <definedName name="Z_2FDEDC7A_220A_4BDB_8FCD_0C556B60E1DF_.wvu.Rows" localSheetId="24" hidden="1">'Bid Form 1st Envelope'!$23:$24</definedName>
    <definedName name="Z_6A6F11F6_4979_4331_B451_38654332CB39_.wvu.Cols" localSheetId="17" hidden="1">'Attach 12'!#REF!</definedName>
    <definedName name="Z_6A6F11F6_4979_4331_B451_38654332CB39_.wvu.Cols" localSheetId="21" hidden="1">'Attach 15'!$H:$H</definedName>
    <definedName name="Z_6A6F11F6_4979_4331_B451_38654332CB39_.wvu.Cols" localSheetId="8" hidden="1">'Attach 5'!$H:$H</definedName>
    <definedName name="Z_6A6F11F6_4979_4331_B451_38654332CB39_.wvu.Cols" localSheetId="9" hidden="1">'Attach 5A'!$H:$H</definedName>
    <definedName name="Z_6A6F11F6_4979_4331_B451_38654332CB39_.wvu.Cols" localSheetId="10" hidden="1">'Attach 6 (C)'!$H:$H</definedName>
    <definedName name="Z_6A6F11F6_4979_4331_B451_38654332CB39_.wvu.Cols" localSheetId="11" hidden="1">'Attach 6 (T)'!$H:$H</definedName>
    <definedName name="Z_6A6F11F6_4979_4331_B451_38654332CB39_.wvu.Cols" localSheetId="13" hidden="1">'Attach 8'!$I:$U</definedName>
    <definedName name="Z_6A6F11F6_4979_4331_B451_38654332CB39_.wvu.Cols" localSheetId="2" hidden="1">'Names of Bidder'!$A:$A</definedName>
    <definedName name="Z_6A6F11F6_4979_4331_B451_38654332CB39_.wvu.PrintArea" localSheetId="15" hidden="1">'Attach 10'!$A$1:$E$28</definedName>
    <definedName name="Z_6A6F11F6_4979_4331_B451_38654332CB39_.wvu.PrintArea" localSheetId="16" hidden="1">'Attach 11'!$A$1:$E$30</definedName>
    <definedName name="Z_6A6F11F6_4979_4331_B451_38654332CB39_.wvu.PrintArea" localSheetId="17" hidden="1">'Attach 12'!$A$1:$E$31</definedName>
    <definedName name="Z_6A6F11F6_4979_4331_B451_38654332CB39_.wvu.PrintArea" localSheetId="18" hidden="1">'Attach 13'!$A$1:$E$29</definedName>
    <definedName name="Z_6A6F11F6_4979_4331_B451_38654332CB39_.wvu.PrintArea" localSheetId="19" hidden="1">'Attach 14'!$A$1:$E$29</definedName>
    <definedName name="Z_6A6F11F6_4979_4331_B451_38654332CB39_.wvu.PrintArea" localSheetId="20" hidden="1">'Attach 14-IP'!$A$8:$I$225</definedName>
    <definedName name="Z_6A6F11F6_4979_4331_B451_38654332CB39_.wvu.PrintArea" localSheetId="21" hidden="1">'Attach 15'!$A$1:$E$77</definedName>
    <definedName name="Z_6A6F11F6_4979_4331_B451_38654332CB39_.wvu.PrintArea" localSheetId="22" hidden="1">'Attach 16'!$A$1:$L$82</definedName>
    <definedName name="Z_6A6F11F6_4979_4331_B451_38654332CB39_.wvu.PrintArea" localSheetId="23" hidden="1">'Attach 17'!$A$1:$E$26</definedName>
    <definedName name="Z_6A6F11F6_4979_4331_B451_38654332CB39_.wvu.PrintArea" localSheetId="3" hidden="1">'Attach 3(JV)'!$A$1:$E$28</definedName>
    <definedName name="Z_6A6F11F6_4979_4331_B451_38654332CB39_.wvu.PrintArea" localSheetId="4" hidden="1">'Attach 3(QR)'!$A$1:$E$28</definedName>
    <definedName name="Z_6A6F11F6_4979_4331_B451_38654332CB39_.wvu.PrintArea" localSheetId="5" hidden="1">'Attach 4'!$A$1:$E$25</definedName>
    <definedName name="Z_6A6F11F6_4979_4331_B451_38654332CB39_.wvu.PrintArea" localSheetId="6" hidden="1">'Attach 4 (A)'!$A$1:$E$31</definedName>
    <definedName name="Z_6A6F11F6_4979_4331_B451_38654332CB39_.wvu.PrintArea" localSheetId="7" hidden="1">'Attach 4 (B)'!$A$1:$E$26</definedName>
    <definedName name="Z_6A6F11F6_4979_4331_B451_38654332CB39_.wvu.PrintArea" localSheetId="8" hidden="1">'Attach 5'!$A$1:$E$71</definedName>
    <definedName name="Z_6A6F11F6_4979_4331_B451_38654332CB39_.wvu.PrintArea" localSheetId="9" hidden="1">'Attach 5A'!$A$1:$E$71</definedName>
    <definedName name="Z_6A6F11F6_4979_4331_B451_38654332CB39_.wvu.PrintArea" localSheetId="10" hidden="1">'Attach 6 (C)'!$A$1:$E$51</definedName>
    <definedName name="Z_6A6F11F6_4979_4331_B451_38654332CB39_.wvu.PrintArea" localSheetId="11" hidden="1">'Attach 6 (T)'!$A$1:$E$51</definedName>
    <definedName name="Z_6A6F11F6_4979_4331_B451_38654332CB39_.wvu.PrintArea" localSheetId="12" hidden="1">'Attach 7'!$A$1:$E$28</definedName>
    <definedName name="Z_6A6F11F6_4979_4331_B451_38654332CB39_.wvu.PrintArea" localSheetId="13" hidden="1">'Attach 8'!$A$1:$E$35</definedName>
    <definedName name="Z_6A6F11F6_4979_4331_B451_38654332CB39_.wvu.PrintArea" localSheetId="14" hidden="1">'Attach 9'!$A$1:$E$30</definedName>
    <definedName name="Z_6A6F11F6_4979_4331_B451_38654332CB39_.wvu.PrintArea" localSheetId="24" hidden="1">'Bid Form 1st Envelope'!$A$1:$F$97</definedName>
    <definedName name="Z_6A6F11F6_4979_4331_B451_38654332CB39_.wvu.PrintArea" localSheetId="25" hidden="1">'e-Form'!$A$1:$N$51</definedName>
    <definedName name="Z_6A6F11F6_4979_4331_B451_38654332CB39_.wvu.PrintArea" localSheetId="2" hidden="1">'Names of Bidder'!$B$1:$D$20</definedName>
    <definedName name="Z_6A6F11F6_4979_4331_B451_38654332CB39_.wvu.PrintTitles" localSheetId="17" hidden="1">'Attach 12'!$18:$18</definedName>
    <definedName name="Z_6A6F11F6_4979_4331_B451_38654332CB39_.wvu.PrintTitles" localSheetId="14" hidden="1">'Attach 9'!$18:$18</definedName>
    <definedName name="Z_6A6F11F6_4979_4331_B451_38654332CB39_.wvu.Rows" localSheetId="20" hidden="1">'Attach 14-IP'!$43:$45</definedName>
    <definedName name="Z_6A6F11F6_4979_4331_B451_38654332CB39_.wvu.Rows" localSheetId="8" hidden="1">'Attach 5'!$23:$28</definedName>
    <definedName name="Z_6A6F11F6_4979_4331_B451_38654332CB39_.wvu.Rows" localSheetId="9" hidden="1">'Attach 5A'!$23:$28</definedName>
    <definedName name="Z_6A6F11F6_4979_4331_B451_38654332CB39_.wvu.Rows" localSheetId="13" hidden="1">'Attach 8'!$30:$35</definedName>
    <definedName name="Z_6A6F11F6_4979_4331_B451_38654332CB39_.wvu.Rows" localSheetId="24" hidden="1">'Bid Form 1st Envelope'!$23:$24</definedName>
    <definedName name="Z_827228A5_964E_465A_A946_EF2238A19E11_.wvu.Cols" localSheetId="17" hidden="1">'Attach 12'!#REF!</definedName>
    <definedName name="Z_827228A5_964E_465A_A946_EF2238A19E11_.wvu.Cols" localSheetId="21" hidden="1">'Attach 15'!$H:$H</definedName>
    <definedName name="Z_827228A5_964E_465A_A946_EF2238A19E11_.wvu.Cols" localSheetId="8" hidden="1">'Attach 5'!$H:$H</definedName>
    <definedName name="Z_827228A5_964E_465A_A946_EF2238A19E11_.wvu.Cols" localSheetId="9" hidden="1">'Attach 5A'!$H:$H</definedName>
    <definedName name="Z_827228A5_964E_465A_A946_EF2238A19E11_.wvu.Cols" localSheetId="10" hidden="1">'Attach 6 (C)'!$H:$H</definedName>
    <definedName name="Z_827228A5_964E_465A_A946_EF2238A19E11_.wvu.Cols" localSheetId="11" hidden="1">'Attach 6 (T)'!$H:$H</definedName>
    <definedName name="Z_827228A5_964E_465A_A946_EF2238A19E11_.wvu.Cols" localSheetId="13" hidden="1">'Attach 8'!$I:$U</definedName>
    <definedName name="Z_827228A5_964E_465A_A946_EF2238A19E11_.wvu.Cols" localSheetId="2" hidden="1">'Names of Bidder'!$A:$A</definedName>
    <definedName name="Z_827228A5_964E_465A_A946_EF2238A19E11_.wvu.PrintArea" localSheetId="15" hidden="1">'Attach 10'!$A$1:$E$28</definedName>
    <definedName name="Z_827228A5_964E_465A_A946_EF2238A19E11_.wvu.PrintArea" localSheetId="16" hidden="1">'Attach 11'!$A$1:$E$30</definedName>
    <definedName name="Z_827228A5_964E_465A_A946_EF2238A19E11_.wvu.PrintArea" localSheetId="17" hidden="1">'Attach 12'!$A$1:$E$31</definedName>
    <definedName name="Z_827228A5_964E_465A_A946_EF2238A19E11_.wvu.PrintArea" localSheetId="18" hidden="1">'Attach 13'!$A$1:$E$29</definedName>
    <definedName name="Z_827228A5_964E_465A_A946_EF2238A19E11_.wvu.PrintArea" localSheetId="19" hidden="1">'Attach 14'!$A$1:$E$29</definedName>
    <definedName name="Z_827228A5_964E_465A_A946_EF2238A19E11_.wvu.PrintArea" localSheetId="20" hidden="1">'Attach 14-IP'!$A$8:$I$225</definedName>
    <definedName name="Z_827228A5_964E_465A_A946_EF2238A19E11_.wvu.PrintArea" localSheetId="21" hidden="1">'Attach 15'!$A$1:$E$77</definedName>
    <definedName name="Z_827228A5_964E_465A_A946_EF2238A19E11_.wvu.PrintArea" localSheetId="22" hidden="1">'Attach 16'!$A$1:$L$82</definedName>
    <definedName name="Z_827228A5_964E_465A_A946_EF2238A19E11_.wvu.PrintArea" localSheetId="23" hidden="1">'Attach 17'!$A$1:$E$26</definedName>
    <definedName name="Z_827228A5_964E_465A_A946_EF2238A19E11_.wvu.PrintArea" localSheetId="3" hidden="1">'Attach 3(JV)'!$A$1:$E$28</definedName>
    <definedName name="Z_827228A5_964E_465A_A946_EF2238A19E11_.wvu.PrintArea" localSheetId="4" hidden="1">'Attach 3(QR)'!$A$1:$E$28</definedName>
    <definedName name="Z_827228A5_964E_465A_A946_EF2238A19E11_.wvu.PrintArea" localSheetId="5" hidden="1">'Attach 4'!$A$1:$E$25</definedName>
    <definedName name="Z_827228A5_964E_465A_A946_EF2238A19E11_.wvu.PrintArea" localSheetId="6" hidden="1">'Attach 4 (A)'!$A$1:$E$31</definedName>
    <definedName name="Z_827228A5_964E_465A_A946_EF2238A19E11_.wvu.PrintArea" localSheetId="7" hidden="1">'Attach 4 (B)'!$A$1:$E$26</definedName>
    <definedName name="Z_827228A5_964E_465A_A946_EF2238A19E11_.wvu.PrintArea" localSheetId="8" hidden="1">'Attach 5'!$A$1:$E$71</definedName>
    <definedName name="Z_827228A5_964E_465A_A946_EF2238A19E11_.wvu.PrintArea" localSheetId="9" hidden="1">'Attach 5A'!$A$1:$E$71</definedName>
    <definedName name="Z_827228A5_964E_465A_A946_EF2238A19E11_.wvu.PrintArea" localSheetId="10" hidden="1">'Attach 6 (C)'!$A$1:$E$51</definedName>
    <definedName name="Z_827228A5_964E_465A_A946_EF2238A19E11_.wvu.PrintArea" localSheetId="11" hidden="1">'Attach 6 (T)'!$A$1:$E$51</definedName>
    <definedName name="Z_827228A5_964E_465A_A946_EF2238A19E11_.wvu.PrintArea" localSheetId="12" hidden="1">'Attach 7'!$A$1:$E$28</definedName>
    <definedName name="Z_827228A5_964E_465A_A946_EF2238A19E11_.wvu.PrintArea" localSheetId="13" hidden="1">'Attach 8'!$A$1:$E$35</definedName>
    <definedName name="Z_827228A5_964E_465A_A946_EF2238A19E11_.wvu.PrintArea" localSheetId="14" hidden="1">'Attach 9'!$A$1:$E$30</definedName>
    <definedName name="Z_827228A5_964E_465A_A946_EF2238A19E11_.wvu.PrintArea" localSheetId="24" hidden="1">'Bid Form 1st Envelope'!$A$1:$F$97</definedName>
    <definedName name="Z_827228A5_964E_465A_A946_EF2238A19E11_.wvu.PrintArea" localSheetId="25" hidden="1">'e-Form'!$A$1:$N$51</definedName>
    <definedName name="Z_827228A5_964E_465A_A946_EF2238A19E11_.wvu.PrintArea" localSheetId="2" hidden="1">'Names of Bidder'!$B$1:$D$20</definedName>
    <definedName name="Z_827228A5_964E_465A_A946_EF2238A19E11_.wvu.PrintTitles" localSheetId="17" hidden="1">'Attach 12'!$18:$18</definedName>
    <definedName name="Z_827228A5_964E_465A_A946_EF2238A19E11_.wvu.PrintTitles" localSheetId="14" hidden="1">'Attach 9'!$18:$18</definedName>
    <definedName name="Z_827228A5_964E_465A_A946_EF2238A19E11_.wvu.Rows" localSheetId="17" hidden="1">'Attach 12'!$14:$31</definedName>
    <definedName name="Z_827228A5_964E_465A_A946_EF2238A19E11_.wvu.Rows" localSheetId="19" hidden="1">'Attach 14'!$14:$16</definedName>
    <definedName name="Z_827228A5_964E_465A_A946_EF2238A19E11_.wvu.Rows" localSheetId="20" hidden="1">'Attach 14-IP'!$43:$45</definedName>
    <definedName name="Z_827228A5_964E_465A_A946_EF2238A19E11_.wvu.Rows" localSheetId="8" hidden="1">'Attach 5'!$23:$28</definedName>
    <definedName name="Z_827228A5_964E_465A_A946_EF2238A19E11_.wvu.Rows" localSheetId="9" hidden="1">'Attach 5A'!$23:$28</definedName>
    <definedName name="Z_827228A5_964E_465A_A946_EF2238A19E11_.wvu.Rows" localSheetId="13" hidden="1">'Attach 8'!$30:$35</definedName>
    <definedName name="Z_827228A5_964E_465A_A946_EF2238A19E11_.wvu.Rows" localSheetId="24" hidden="1">'Bid Form 1st Envelope'!$23:$24</definedName>
    <definedName name="Z_8E7B022F_1113_4BA2_B2BA_8EDBE02A2557_.wvu.PrintArea" localSheetId="15" hidden="1">'Attach 10'!$A$1:$E$28</definedName>
    <definedName name="Z_8E7B022F_1113_4BA2_B2BA_8EDBE02A2557_.wvu.PrintArea" localSheetId="16" hidden="1">'Attach 11'!$A$1:$E$30</definedName>
    <definedName name="Z_8E7B022F_1113_4BA2_B2BA_8EDBE02A2557_.wvu.PrintArea" localSheetId="17" hidden="1">'Attach 12'!$A$1:$E$31</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15'!$A$1:$E$77</definedName>
    <definedName name="Z_8E7B022F_1113_4BA2_B2BA_8EDBE02A2557_.wvu.PrintArea" localSheetId="22" hidden="1">'Attach 16'!$A$1:$L$82</definedName>
    <definedName name="Z_8E7B022F_1113_4BA2_B2BA_8EDBE02A2557_.wvu.PrintArea" localSheetId="23" hidden="1">'Attach 17'!$A$1:$E$29</definedName>
    <definedName name="Z_8E7B022F_1113_4BA2_B2BA_8EDBE02A2557_.wvu.PrintArea" localSheetId="3" hidden="1">'Attach 3(JV)'!$A$1:$E$28</definedName>
    <definedName name="Z_8E7B022F_1113_4BA2_B2BA_8EDBE02A2557_.wvu.PrintArea" localSheetId="4" hidden="1">'Attach 3(QR)'!$A$1:$E$28</definedName>
    <definedName name="Z_8E7B022F_1113_4BA2_B2BA_8EDBE02A2557_.wvu.PrintArea" localSheetId="5" hidden="1">'Attach 4'!$A$1:$E$25</definedName>
    <definedName name="Z_8E7B022F_1113_4BA2_B2BA_8EDBE02A2557_.wvu.PrintArea" localSheetId="6" hidden="1">'Attach 4 (A)'!$A$1:$E$31</definedName>
    <definedName name="Z_8E7B022F_1113_4BA2_B2BA_8EDBE02A2557_.wvu.PrintArea" localSheetId="7" hidden="1">'Attach 4 (B)'!$A$1:$E$26</definedName>
    <definedName name="Z_8E7B022F_1113_4BA2_B2BA_8EDBE02A2557_.wvu.PrintArea" localSheetId="8" hidden="1">'Attach 5'!$A$1:$E$71</definedName>
    <definedName name="Z_8E7B022F_1113_4BA2_B2BA_8EDBE02A2557_.wvu.PrintArea" localSheetId="9" hidden="1">'Attach 5A'!$A$1:$E$71</definedName>
    <definedName name="Z_8E7B022F_1113_4BA2_B2BA_8EDBE02A2557_.wvu.PrintArea" localSheetId="10" hidden="1">'Attach 6 (C)'!$A$1:$E$51</definedName>
    <definedName name="Z_8E7B022F_1113_4BA2_B2BA_8EDBE02A2557_.wvu.PrintArea" localSheetId="11" hidden="1">'Attach 6 (T)'!$A$1:$E$51</definedName>
    <definedName name="Z_8E7B022F_1113_4BA2_B2BA_8EDBE02A2557_.wvu.PrintArea" localSheetId="12" hidden="1">'Attach 7'!$A$1:$E$28</definedName>
    <definedName name="Z_8E7B022F_1113_4BA2_B2BA_8EDBE02A2557_.wvu.PrintArea" localSheetId="13" hidden="1">'Attach 8'!$A$1:$E$35</definedName>
    <definedName name="Z_8E7B022F_1113_4BA2_B2BA_8EDBE02A2557_.wvu.PrintArea" localSheetId="14" hidden="1">'Attach 9'!$A$1:$E$38</definedName>
    <definedName name="Z_8E7B022F_1113_4BA2_B2BA_8EDBE02A2557_.wvu.PrintArea" localSheetId="24" hidden="1">'Bid Form 1st Envelope'!$A$1:$F$97</definedName>
    <definedName name="Z_8E7B022F_1113_4BA2_B2BA_8EDBE02A2557_.wvu.PrintArea" localSheetId="25" hidden="1">'e-Form'!$A$1:$N$51</definedName>
    <definedName name="Z_8E7B022F_1113_4BA2_B2BA_8EDBE02A2557_.wvu.PrintTitles" localSheetId="17" hidden="1">'Attach 12'!$18:$18</definedName>
    <definedName name="Z_8E7B022F_1113_4BA2_B2BA_8EDBE02A2557_.wvu.PrintTitles" localSheetId="13" hidden="1">'Attach 8'!#REF!</definedName>
    <definedName name="Z_8E7B022F_1113_4BA2_B2BA_8EDBE02A2557_.wvu.PrintTitles" localSheetId="14" hidden="1">'Attach 9'!$18:$18</definedName>
    <definedName name="Z_A3F641DF_CF1D_48E3_AFDC_E52726A449CB_.wvu.PrintArea" localSheetId="15" hidden="1">'Attach 10'!$A$1:$E$29</definedName>
    <definedName name="Z_A3F641DF_CF1D_48E3_AFDC_E52726A449CB_.wvu.PrintArea" localSheetId="16" hidden="1">'Attach 11'!$A$1:$E$30</definedName>
    <definedName name="Z_A3F641DF_CF1D_48E3_AFDC_E52726A449CB_.wvu.PrintArea" localSheetId="17" hidden="1">'Attach 12'!$A$1:$E$31</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15'!$A$1:$E$78</definedName>
    <definedName name="Z_A3F641DF_CF1D_48E3_AFDC_E52726A449CB_.wvu.PrintArea" localSheetId="22" hidden="1">'Attach 16'!$A$1:$L$82</definedName>
    <definedName name="Z_A3F641DF_CF1D_48E3_AFDC_E52726A449CB_.wvu.PrintArea" localSheetId="23" hidden="1">'Attach 17'!$A$1:$E$29</definedName>
    <definedName name="Z_A3F641DF_CF1D_48E3_AFDC_E52726A449CB_.wvu.PrintArea" localSheetId="3" hidden="1">'Attach 3(JV)'!$A$1:$E$28</definedName>
    <definedName name="Z_A3F641DF_CF1D_48E3_AFDC_E52726A449CB_.wvu.PrintArea" localSheetId="4" hidden="1">'Attach 3(QR)'!$A$1:$E$28</definedName>
    <definedName name="Z_A3F641DF_CF1D_48E3_AFDC_E52726A449CB_.wvu.PrintArea" localSheetId="5" hidden="1">'Attach 4'!$A$1:$E$24</definedName>
    <definedName name="Z_A3F641DF_CF1D_48E3_AFDC_E52726A449CB_.wvu.PrintArea" localSheetId="6" hidden="1">'Attach 4 (A)'!$A$1:$E$31</definedName>
    <definedName name="Z_A3F641DF_CF1D_48E3_AFDC_E52726A449CB_.wvu.PrintArea" localSheetId="7" hidden="1">'Attach 4 (B)'!$A$1:$E$26</definedName>
    <definedName name="Z_A3F641DF_CF1D_48E3_AFDC_E52726A449CB_.wvu.PrintArea" localSheetId="8" hidden="1">'Attach 5'!$A$1:$E$32</definedName>
    <definedName name="Z_A3F641DF_CF1D_48E3_AFDC_E52726A449CB_.wvu.PrintArea" localSheetId="9" hidden="1">'Attach 5A'!$A$1:$E$32</definedName>
    <definedName name="Z_A3F641DF_CF1D_48E3_AFDC_E52726A449CB_.wvu.PrintArea" localSheetId="10" hidden="1">'Attach 6 (C)'!$A$1:$E$52</definedName>
    <definedName name="Z_A3F641DF_CF1D_48E3_AFDC_E52726A449CB_.wvu.PrintArea" localSheetId="11" hidden="1">'Attach 6 (T)'!$A$1:$E$52</definedName>
    <definedName name="Z_A3F641DF_CF1D_48E3_AFDC_E52726A449CB_.wvu.PrintArea" localSheetId="12" hidden="1">'Attach 7'!$A$1:$E$28</definedName>
    <definedName name="Z_A3F641DF_CF1D_48E3_AFDC_E52726A449CB_.wvu.PrintArea" localSheetId="13" hidden="1">'Attach 8'!$A$1:$E$35</definedName>
    <definedName name="Z_A3F641DF_CF1D_48E3_AFDC_E52726A449CB_.wvu.PrintArea" localSheetId="14" hidden="1">'Attach 9'!$A$1:$E$38</definedName>
    <definedName name="Z_A3F641DF_CF1D_48E3_AFDC_E52726A449CB_.wvu.PrintArea" localSheetId="24" hidden="1">'Bid Form 1st Envelope'!$A$1:$F$97</definedName>
    <definedName name="Z_A3F641DF_CF1D_48E3_AFDC_E52726A449CB_.wvu.PrintTitles" localSheetId="17" hidden="1">'Attach 12'!$18:$18</definedName>
    <definedName name="Z_A3F641DF_CF1D_48E3_AFDC_E52726A449CB_.wvu.PrintTitles" localSheetId="13" hidden="1">'Attach 8'!#REF!</definedName>
    <definedName name="Z_A3F641DF_CF1D_48E3_AFDC_E52726A449CB_.wvu.PrintTitles" localSheetId="14" hidden="1">'Attach 9'!$18:$18</definedName>
    <definedName name="Z_C75B92C6_DDA6_4B48_9868_112DE431C284_.wvu.Cols" localSheetId="17" hidden="1">'Attach 12'!#REF!</definedName>
    <definedName name="Z_C75B92C6_DDA6_4B48_9868_112DE431C284_.wvu.Cols" localSheetId="21" hidden="1">'Attach 15'!$H:$H</definedName>
    <definedName name="Z_C75B92C6_DDA6_4B48_9868_112DE431C284_.wvu.Cols" localSheetId="8" hidden="1">'Attach 5'!$H:$H</definedName>
    <definedName name="Z_C75B92C6_DDA6_4B48_9868_112DE431C284_.wvu.Cols" localSheetId="9" hidden="1">'Attach 5A'!$H:$H</definedName>
    <definedName name="Z_C75B92C6_DDA6_4B48_9868_112DE431C284_.wvu.Cols" localSheetId="10" hidden="1">'Attach 6 (C)'!$H:$H</definedName>
    <definedName name="Z_C75B92C6_DDA6_4B48_9868_112DE431C284_.wvu.Cols" localSheetId="11" hidden="1">'Attach 6 (T)'!$H:$H</definedName>
    <definedName name="Z_C75B92C6_DDA6_4B48_9868_112DE431C284_.wvu.Cols" localSheetId="13" hidden="1">'Attach 8'!$I:$U</definedName>
    <definedName name="Z_C75B92C6_DDA6_4B48_9868_112DE431C284_.wvu.Cols" localSheetId="2" hidden="1">'Names of Bidder'!$A:$A</definedName>
    <definedName name="Z_C75B92C6_DDA6_4B48_9868_112DE431C284_.wvu.PrintArea" localSheetId="15" hidden="1">'Attach 10'!$A$1:$E$28</definedName>
    <definedName name="Z_C75B92C6_DDA6_4B48_9868_112DE431C284_.wvu.PrintArea" localSheetId="16" hidden="1">'Attach 11'!$A$1:$E$30</definedName>
    <definedName name="Z_C75B92C6_DDA6_4B48_9868_112DE431C284_.wvu.PrintArea" localSheetId="17" hidden="1">'Attach 12'!$A$1:$E$31</definedName>
    <definedName name="Z_C75B92C6_DDA6_4B48_9868_112DE431C284_.wvu.PrintArea" localSheetId="18" hidden="1">'Attach 13'!$A$1:$E$29</definedName>
    <definedName name="Z_C75B92C6_DDA6_4B48_9868_112DE431C284_.wvu.PrintArea" localSheetId="19" hidden="1">'Attach 14'!$A$1:$E$29</definedName>
    <definedName name="Z_C75B92C6_DDA6_4B48_9868_112DE431C284_.wvu.PrintArea" localSheetId="20" hidden="1">'Attach 14-IP'!$A$8:$I$225</definedName>
    <definedName name="Z_C75B92C6_DDA6_4B48_9868_112DE431C284_.wvu.PrintArea" localSheetId="21" hidden="1">'Attach 15'!$A$1:$E$77</definedName>
    <definedName name="Z_C75B92C6_DDA6_4B48_9868_112DE431C284_.wvu.PrintArea" localSheetId="22" hidden="1">'Attach 16'!$A$1:$L$82</definedName>
    <definedName name="Z_C75B92C6_DDA6_4B48_9868_112DE431C284_.wvu.PrintArea" localSheetId="23" hidden="1">'Attach 17'!$A$1:$E$26</definedName>
    <definedName name="Z_C75B92C6_DDA6_4B48_9868_112DE431C284_.wvu.PrintArea" localSheetId="3" hidden="1">'Attach 3(JV)'!$A$1:$E$28</definedName>
    <definedName name="Z_C75B92C6_DDA6_4B48_9868_112DE431C284_.wvu.PrintArea" localSheetId="4" hidden="1">'Attach 3(QR)'!$A$1:$E$28</definedName>
    <definedName name="Z_C75B92C6_DDA6_4B48_9868_112DE431C284_.wvu.PrintArea" localSheetId="5" hidden="1">'Attach 4'!$A$1:$E$25</definedName>
    <definedName name="Z_C75B92C6_DDA6_4B48_9868_112DE431C284_.wvu.PrintArea" localSheetId="6" hidden="1">'Attach 4 (A)'!$A$1:$E$31</definedName>
    <definedName name="Z_C75B92C6_DDA6_4B48_9868_112DE431C284_.wvu.PrintArea" localSheetId="7" hidden="1">'Attach 4 (B)'!$A$1:$E$26</definedName>
    <definedName name="Z_C75B92C6_DDA6_4B48_9868_112DE431C284_.wvu.PrintArea" localSheetId="8" hidden="1">'Attach 5'!$A$1:$E$71</definedName>
    <definedName name="Z_C75B92C6_DDA6_4B48_9868_112DE431C284_.wvu.PrintArea" localSheetId="9" hidden="1">'Attach 5A'!$A$1:$E$71</definedName>
    <definedName name="Z_C75B92C6_DDA6_4B48_9868_112DE431C284_.wvu.PrintArea" localSheetId="10" hidden="1">'Attach 6 (C)'!$A$1:$E$51</definedName>
    <definedName name="Z_C75B92C6_DDA6_4B48_9868_112DE431C284_.wvu.PrintArea" localSheetId="11" hidden="1">'Attach 6 (T)'!$A$1:$E$51</definedName>
    <definedName name="Z_C75B92C6_DDA6_4B48_9868_112DE431C284_.wvu.PrintArea" localSheetId="12" hidden="1">'Attach 7'!$A$1:$E$28</definedName>
    <definedName name="Z_C75B92C6_DDA6_4B48_9868_112DE431C284_.wvu.PrintArea" localSheetId="13" hidden="1">'Attach 8'!$A$1:$E$35</definedName>
    <definedName name="Z_C75B92C6_DDA6_4B48_9868_112DE431C284_.wvu.PrintArea" localSheetId="14" hidden="1">'Attach 9'!$A$1:$E$30</definedName>
    <definedName name="Z_C75B92C6_DDA6_4B48_9868_112DE431C284_.wvu.PrintArea" localSheetId="24" hidden="1">'Bid Form 1st Envelope'!$A$1:$F$97</definedName>
    <definedName name="Z_C75B92C6_DDA6_4B48_9868_112DE431C284_.wvu.PrintArea" localSheetId="25" hidden="1">'e-Form'!$A$1:$N$51</definedName>
    <definedName name="Z_C75B92C6_DDA6_4B48_9868_112DE431C284_.wvu.PrintArea" localSheetId="2" hidden="1">'Names of Bidder'!$B$1:$D$20</definedName>
    <definedName name="Z_C75B92C6_DDA6_4B48_9868_112DE431C284_.wvu.PrintTitles" localSheetId="17" hidden="1">'Attach 12'!$18:$18</definedName>
    <definedName name="Z_C75B92C6_DDA6_4B48_9868_112DE431C284_.wvu.PrintTitles" localSheetId="14" hidden="1">'Attach 9'!$18:$18</definedName>
    <definedName name="Z_C75B92C6_DDA6_4B48_9868_112DE431C284_.wvu.Rows" localSheetId="20" hidden="1">'Attach 14-IP'!$43:$45</definedName>
    <definedName name="Z_C75B92C6_DDA6_4B48_9868_112DE431C284_.wvu.Rows" localSheetId="8" hidden="1">'Attach 5'!$23:$28</definedName>
    <definedName name="Z_C75B92C6_DDA6_4B48_9868_112DE431C284_.wvu.Rows" localSheetId="9" hidden="1">'Attach 5A'!$23:$28</definedName>
    <definedName name="Z_C75B92C6_DDA6_4B48_9868_112DE431C284_.wvu.Rows" localSheetId="13" hidden="1">'Attach 8'!$30:$35</definedName>
    <definedName name="Z_C75B92C6_DDA6_4B48_9868_112DE431C284_.wvu.Rows" localSheetId="24" hidden="1">'Bid Form 1st Envelope'!$23:$24</definedName>
    <definedName name="Z_CD4CA1A8_824A_452F_BDBA_32A47C1B3013_.wvu.Cols" localSheetId="17" hidden="1">'Attach 12'!#REF!</definedName>
    <definedName name="Z_CD4CA1A8_824A_452F_BDBA_32A47C1B3013_.wvu.Cols" localSheetId="21" hidden="1">'Attach 15'!$H:$H</definedName>
    <definedName name="Z_CD4CA1A8_824A_452F_BDBA_32A47C1B3013_.wvu.Cols" localSheetId="8" hidden="1">'Attach 5'!$H:$H</definedName>
    <definedName name="Z_CD4CA1A8_824A_452F_BDBA_32A47C1B3013_.wvu.Cols" localSheetId="9" hidden="1">'Attach 5A'!$H:$H</definedName>
    <definedName name="Z_CD4CA1A8_824A_452F_BDBA_32A47C1B3013_.wvu.Cols" localSheetId="10" hidden="1">'Attach 6 (C)'!$H:$H</definedName>
    <definedName name="Z_CD4CA1A8_824A_452F_BDBA_32A47C1B3013_.wvu.Cols" localSheetId="11" hidden="1">'Attach 6 (T)'!$H:$H</definedName>
    <definedName name="Z_CD4CA1A8_824A_452F_BDBA_32A47C1B3013_.wvu.Cols" localSheetId="13" hidden="1">'Attach 8'!$I:$U</definedName>
    <definedName name="Z_CD4CA1A8_824A_452F_BDBA_32A47C1B3013_.wvu.Cols" localSheetId="2" hidden="1">'Names of Bidder'!$A:$A</definedName>
    <definedName name="Z_CD4CA1A8_824A_452F_BDBA_32A47C1B3013_.wvu.PrintArea" localSheetId="15" hidden="1">'Attach 10'!$A$1:$E$28</definedName>
    <definedName name="Z_CD4CA1A8_824A_452F_BDBA_32A47C1B3013_.wvu.PrintArea" localSheetId="16" hidden="1">'Attach 11'!$A$1:$E$30</definedName>
    <definedName name="Z_CD4CA1A8_824A_452F_BDBA_32A47C1B3013_.wvu.PrintArea" localSheetId="17" hidden="1">'Attach 12'!$A$1:$E$31</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0" hidden="1">'Attach 14-IP'!$A$8:$I$225</definedName>
    <definedName name="Z_CD4CA1A8_824A_452F_BDBA_32A47C1B3013_.wvu.PrintArea" localSheetId="21" hidden="1">'Attach 15'!$A$1:$E$77</definedName>
    <definedName name="Z_CD4CA1A8_824A_452F_BDBA_32A47C1B3013_.wvu.PrintArea" localSheetId="22" hidden="1">'Attach 16'!$A$1:$L$82</definedName>
    <definedName name="Z_CD4CA1A8_824A_452F_BDBA_32A47C1B3013_.wvu.PrintArea" localSheetId="23" hidden="1">'Attach 17'!$A$1:$E$29</definedName>
    <definedName name="Z_CD4CA1A8_824A_452F_BDBA_32A47C1B3013_.wvu.PrintArea" localSheetId="3" hidden="1">'Attach 3(JV)'!$A$1:$E$28</definedName>
    <definedName name="Z_CD4CA1A8_824A_452F_BDBA_32A47C1B3013_.wvu.PrintArea" localSheetId="4" hidden="1">'Attach 3(QR)'!$A$1:$E$28</definedName>
    <definedName name="Z_CD4CA1A8_824A_452F_BDBA_32A47C1B3013_.wvu.PrintArea" localSheetId="5" hidden="1">'Attach 4'!$A$1:$E$25</definedName>
    <definedName name="Z_CD4CA1A8_824A_452F_BDBA_32A47C1B3013_.wvu.PrintArea" localSheetId="6" hidden="1">'Attach 4 (A)'!$A$1:$E$31</definedName>
    <definedName name="Z_CD4CA1A8_824A_452F_BDBA_32A47C1B3013_.wvu.PrintArea" localSheetId="7" hidden="1">'Attach 4 (B)'!$A$1:$E$26</definedName>
    <definedName name="Z_CD4CA1A8_824A_452F_BDBA_32A47C1B3013_.wvu.PrintArea" localSheetId="8" hidden="1">'Attach 5'!$A$1:$E$71</definedName>
    <definedName name="Z_CD4CA1A8_824A_452F_BDBA_32A47C1B3013_.wvu.PrintArea" localSheetId="9" hidden="1">'Attach 5A'!$A$1:$E$71</definedName>
    <definedName name="Z_CD4CA1A8_824A_452F_BDBA_32A47C1B3013_.wvu.PrintArea" localSheetId="10" hidden="1">'Attach 6 (C)'!$A$1:$E$51</definedName>
    <definedName name="Z_CD4CA1A8_824A_452F_BDBA_32A47C1B3013_.wvu.PrintArea" localSheetId="11" hidden="1">'Attach 6 (T)'!$A$1:$E$51</definedName>
    <definedName name="Z_CD4CA1A8_824A_452F_BDBA_32A47C1B3013_.wvu.PrintArea" localSheetId="12" hidden="1">'Attach 7'!$A$1:$E$28</definedName>
    <definedName name="Z_CD4CA1A8_824A_452F_BDBA_32A47C1B3013_.wvu.PrintArea" localSheetId="13" hidden="1">'Attach 8'!$A$1:$E$35</definedName>
    <definedName name="Z_CD4CA1A8_824A_452F_BDBA_32A47C1B3013_.wvu.PrintArea" localSheetId="14" hidden="1">'Attach 9'!$A$1:$E$30</definedName>
    <definedName name="Z_CD4CA1A8_824A_452F_BDBA_32A47C1B3013_.wvu.PrintArea" localSheetId="24" hidden="1">'Bid Form 1st Envelope'!$A$1:$F$97</definedName>
    <definedName name="Z_CD4CA1A8_824A_452F_BDBA_32A47C1B3013_.wvu.PrintArea" localSheetId="25" hidden="1">'e-Form'!$A$1:$N$51</definedName>
    <definedName name="Z_CD4CA1A8_824A_452F_BDBA_32A47C1B3013_.wvu.PrintArea" localSheetId="2" hidden="1">'Names of Bidder'!$B$1:$E$20</definedName>
    <definedName name="Z_CD4CA1A8_824A_452F_BDBA_32A47C1B3013_.wvu.PrintTitles" localSheetId="17" hidden="1">'Attach 12'!$18:$18</definedName>
    <definedName name="Z_CD4CA1A8_824A_452F_BDBA_32A47C1B3013_.wvu.PrintTitles" localSheetId="14" hidden="1">'Attach 9'!$18:$18</definedName>
    <definedName name="Z_CD4CA1A8_824A_452F_BDBA_32A47C1B3013_.wvu.Rows" localSheetId="20" hidden="1">'Attach 14-IP'!$43:$45</definedName>
    <definedName name="Z_CD4CA1A8_824A_452F_BDBA_32A47C1B3013_.wvu.Rows" localSheetId="8" hidden="1">'Attach 5'!$23:$28</definedName>
    <definedName name="Z_CD4CA1A8_824A_452F_BDBA_32A47C1B3013_.wvu.Rows" localSheetId="9" hidden="1">'Attach 5A'!$23:$28</definedName>
    <definedName name="Z_CD4CA1A8_824A_452F_BDBA_32A47C1B3013_.wvu.Rows" localSheetId="13" hidden="1">'Attach 8'!$30:$35</definedName>
    <definedName name="Z_CD4CA1A8_824A_452F_BDBA_32A47C1B3013_.wvu.Rows" localSheetId="24" hidden="1">'Bid Form 1st Envelope'!$23:$24</definedName>
    <definedName name="Z_ECEBABD0_566A_41C4_AA9A_38EA30EFEDA8_.wvu.PrintArea" localSheetId="15" hidden="1">'Attach 10'!$A$1:$E$28</definedName>
    <definedName name="Z_ECEBABD0_566A_41C4_AA9A_38EA30EFEDA8_.wvu.PrintArea" localSheetId="16" hidden="1">'Attach 11'!$A$1:$E$30</definedName>
    <definedName name="Z_ECEBABD0_566A_41C4_AA9A_38EA30EFEDA8_.wvu.PrintArea" localSheetId="17" hidden="1">'Attach 12'!$A$1:$E$31</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15'!$A$1:$E$77</definedName>
    <definedName name="Z_ECEBABD0_566A_41C4_AA9A_38EA30EFEDA8_.wvu.PrintArea" localSheetId="22" hidden="1">'Attach 16'!$A$1:$L$82</definedName>
    <definedName name="Z_ECEBABD0_566A_41C4_AA9A_38EA30EFEDA8_.wvu.PrintArea" localSheetId="23" hidden="1">'Attach 17'!$A$1:$E$29</definedName>
    <definedName name="Z_ECEBABD0_566A_41C4_AA9A_38EA30EFEDA8_.wvu.PrintArea" localSheetId="3" hidden="1">'Attach 3(JV)'!$A$1:$E$28</definedName>
    <definedName name="Z_ECEBABD0_566A_41C4_AA9A_38EA30EFEDA8_.wvu.PrintArea" localSheetId="4" hidden="1">'Attach 3(QR)'!$A$1:$E$28</definedName>
    <definedName name="Z_ECEBABD0_566A_41C4_AA9A_38EA30EFEDA8_.wvu.PrintArea" localSheetId="5" hidden="1">'Attach 4'!$A$1:$E$25</definedName>
    <definedName name="Z_ECEBABD0_566A_41C4_AA9A_38EA30EFEDA8_.wvu.PrintArea" localSheetId="6" hidden="1">'Attach 4 (A)'!$A$1:$E$31</definedName>
    <definedName name="Z_ECEBABD0_566A_41C4_AA9A_38EA30EFEDA8_.wvu.PrintArea" localSheetId="7" hidden="1">'Attach 4 (B)'!$A$1:$E$26</definedName>
    <definedName name="Z_ECEBABD0_566A_41C4_AA9A_38EA30EFEDA8_.wvu.PrintArea" localSheetId="8" hidden="1">'Attach 5'!$A$1:$E$72</definedName>
    <definedName name="Z_ECEBABD0_566A_41C4_AA9A_38EA30EFEDA8_.wvu.PrintArea" localSheetId="9" hidden="1">'Attach 5A'!$A$1:$E$72</definedName>
    <definedName name="Z_ECEBABD0_566A_41C4_AA9A_38EA30EFEDA8_.wvu.PrintArea" localSheetId="10" hidden="1">'Attach 6 (C)'!$A$1:$E$52</definedName>
    <definedName name="Z_ECEBABD0_566A_41C4_AA9A_38EA30EFEDA8_.wvu.PrintArea" localSheetId="11" hidden="1">'Attach 6 (T)'!$A$1:$E$52</definedName>
    <definedName name="Z_ECEBABD0_566A_41C4_AA9A_38EA30EFEDA8_.wvu.PrintArea" localSheetId="12" hidden="1">'Attach 7'!$A$1:$E$28</definedName>
    <definedName name="Z_ECEBABD0_566A_41C4_AA9A_38EA30EFEDA8_.wvu.PrintArea" localSheetId="13" hidden="1">'Attach 8'!$A$1:$E$35</definedName>
    <definedName name="Z_ECEBABD0_566A_41C4_AA9A_38EA30EFEDA8_.wvu.PrintArea" localSheetId="14" hidden="1">'Attach 9'!$A$1:$E$38</definedName>
    <definedName name="Z_ECEBABD0_566A_41C4_AA9A_38EA30EFEDA8_.wvu.PrintArea" localSheetId="24" hidden="1">'Bid Form 1st Envelope'!$A$1:$F$97</definedName>
    <definedName name="Z_ECEBABD0_566A_41C4_AA9A_38EA30EFEDA8_.wvu.PrintArea" localSheetId="25" hidden="1">'e-Form'!$A$1:$N$51</definedName>
    <definedName name="Z_ECEBABD0_566A_41C4_AA9A_38EA30EFEDA8_.wvu.PrintTitles" localSheetId="17" hidden="1">'Attach 12'!$18:$18</definedName>
    <definedName name="Z_ECEBABD0_566A_41C4_AA9A_38EA30EFEDA8_.wvu.PrintTitles" localSheetId="13" hidden="1">'Attach 8'!#REF!</definedName>
    <definedName name="Z_ECEBABD0_566A_41C4_AA9A_38EA30EFEDA8_.wvu.PrintTitles" localSheetId="14" hidden="1">'Attach 9'!$18:$18</definedName>
    <definedName name="Z_F68380CD_DF58_4BFA_A4C7_4B5C98AD7B16_.wvu.Cols" localSheetId="17" hidden="1">'Attach 12'!#REF!</definedName>
    <definedName name="Z_F68380CD_DF58_4BFA_A4C7_4B5C98AD7B16_.wvu.Cols" localSheetId="21" hidden="1">'Attach 15'!$H:$H</definedName>
    <definedName name="Z_F68380CD_DF58_4BFA_A4C7_4B5C98AD7B16_.wvu.Cols" localSheetId="8" hidden="1">'Attach 5'!$H:$H</definedName>
    <definedName name="Z_F68380CD_DF58_4BFA_A4C7_4B5C98AD7B16_.wvu.Cols" localSheetId="9" hidden="1">'Attach 5A'!$H:$H</definedName>
    <definedName name="Z_F68380CD_DF58_4BFA_A4C7_4B5C98AD7B16_.wvu.Cols" localSheetId="10" hidden="1">'Attach 6 (C)'!$H:$H</definedName>
    <definedName name="Z_F68380CD_DF58_4BFA_A4C7_4B5C98AD7B16_.wvu.Cols" localSheetId="11" hidden="1">'Attach 6 (T)'!$H:$H</definedName>
    <definedName name="Z_F68380CD_DF58_4BFA_A4C7_4B5C98AD7B16_.wvu.Cols" localSheetId="13" hidden="1">'Attach 8'!$I:$U</definedName>
    <definedName name="Z_F68380CD_DF58_4BFA_A4C7_4B5C98AD7B16_.wvu.Cols" localSheetId="2" hidden="1">'Names of Bidder'!$A:$A</definedName>
    <definedName name="Z_F68380CD_DF58_4BFA_A4C7_4B5C98AD7B16_.wvu.PrintArea" localSheetId="15" hidden="1">'Attach 10'!$A$1:$E$28</definedName>
    <definedName name="Z_F68380CD_DF58_4BFA_A4C7_4B5C98AD7B16_.wvu.PrintArea" localSheetId="16" hidden="1">'Attach 11'!$A$1:$E$30</definedName>
    <definedName name="Z_F68380CD_DF58_4BFA_A4C7_4B5C98AD7B16_.wvu.PrintArea" localSheetId="17" hidden="1">'Attach 12'!$A$1:$E$31</definedName>
    <definedName name="Z_F68380CD_DF58_4BFA_A4C7_4B5C98AD7B16_.wvu.PrintArea" localSheetId="18" hidden="1">'Attach 13'!$A$1:$E$29</definedName>
    <definedName name="Z_F68380CD_DF58_4BFA_A4C7_4B5C98AD7B16_.wvu.PrintArea" localSheetId="19" hidden="1">'Attach 14'!$A$1:$E$29</definedName>
    <definedName name="Z_F68380CD_DF58_4BFA_A4C7_4B5C98AD7B16_.wvu.PrintArea" localSheetId="20" hidden="1">'Attach 14-IP'!$A$8:$I$225</definedName>
    <definedName name="Z_F68380CD_DF58_4BFA_A4C7_4B5C98AD7B16_.wvu.PrintArea" localSheetId="21" hidden="1">'Attach 15'!$A$1:$E$77</definedName>
    <definedName name="Z_F68380CD_DF58_4BFA_A4C7_4B5C98AD7B16_.wvu.PrintArea" localSheetId="22" hidden="1">'Attach 16'!$A$1:$L$82</definedName>
    <definedName name="Z_F68380CD_DF58_4BFA_A4C7_4B5C98AD7B16_.wvu.PrintArea" localSheetId="23" hidden="1">'Attach 17'!$A$1:$E$29</definedName>
    <definedName name="Z_F68380CD_DF58_4BFA_A4C7_4B5C98AD7B16_.wvu.PrintArea" localSheetId="3" hidden="1">'Attach 3(JV)'!$A$1:$E$28</definedName>
    <definedName name="Z_F68380CD_DF58_4BFA_A4C7_4B5C98AD7B16_.wvu.PrintArea" localSheetId="4" hidden="1">'Attach 3(QR)'!$A$1:$E$28</definedName>
    <definedName name="Z_F68380CD_DF58_4BFA_A4C7_4B5C98AD7B16_.wvu.PrintArea" localSheetId="5" hidden="1">'Attach 4'!$A$1:$E$25</definedName>
    <definedName name="Z_F68380CD_DF58_4BFA_A4C7_4B5C98AD7B16_.wvu.PrintArea" localSheetId="6" hidden="1">'Attach 4 (A)'!$A$1:$E$31</definedName>
    <definedName name="Z_F68380CD_DF58_4BFA_A4C7_4B5C98AD7B16_.wvu.PrintArea" localSheetId="7" hidden="1">'Attach 4 (B)'!$A$1:$E$26</definedName>
    <definedName name="Z_F68380CD_DF58_4BFA_A4C7_4B5C98AD7B16_.wvu.PrintArea" localSheetId="8" hidden="1">'Attach 5'!$A$1:$E$71</definedName>
    <definedName name="Z_F68380CD_DF58_4BFA_A4C7_4B5C98AD7B16_.wvu.PrintArea" localSheetId="9" hidden="1">'Attach 5A'!$A$1:$E$71</definedName>
    <definedName name="Z_F68380CD_DF58_4BFA_A4C7_4B5C98AD7B16_.wvu.PrintArea" localSheetId="10" hidden="1">'Attach 6 (C)'!$A$1:$E$51</definedName>
    <definedName name="Z_F68380CD_DF58_4BFA_A4C7_4B5C98AD7B16_.wvu.PrintArea" localSheetId="11" hidden="1">'Attach 6 (T)'!$A$1:$E$51</definedName>
    <definedName name="Z_F68380CD_DF58_4BFA_A4C7_4B5C98AD7B16_.wvu.PrintArea" localSheetId="12" hidden="1">'Attach 7'!$A$1:$E$28</definedName>
    <definedName name="Z_F68380CD_DF58_4BFA_A4C7_4B5C98AD7B16_.wvu.PrintArea" localSheetId="13" hidden="1">'Attach 8'!$A$1:$E$35</definedName>
    <definedName name="Z_F68380CD_DF58_4BFA_A4C7_4B5C98AD7B16_.wvu.PrintArea" localSheetId="14" hidden="1">'Attach 9'!$A$1:$E$30</definedName>
    <definedName name="Z_F68380CD_DF58_4BFA_A4C7_4B5C98AD7B16_.wvu.PrintArea" localSheetId="24" hidden="1">'Bid Form 1st Envelope'!$A$1:$F$97</definedName>
    <definedName name="Z_F68380CD_DF58_4BFA_A4C7_4B5C98AD7B16_.wvu.PrintArea" localSheetId="25" hidden="1">'e-Form'!$A$1:$N$51</definedName>
    <definedName name="Z_F68380CD_DF58_4BFA_A4C7_4B5C98AD7B16_.wvu.PrintArea" localSheetId="2" hidden="1">'Names of Bidder'!$B$1:$D$20</definedName>
    <definedName name="Z_F68380CD_DF58_4BFA_A4C7_4B5C98AD7B16_.wvu.PrintTitles" localSheetId="17" hidden="1">'Attach 12'!$18:$18</definedName>
    <definedName name="Z_F68380CD_DF58_4BFA_A4C7_4B5C98AD7B16_.wvu.PrintTitles" localSheetId="14" hidden="1">'Attach 9'!$18:$18</definedName>
    <definedName name="Z_F68380CD_DF58_4BFA_A4C7_4B5C98AD7B16_.wvu.Rows" localSheetId="20" hidden="1">'Attach 14-IP'!$43:$45</definedName>
    <definedName name="Z_F68380CD_DF58_4BFA_A4C7_4B5C98AD7B16_.wvu.Rows" localSheetId="8" hidden="1">'Attach 5'!$23:$28</definedName>
    <definedName name="Z_F68380CD_DF58_4BFA_A4C7_4B5C98AD7B16_.wvu.Rows" localSheetId="9" hidden="1">'Attach 5A'!$23:$28</definedName>
    <definedName name="Z_F68380CD_DF58_4BFA_A4C7_4B5C98AD7B16_.wvu.Rows" localSheetId="13" hidden="1">'Attach 8'!$30:$35</definedName>
    <definedName name="Z_F68380CD_DF58_4BFA_A4C7_4B5C98AD7B16_.wvu.Rows" localSheetId="24" hidden="1">'Bid Form 1st Envelope'!$23:$24</definedName>
  </definedNames>
  <calcPr calcId="191029"/>
  <customWorkbookViews>
    <customWorkbookView name="65005 - Personal View" guid="{827228A5-964E-465A-A946-EF2238A19E11}" mergeInterval="0" personalView="1" maximized="1" windowWidth="1020" windowHeight="605" tabRatio="963" activeSheetId="2"/>
    <customWorkbookView name="20587 - Personal View" guid="{C75B92C6-DDA6-4B48-9868-112DE431C284}" mergeInterval="0" personalView="1" maximized="1" xWindow="1" yWindow="1" windowWidth="1362" windowHeight="538" tabRatio="963" activeSheetId="2"/>
    <customWorkbookView name="sanjoy das - Personal View" guid="{6A6F11F6-4979-4331-B451-38654332CB39}" mergeInterval="0" personalView="1" maximized="1" xWindow="1" yWindow="1" windowWidth="1280" windowHeight="804" tabRatio="779" activeSheetId="23"/>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487 - Personal View" guid="{2FDEDC7A-220A-4BDB-8FCD-0C556B60E1DF}" mergeInterval="0" personalView="1" maximized="1" windowWidth="1362" windowHeight="543" tabRatio="779" activeSheetId="21"/>
    <customWorkbookView name="admin - Personal View" guid="{F68380CD-DF58-4BFA-A4C7-4B5C98AD7B16}" mergeInterval="0" personalView="1" maximized="1" xWindow="1" yWindow="1" windowWidth="1024" windowHeight="538" tabRatio="7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23" l="1"/>
  <c r="A55" i="19"/>
  <c r="D30" i="16"/>
  <c r="C30" i="16"/>
  <c r="B30" i="16"/>
  <c r="D29" i="16"/>
  <c r="C29" i="16"/>
  <c r="B29" i="16"/>
  <c r="A14" i="4" l="1"/>
  <c r="A49" i="19"/>
  <c r="E12" i="6"/>
  <c r="D12" i="27" s="1"/>
  <c r="E11" i="6"/>
  <c r="G11" i="21" s="1"/>
  <c r="E10" i="6"/>
  <c r="G10" i="21" s="1"/>
  <c r="E9" i="6"/>
  <c r="A10" i="23"/>
  <c r="E8" i="6"/>
  <c r="D8" i="15" s="1"/>
  <c r="E12" i="14"/>
  <c r="E11" i="14"/>
  <c r="E10" i="14"/>
  <c r="E9" i="14"/>
  <c r="E8" i="14"/>
  <c r="D41" i="16"/>
  <c r="B41" i="16"/>
  <c r="D40" i="16"/>
  <c r="B40" i="16"/>
  <c r="B39" i="23"/>
  <c r="B27" i="23"/>
  <c r="D7" i="27"/>
  <c r="E1" i="27"/>
  <c r="E34" i="27" s="1"/>
  <c r="A7" i="27"/>
  <c r="A8" i="27"/>
  <c r="A12" i="12"/>
  <c r="A11" i="12"/>
  <c r="A10" i="12"/>
  <c r="A9" i="12"/>
  <c r="A8" i="12"/>
  <c r="F1" i="23"/>
  <c r="E1" i="22"/>
  <c r="L1" i="21"/>
  <c r="E1" i="20"/>
  <c r="E1" i="17"/>
  <c r="E1" i="16"/>
  <c r="E1" i="15"/>
  <c r="E1" i="14"/>
  <c r="E1" i="13"/>
  <c r="E1" i="12"/>
  <c r="E1" i="11"/>
  <c r="E1" i="26"/>
  <c r="E30" i="26" s="1"/>
  <c r="E1" i="10"/>
  <c r="E30" i="10" s="1"/>
  <c r="E1" i="9"/>
  <c r="E1" i="7"/>
  <c r="E1" i="6"/>
  <c r="E1" i="5"/>
  <c r="A32" i="26"/>
  <c r="E7" i="26"/>
  <c r="A3" i="4"/>
  <c r="A3" i="20" s="1"/>
  <c r="A1" i="4"/>
  <c r="A1" i="16" s="1"/>
  <c r="A1" i="25"/>
  <c r="A6" i="25" s="1"/>
  <c r="B6" i="25" s="1"/>
  <c r="AD20" i="23"/>
  <c r="AD21" i="23"/>
  <c r="F26" i="24"/>
  <c r="A30" i="24"/>
  <c r="G31" i="24"/>
  <c r="M37" i="24"/>
  <c r="M39" i="24"/>
  <c r="J43" i="24"/>
  <c r="K43" i="24"/>
  <c r="A8" i="23"/>
  <c r="B17" i="23"/>
  <c r="B20" i="23"/>
  <c r="B21" i="23"/>
  <c r="B22" i="23"/>
  <c r="H23" i="23"/>
  <c r="G24" i="23"/>
  <c r="B25" i="23"/>
  <c r="B26" i="23"/>
  <c r="B28" i="23"/>
  <c r="B29" i="23"/>
  <c r="B30" i="23"/>
  <c r="B31" i="23"/>
  <c r="B32" i="23"/>
  <c r="B33" i="23"/>
  <c r="B34" i="23"/>
  <c r="B35" i="23"/>
  <c r="B36" i="23"/>
  <c r="B37" i="23"/>
  <c r="B38" i="23"/>
  <c r="A97" i="23"/>
  <c r="E7" i="22"/>
  <c r="G7" i="21"/>
  <c r="E7" i="20"/>
  <c r="E60" i="20"/>
  <c r="A41" i="19"/>
  <c r="A42" i="19"/>
  <c r="A43" i="19"/>
  <c r="A44" i="19"/>
  <c r="A45" i="19"/>
  <c r="F201" i="19"/>
  <c r="F202" i="19"/>
  <c r="E7" i="18"/>
  <c r="E7" i="17"/>
  <c r="D7" i="16"/>
  <c r="D7" i="15"/>
  <c r="E7" i="14"/>
  <c r="E7" i="13"/>
  <c r="A26" i="13"/>
  <c r="A7" i="12"/>
  <c r="I16" i="12"/>
  <c r="G17" i="12"/>
  <c r="A19" i="12"/>
  <c r="E7" i="11"/>
  <c r="E7" i="10"/>
  <c r="A32" i="10"/>
  <c r="D7" i="9"/>
  <c r="E7" i="8"/>
  <c r="E8" i="8"/>
  <c r="E9" i="8"/>
  <c r="E10" i="8"/>
  <c r="E11" i="8"/>
  <c r="D7" i="7"/>
  <c r="D8" i="7"/>
  <c r="D9" i="7"/>
  <c r="D10" i="7"/>
  <c r="D11" i="7"/>
  <c r="E7" i="6"/>
  <c r="H18" i="6"/>
  <c r="I18" i="6"/>
  <c r="H19" i="6"/>
  <c r="I19" i="6"/>
  <c r="H20" i="6"/>
  <c r="I20" i="6"/>
  <c r="H21" i="6"/>
  <c r="I21" i="6"/>
  <c r="H22" i="6"/>
  <c r="I22" i="6"/>
  <c r="H23" i="6"/>
  <c r="I23" i="6"/>
  <c r="H24" i="6"/>
  <c r="I24" i="6"/>
  <c r="H25" i="6"/>
  <c r="I25" i="6"/>
  <c r="F26" i="6"/>
  <c r="G26" i="6"/>
  <c r="H26" i="6"/>
  <c r="I26" i="6"/>
  <c r="E7" i="5"/>
  <c r="Z1" i="4"/>
  <c r="Z1" i="24" s="1"/>
  <c r="K58" i="24" s="1"/>
  <c r="AT1" i="4"/>
  <c r="E1" i="4" s="1"/>
  <c r="E1" i="8"/>
  <c r="Z2" i="4"/>
  <c r="Z2" i="21" s="1"/>
  <c r="A8" i="4"/>
  <c r="A8" i="15" s="1"/>
  <c r="Z8" i="4"/>
  <c r="B9" i="4"/>
  <c r="B9" i="11" s="1"/>
  <c r="B10" i="4"/>
  <c r="B10" i="8" s="1"/>
  <c r="B11" i="4"/>
  <c r="B11" i="21" s="1"/>
  <c r="B12" i="4"/>
  <c r="B12" i="20" s="1"/>
  <c r="K57" i="24"/>
  <c r="C60" i="24"/>
  <c r="C61" i="24"/>
  <c r="C62" i="24"/>
  <c r="B24" i="4"/>
  <c r="B26" i="15" s="1"/>
  <c r="E24" i="4"/>
  <c r="E24" i="17" s="1"/>
  <c r="AA24" i="4"/>
  <c r="B25" i="4"/>
  <c r="B29" i="13" s="1"/>
  <c r="E25" i="4"/>
  <c r="E76" i="20" s="1"/>
  <c r="AA25" i="4"/>
  <c r="B1" i="3"/>
  <c r="B2" i="3"/>
  <c r="AA6" i="3"/>
  <c r="A7" i="4"/>
  <c r="B13" i="3"/>
  <c r="B2" i="2"/>
  <c r="B3" i="2"/>
  <c r="E34" i="9"/>
  <c r="E25" i="18"/>
  <c r="E9" i="10"/>
  <c r="D9" i="15"/>
  <c r="E11" i="17"/>
  <c r="A12" i="23"/>
  <c r="E11" i="13"/>
  <c r="D9" i="27"/>
  <c r="E9" i="13"/>
  <c r="E9" i="20"/>
  <c r="E9" i="11"/>
  <c r="D11" i="16"/>
  <c r="E11" i="22"/>
  <c r="E9" i="26"/>
  <c r="E9" i="22"/>
  <c r="D11" i="15"/>
  <c r="E9" i="17"/>
  <c r="D9" i="9"/>
  <c r="D9" i="16"/>
  <c r="G9" i="21"/>
  <c r="J60" i="24"/>
  <c r="B27" i="26"/>
  <c r="B49" i="26" s="1"/>
  <c r="E11" i="10"/>
  <c r="E11" i="11"/>
  <c r="E8" i="20"/>
  <c r="E8" i="17"/>
  <c r="E8" i="10"/>
  <c r="E8" i="22"/>
  <c r="D11" i="27"/>
  <c r="E11" i="26"/>
  <c r="E11" i="20"/>
  <c r="D8" i="16"/>
  <c r="E8" i="26"/>
  <c r="D11" i="9"/>
  <c r="D8" i="27"/>
  <c r="E8" i="13"/>
  <c r="G8" i="21"/>
  <c r="E8" i="11"/>
  <c r="J61" i="24"/>
  <c r="J62" i="24"/>
  <c r="E1" i="18"/>
  <c r="E10" i="10"/>
  <c r="D8" i="9"/>
  <c r="A9" i="25" l="1"/>
  <c r="B9" i="25" s="1"/>
  <c r="D9" i="25" s="1"/>
  <c r="A7" i="25"/>
  <c r="B7" i="25" s="1"/>
  <c r="D7" i="25" s="1"/>
  <c r="A10" i="25"/>
  <c r="B10" i="25" s="1"/>
  <c r="D10" i="25" s="1"/>
  <c r="A11" i="25"/>
  <c r="B11" i="25" s="1"/>
  <c r="D11" i="25" s="1"/>
  <c r="A1" i="8"/>
  <c r="A1" i="10"/>
  <c r="A30" i="10" s="1"/>
  <c r="A16" i="13"/>
  <c r="A3" i="27"/>
  <c r="A3" i="7"/>
  <c r="A3" i="26"/>
  <c r="A3" i="8"/>
  <c r="A3" i="16"/>
  <c r="A3" i="22"/>
  <c r="A3" i="9"/>
  <c r="E10" i="17"/>
  <c r="D10" i="16"/>
  <c r="E10" i="22"/>
  <c r="E10" i="13"/>
  <c r="E10" i="20"/>
  <c r="B21" i="14"/>
  <c r="B29" i="7"/>
  <c r="B24" i="18"/>
  <c r="B31" i="9"/>
  <c r="B69" i="9" s="1"/>
  <c r="B24" i="17"/>
  <c r="D27" i="15"/>
  <c r="B31" i="27"/>
  <c r="B69" i="27" s="1"/>
  <c r="A1" i="5"/>
  <c r="A1" i="15"/>
  <c r="A1" i="9"/>
  <c r="A34" i="9" s="1"/>
  <c r="A1" i="21"/>
  <c r="A1" i="11"/>
  <c r="A1" i="7"/>
  <c r="A1" i="12"/>
  <c r="A1" i="17"/>
  <c r="A1" i="13"/>
  <c r="A1" i="27"/>
  <c r="A34" i="27" s="1"/>
  <c r="A17" i="6"/>
  <c r="E22" i="14"/>
  <c r="B10" i="11"/>
  <c r="A8" i="10"/>
  <c r="A3" i="18"/>
  <c r="A3" i="5"/>
  <c r="A3" i="15" s="1"/>
  <c r="B9" i="18"/>
  <c r="A11" i="23"/>
  <c r="Z2" i="24"/>
  <c r="I62" i="24" s="1"/>
  <c r="D10" i="9"/>
  <c r="E28" i="26"/>
  <c r="E50" i="26" s="1"/>
  <c r="E10" i="26"/>
  <c r="A18" i="6"/>
  <c r="D10" i="27"/>
  <c r="H80" i="21"/>
  <c r="D20" i="23"/>
  <c r="B10" i="22"/>
  <c r="A3" i="14"/>
  <c r="B25" i="12"/>
  <c r="D10" i="15"/>
  <c r="E10" i="11"/>
  <c r="E25" i="12"/>
  <c r="B10" i="18"/>
  <c r="F80" i="23"/>
  <c r="E24" i="22"/>
  <c r="E27" i="26"/>
  <c r="E49" i="26" s="1"/>
  <c r="K49" i="24"/>
  <c r="H79" i="21"/>
  <c r="B24" i="22"/>
  <c r="B21" i="12"/>
  <c r="E21" i="14"/>
  <c r="E22" i="5"/>
  <c r="E21" i="6"/>
  <c r="B21" i="6"/>
  <c r="E82" i="23"/>
  <c r="D26" i="15"/>
  <c r="E27" i="10"/>
  <c r="E49" i="10" s="1"/>
  <c r="D31" i="9"/>
  <c r="D69" i="9" s="1"/>
  <c r="B9" i="15"/>
  <c r="B12" i="6"/>
  <c r="B12" i="7"/>
  <c r="B12" i="16"/>
  <c r="B12" i="10"/>
  <c r="B10" i="26"/>
  <c r="B25" i="17"/>
  <c r="B32" i="9"/>
  <c r="B70" i="9" s="1"/>
  <c r="B23" i="5"/>
  <c r="B25" i="22"/>
  <c r="B76" i="20"/>
  <c r="B28" i="10"/>
  <c r="B50" i="10" s="1"/>
  <c r="B75" i="20"/>
  <c r="B28" i="13"/>
  <c r="B79" i="21"/>
  <c r="B22" i="11"/>
  <c r="C82" i="23"/>
  <c r="D32" i="9"/>
  <c r="D70" i="9" s="1"/>
  <c r="D32" i="27"/>
  <c r="D70" i="27" s="1"/>
  <c r="E83" i="23"/>
  <c r="K50" i="24"/>
  <c r="E23" i="11"/>
  <c r="E25" i="17"/>
  <c r="E25" i="22"/>
  <c r="E22" i="6"/>
  <c r="E29" i="13"/>
  <c r="D30" i="7"/>
  <c r="E25" i="8"/>
  <c r="E28" i="10"/>
  <c r="E50" i="10" s="1"/>
  <c r="E23" i="5"/>
  <c r="E22" i="11"/>
  <c r="E75" i="20"/>
  <c r="E28" i="13"/>
  <c r="E24" i="12"/>
  <c r="D31" i="27"/>
  <c r="D69" i="27" s="1"/>
  <c r="D29" i="7"/>
  <c r="E24" i="8"/>
  <c r="E24" i="18"/>
  <c r="B12" i="8"/>
  <c r="C54" i="24"/>
  <c r="B12" i="14"/>
  <c r="B12" i="26"/>
  <c r="B12" i="27"/>
  <c r="B12" i="18"/>
  <c r="B12" i="9"/>
  <c r="B12" i="13"/>
  <c r="B12" i="15"/>
  <c r="I14" i="12"/>
  <c r="C53" i="24"/>
  <c r="B11" i="15"/>
  <c r="B11" i="13"/>
  <c r="B10" i="7"/>
  <c r="B10" i="21"/>
  <c r="B10" i="13"/>
  <c r="B10" i="20"/>
  <c r="B10" i="14"/>
  <c r="B10" i="10"/>
  <c r="B9" i="6"/>
  <c r="B9" i="27"/>
  <c r="A8" i="13"/>
  <c r="A8" i="18"/>
  <c r="A7" i="6"/>
  <c r="A7" i="5"/>
  <c r="A7" i="16"/>
  <c r="A7" i="21"/>
  <c r="A7" i="15"/>
  <c r="A7" i="26"/>
  <c r="A7" i="17"/>
  <c r="A7" i="14"/>
  <c r="A7" i="9"/>
  <c r="A7" i="11"/>
  <c r="B20" i="21"/>
  <c r="G12" i="21"/>
  <c r="E12" i="26"/>
  <c r="A8" i="11"/>
  <c r="A8" i="22"/>
  <c r="B11" i="18"/>
  <c r="B11" i="26"/>
  <c r="E12" i="20"/>
  <c r="B25" i="8"/>
  <c r="A1" i="18"/>
  <c r="A9" i="23"/>
  <c r="E12" i="11"/>
  <c r="E12" i="22"/>
  <c r="E12" i="13"/>
  <c r="A8" i="8"/>
  <c r="A8" i="26"/>
  <c r="A8" i="7"/>
  <c r="I61" i="24"/>
  <c r="B28" i="26"/>
  <c r="B50" i="26" s="1"/>
  <c r="B11" i="20"/>
  <c r="A13" i="23"/>
  <c r="B11" i="11"/>
  <c r="B25" i="18"/>
  <c r="D12" i="9"/>
  <c r="A8" i="5"/>
  <c r="A8" i="6"/>
  <c r="A8" i="17"/>
  <c r="B10" i="16"/>
  <c r="B10" i="27"/>
  <c r="B11" i="14"/>
  <c r="A7" i="8"/>
  <c r="A8" i="20"/>
  <c r="A8" i="9"/>
  <c r="A7" i="18"/>
  <c r="A8" i="21"/>
  <c r="B10" i="9"/>
  <c r="B10" i="6"/>
  <c r="B10" i="17"/>
  <c r="I13" i="12"/>
  <c r="B11" i="17"/>
  <c r="B30" i="7"/>
  <c r="B6" i="23"/>
  <c r="A8" i="25"/>
  <c r="B8" i="25" s="1"/>
  <c r="D8" i="25" s="1"/>
  <c r="B11" i="8"/>
  <c r="B11" i="6"/>
  <c r="I15" i="12"/>
  <c r="D12" i="15"/>
  <c r="B12" i="17"/>
  <c r="B24" i="12"/>
  <c r="B12" i="21"/>
  <c r="B80" i="21"/>
  <c r="C83" i="23"/>
  <c r="B22" i="5"/>
  <c r="B24" i="8"/>
  <c r="B27" i="10"/>
  <c r="B49" i="10" s="1"/>
  <c r="B12" i="11"/>
  <c r="B22" i="14"/>
  <c r="B11" i="27"/>
  <c r="D12" i="16"/>
  <c r="I60" i="24"/>
  <c r="B11" i="7"/>
  <c r="A7" i="10"/>
  <c r="A8" i="16"/>
  <c r="A7" i="22"/>
  <c r="C52" i="24"/>
  <c r="B11" i="22"/>
  <c r="B32" i="27"/>
  <c r="B70" i="27" s="1"/>
  <c r="Z2" i="15"/>
  <c r="B11" i="16"/>
  <c r="B11" i="10"/>
  <c r="B11" i="9"/>
  <c r="E12" i="10"/>
  <c r="B27" i="15"/>
  <c r="E12" i="17"/>
  <c r="A7" i="20"/>
  <c r="A7" i="7"/>
  <c r="A7" i="13"/>
  <c r="A8" i="14"/>
  <c r="B10" i="15"/>
  <c r="B10" i="5"/>
  <c r="I12" i="12"/>
  <c r="H18" i="12" s="1"/>
  <c r="A18" i="12" s="1"/>
  <c r="B11" i="5"/>
  <c r="B22" i="6"/>
  <c r="B12" i="22"/>
  <c r="B12" i="5"/>
  <c r="B23" i="11"/>
  <c r="B9" i="10"/>
  <c r="B9" i="8"/>
  <c r="B9" i="13"/>
  <c r="B9" i="5"/>
  <c r="B9" i="14"/>
  <c r="B9" i="21"/>
  <c r="H20" i="21" s="1"/>
  <c r="B9" i="7"/>
  <c r="B9" i="20"/>
  <c r="E22" i="20" s="1"/>
  <c r="B9" i="16"/>
  <c r="B9" i="26"/>
  <c r="B9" i="9"/>
  <c r="B9" i="17"/>
  <c r="B9" i="22"/>
  <c r="A1" i="20"/>
  <c r="A1" i="26"/>
  <c r="A30" i="26" s="1"/>
  <c r="A1" i="23"/>
  <c r="A1" i="6"/>
  <c r="A1" i="22"/>
  <c r="A1" i="14"/>
  <c r="J12" i="12"/>
  <c r="G19" i="12" s="1"/>
  <c r="A3" i="17"/>
  <c r="A3" i="10"/>
  <c r="A3" i="11"/>
  <c r="C15" i="23"/>
  <c r="A3" i="21"/>
  <c r="A3" i="12"/>
  <c r="A3" i="6"/>
  <c r="A3" i="13"/>
  <c r="A4" i="25" l="1"/>
  <c r="AI6" i="23"/>
  <c r="AI9" i="23"/>
  <c r="AI7" i="23"/>
  <c r="AI8" i="23" s="1"/>
  <c r="G18" i="12"/>
  <c r="A16" i="12" s="1"/>
  <c r="B76" i="23" l="1"/>
</calcChain>
</file>

<file path=xl/sharedStrings.xml><?xml version="1.0" encoding="utf-8"?>
<sst xmlns="http://schemas.openxmlformats.org/spreadsheetml/2006/main" count="1034" uniqueCount="685">
  <si>
    <t xml:space="preserve">Name </t>
  </si>
  <si>
    <t xml:space="preserve">Nationality </t>
  </si>
  <si>
    <t>(Work Completion Schedule)</t>
  </si>
  <si>
    <t>Period in months from the effective date of Contract</t>
  </si>
  <si>
    <t>Description of Work</t>
  </si>
  <si>
    <t>(Guarantee Declaration)</t>
  </si>
  <si>
    <t>(Information regarding Ex-employees of POWERGRID in our Organisation)</t>
  </si>
  <si>
    <t>We hereby furnish the details of ex-employees of POWERGRID who had retired/ resigned at the level of General Manager and above from POWERGRID and subsequently have been employed by us:</t>
  </si>
  <si>
    <t>Name of Materials</t>
  </si>
  <si>
    <t>Value of co-efficient</t>
  </si>
  <si>
    <t xml:space="preserve">Address </t>
  </si>
  <si>
    <t xml:space="preserve">Date     </t>
  </si>
  <si>
    <t xml:space="preserve">Place     </t>
  </si>
  <si>
    <t>We hereby furnish the details of the items/ sub-assemblies, we propose to buy for the purpose of  the subject Package:</t>
  </si>
  <si>
    <t>(Manufacturer's Authorization Form)</t>
  </si>
  <si>
    <t>Name of Manufecture</t>
  </si>
  <si>
    <t>Name/Description of Goods</t>
  </si>
  <si>
    <t>Factory Address</t>
  </si>
  <si>
    <t>Name &amp; Address of Bidder</t>
  </si>
  <si>
    <t>package name alongwith project name</t>
  </si>
  <si>
    <t>We hereby extend our full guarantee and warranty for the above specified goods offered supporting the supply by the Bidder against these Bidding Documents, and duly authorize said Bidder to act on our behalf in fulfilling these guarantee and warranty obligations.</t>
  </si>
  <si>
    <t>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t>
  </si>
  <si>
    <t>Date :</t>
  </si>
  <si>
    <t xml:space="preserve">In the capacity of </t>
  </si>
  <si>
    <t>Note :1</t>
  </si>
  <si>
    <t>The letter of Undertaking should be on the letterhead of the Manufacturer and should be signed by a person competent and having Power of Attorney to legally bind the Manufacturer.  It shall be included by the bidder in its bid.</t>
  </si>
  <si>
    <t>Above undertaking shall be registered or notarized so as to be legally enforceable.</t>
  </si>
  <si>
    <t>Name of the published index *</t>
  </si>
  <si>
    <t>(Commercial Deviations)</t>
  </si>
  <si>
    <t>(Technical Deviations)</t>
  </si>
  <si>
    <t>Except for the above deviations and variations, the entire work shall be performed as per your specifications and documents.  Further, we agree that any deviations, conditionality or reservation introduced in this Attachment-6 (C) and/or in the Bid form, Price schedules and covering letter, or in any other part of the bid will be reviewed to conduct a determination of the substantial responsiveness of the bid.</t>
  </si>
  <si>
    <t>Except for the above deviations and variations, the entire work shall be performed as per your specifications and documents.  Further, we agree that any deviations, conditionality or reservation introduced in this Attachment-6 and/or in the Bid form, Technical Data Sheets and covering letter, or in any other part of the bid will be reviewed to conduct a determination of the substantial responsiveness of the bid.</t>
  </si>
  <si>
    <t>Integrity Pact, in a separate envelope, duly signed on each page by the person signing the bid</t>
  </si>
  <si>
    <t>Telephone No(s)</t>
  </si>
  <si>
    <t>As per para 1.0, Authorization Letter(s) from the bidder addressed to the Banker(s), authorizing POWERGRID to seek queries about the bidder with the Banker(s) and advising the Banker(s) to reply the same promptly, is/are enclosed as per following details:</t>
  </si>
  <si>
    <t>Description of the plant for carrying out the work</t>
  </si>
  <si>
    <t>Bidders should provide information of the plant(s) for carrying out the work including the proposal of manufacturing methods in sufficient detail to demonstrate the adequacy of the bidder’s proposals to meet the technical specification.</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</si>
  <si>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</si>
  <si>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Type of Conductor</t>
  </si>
  <si>
    <t>Ordered Quantity as per Contract</t>
  </si>
  <si>
    <t>Balance Quantity to be supplied as on</t>
  </si>
  <si>
    <t>Completion Period for balance quantity</t>
  </si>
  <si>
    <t>Commencement</t>
  </si>
  <si>
    <t>Completion</t>
  </si>
  <si>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 </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</si>
  <si>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Goods, in and outside of India.</t>
  </si>
  <si>
    <t>GCC 24</t>
  </si>
  <si>
    <t>GCC 35</t>
  </si>
  <si>
    <t>GCC 36</t>
  </si>
  <si>
    <t>If our bid is accepted, we undertake to provide an Advance Payment Security and Performance Security(ies) in the form and amounts, and within the times specified in the Bidding Documents.</t>
  </si>
  <si>
    <t>We agree to abide by this bid for a period of six (06) months from the date fixed for opening of bids as stipulated in the Bidding Documents, and it shall remain binding upon us and may be accepted by you at any time before the expiration of that period</t>
  </si>
  <si>
    <t>Commissions or gratuities, if any, paid or to be paid by us to agents relating to this Bid, and to contract execution, if we are awarded the contract, are listed below:</t>
  </si>
  <si>
    <t>…(insert name and/or description of the goods) …</t>
  </si>
  <si>
    <t>..(insert address of factory) ..</t>
  </si>
  <si>
    <t>Integrity Pact</t>
  </si>
  <si>
    <t>Integrity Pact is annexed herewith this Volume.</t>
  </si>
  <si>
    <t>.. [Enter Amendment No.].. ..</t>
  </si>
  <si>
    <t>...[Enter Amendment Date]…</t>
  </si>
  <si>
    <t>Information regarding ex-employees of Purchaser in our firm.</t>
  </si>
  <si>
    <t>Value of index as 30 days prior to date set for opening of bids as on **</t>
  </si>
  <si>
    <t xml:space="preserve">Attachment 1 Bid Security : To be submitted as per proforma provided in the bidding document. </t>
  </si>
  <si>
    <t>Attachment 8 Manufacturer’s Authorisation Form : To be furnished as per proforma provided in the bidding document, on the letter head of the each Manufactures proposed to supply main items. This attachment is not included here.</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</si>
  <si>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</si>
  <si>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</si>
  <si>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</si>
  <si>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</si>
  <si>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</si>
  <si>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</si>
  <si>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</si>
  <si>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</si>
  <si>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</si>
  <si>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</si>
  <si>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</si>
  <si>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</si>
  <si>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</si>
  <si>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</si>
  <si>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</si>
  <si>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</si>
  <si>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</si>
  <si>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</si>
  <si>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</si>
  <si>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</si>
  <si>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</si>
  <si>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POWERGRID will exclude from evaluation of Bids its such employee(s) who has any personnel interest in the Companies/Agencies participating in the Bidding/Tendering process.</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</si>
  <si>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</si>
  <si>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</si>
  <si>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</si>
  <si>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</si>
  <si>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</si>
  <si>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</si>
  <si>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</si>
  <si>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</si>
  <si>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</si>
  <si>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</si>
  <si>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</si>
  <si>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</si>
  <si>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</si>
  <si>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</si>
  <si>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</si>
  <si>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</si>
  <si>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</si>
  <si>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</si>
  <si>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</si>
  <si>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</si>
  <si>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</si>
  <si>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</si>
  <si>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</si>
  <si>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</si>
  <si>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</si>
  <si>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</si>
  <si>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</si>
  <si>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</si>
  <si>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</si>
  <si>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</si>
  <si>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</si>
  <si>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</si>
  <si>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</si>
  <si>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</si>
  <si>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</si>
  <si>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</si>
  <si>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</si>
  <si>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</si>
  <si>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</si>
  <si>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</si>
  <si>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</si>
  <si>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</si>
  <si>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</si>
  <si>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</si>
  <si>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</si>
  <si>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</si>
  <si>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</si>
  <si>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</si>
  <si>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</si>
  <si>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</si>
  <si>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It is hereby agreed by and between the parties as under:</t>
  </si>
  <si>
    <t>Instruction for printing &amp; submitting Integrity Pact</t>
  </si>
  <si>
    <t>1.</t>
  </si>
  <si>
    <t>2.</t>
  </si>
  <si>
    <t>3.</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</si>
  <si>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</si>
  <si>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</si>
  <si>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</si>
  <si>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</si>
  <si>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</si>
  <si>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</si>
  <si>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Specify type of Bidder                    [Select from drop down menu]</t>
  </si>
  <si>
    <t>Address of Registered Office</t>
  </si>
  <si>
    <t>we hereby confirm to opt the following:</t>
  </si>
  <si>
    <t>(Select from drop down list)</t>
  </si>
  <si>
    <t>(i) there are no discrepencies/inconsistencies and deviations/omissions/reservations to the Bidding Documents, in the Second Envelope bid;</t>
  </si>
  <si>
    <t>(ii) the description of items and the unit therefore in the price schedules in the Second Envelope bid are in confirmity with those indicated in the price schedule of the bidding documents without any deviation to the specified scope of the work.</t>
  </si>
  <si>
    <t>We also confirm that in case any discrepencies/inconsitencies and deviations/omissions/reservations, as referred to in para (i) and (ii) above, is observed in the Second Envelope, the same shall be deemed as withdrawn/rectified without any finacial implication, whatsoever to POWERGRID. However, in case of any artithmetical errors, the same shall be governed as per the provisions of ITB Sub-clause 27.2 read in conjuction with BDS.</t>
  </si>
  <si>
    <t>2016- 2017</t>
  </si>
  <si>
    <t>A</t>
  </si>
  <si>
    <t>B</t>
  </si>
  <si>
    <t>Further, we hereby confirm that except as mentioned in the Attachment -6 (Alternative, Deviations and Exceptions to the Provisions) hereof , forming part of our First Envelope:</t>
  </si>
  <si>
    <t>Cheif Manager(C&amp;M)</t>
  </si>
  <si>
    <t>Eastern Region Transmission System-II</t>
  </si>
  <si>
    <t>J-1-15, Block ‘EP’, Sector-V,</t>
  </si>
  <si>
    <t>Salt Lake City, Kolkata – 700 091.</t>
  </si>
  <si>
    <t xml:space="preserv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</si>
  <si>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I. We have read the provision in the Bidding Documents regarding furnishing of Contract Performance Guarantee.</t>
  </si>
  <si>
    <t>I Contract performance Guarantee will be submitted:</t>
  </si>
  <si>
    <t>II. We are furnishing the following details of Statutory Registration Numbers and details of Bank for electronic payment.</t>
  </si>
  <si>
    <t>(Option for contract performance guarantee and Information for E – payment, PF details and declaration for Micro/Small and Medium Enterprise)</t>
  </si>
  <si>
    <t xml:space="preserve"> Information for Contract performance guarantee, E – payment, PF details and declaration for Micro/Small and Medium Enterprise.</t>
  </si>
  <si>
    <t>Orignal Equipment Manufacturer</t>
  </si>
  <si>
    <t>Authorised Dealer of Manufacturer</t>
  </si>
  <si>
    <t>Authorised Distributor of Manufacturer</t>
  </si>
  <si>
    <t>Authorised Indian Representative of Manufacturer</t>
  </si>
  <si>
    <t xml:space="preserve">The documentary evidence establishing in accordance with ITB Clause 3, Vol.-I of the Bidding Documents that the facilities offered by us are eligible facilities and conform to the Bidding Documents has been furnished as Attachment 4.                  </t>
  </si>
  <si>
    <t>The documentary evidence that we are eligible to bid in accordance with ITB Clause 2. Further, in terms of ITB Clause 9.3(c) &amp; (e), the qualification data has been furnished as per your format enclosed with the bidding documents Attachment-3(QR).                                                                    
Further the required deed of Joint Undertaking(if applicable) signed by us and Manufacturer has also been furnished as per your format.</t>
  </si>
  <si>
    <t>2015- 2016</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</si>
  <si>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</si>
  <si>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</si>
  <si>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</si>
  <si>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</si>
  <si>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</si>
  <si>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</si>
  <si>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</si>
  <si>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</si>
  <si>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</si>
  <si>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</si>
  <si>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Thirty Five</t>
  </si>
  <si>
    <t>Signature :</t>
  </si>
  <si>
    <t>Common Seal :</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</si>
  <si>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</si>
  <si>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</si>
  <si>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</si>
  <si>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</si>
  <si>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</si>
  <si>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</si>
  <si>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</si>
  <si>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</si>
  <si>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</si>
  <si>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</si>
  <si>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</si>
  <si>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</si>
  <si>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</si>
  <si>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</si>
  <si>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</si>
  <si>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</si>
  <si>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</si>
  <si>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</si>
  <si>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</si>
  <si>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</si>
  <si>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</si>
  <si>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</si>
  <si>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</si>
  <si>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</si>
  <si>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</si>
  <si>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</si>
  <si>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</si>
  <si>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</si>
  <si>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Details of Contract</t>
  </si>
  <si>
    <t>Financial Data:</t>
  </si>
  <si>
    <t>Projection for next five years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</si>
  <si>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</si>
  <si>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</si>
  <si>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</si>
  <si>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</si>
  <si>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</si>
  <si>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BID FORM (First Envelope)</t>
  </si>
  <si>
    <t>Dear Ladies and/or Gentlemen,</t>
  </si>
  <si>
    <t>Attachments to the Bid Form (First Envelope)</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</si>
  <si>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</si>
  <si>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</si>
  <si>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</si>
  <si>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</si>
  <si>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</si>
  <si>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</si>
  <si>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</si>
  <si>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</si>
  <si>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</si>
  <si>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</si>
  <si>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</si>
  <si>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</si>
  <si>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</si>
  <si>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</si>
  <si>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</si>
  <si>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</si>
  <si>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</si>
  <si>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</si>
  <si>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</si>
  <si>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</si>
  <si>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</si>
  <si>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</si>
  <si>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</si>
  <si>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</si>
  <si>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</si>
  <si>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</si>
  <si>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</si>
  <si>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</si>
  <si>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25</t>
  </si>
  <si>
    <t>Patent Indemnity</t>
  </si>
  <si>
    <t>(j)</t>
  </si>
  <si>
    <t>Limitation of Liability</t>
  </si>
  <si>
    <t>(k)</t>
  </si>
  <si>
    <t>Settlement of Disputes</t>
  </si>
  <si>
    <t>(l)</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</si>
  <si>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</si>
  <si>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</si>
  <si>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</si>
  <si>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</si>
  <si>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</si>
  <si>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</si>
  <si>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</si>
  <si>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</si>
  <si>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</si>
  <si>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</si>
  <si>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</si>
  <si>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</si>
  <si>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Name and address of agent</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</si>
  <si>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</si>
  <si>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</si>
  <si>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</si>
  <si>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</si>
  <si>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</si>
  <si>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</si>
  <si>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</si>
  <si>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</si>
  <si>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</si>
  <si>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</si>
  <si>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</si>
  <si>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</si>
  <si>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</si>
  <si>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</si>
  <si>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</si>
  <si>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</si>
  <si>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</si>
  <si>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</si>
  <si>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</si>
  <si>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पावर ग्रिड कारपोरेशन ऑफ इण्डिया लिमिटेड</t>
  </si>
  <si>
    <t>(भारत सरकार का उद्यम)</t>
  </si>
  <si>
    <t>Power Grid Corporation of India Limited</t>
  </si>
  <si>
    <t>(A Government of India Enterprises)</t>
  </si>
  <si>
    <t>General guidelines for filling up  the Attachments</t>
  </si>
  <si>
    <t>Fill up only green shaded cells in the relevent attachments.</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</si>
  <si>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</si>
  <si>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</si>
  <si>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</si>
  <si>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</si>
  <si>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</si>
  <si>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</si>
  <si>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</si>
  <si>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</si>
  <si>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Work Contract Tax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</si>
  <si>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</si>
  <si>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</si>
  <si>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</si>
  <si>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</si>
  <si>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</si>
  <si>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</si>
  <si>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</si>
  <si>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</si>
  <si>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</si>
  <si>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</si>
  <si>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</si>
  <si>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</si>
  <si>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Designation   :</t>
  </si>
  <si>
    <t>1.           </t>
  </si>
  <si>
    <t>2.           </t>
  </si>
  <si>
    <t>4.           </t>
  </si>
  <si>
    <t>5.           </t>
  </si>
  <si>
    <t>6.           </t>
  </si>
  <si>
    <t>7.           </t>
  </si>
  <si>
    <t>8.           </t>
  </si>
  <si>
    <t>9.           </t>
  </si>
  <si>
    <t>11.       </t>
  </si>
  <si>
    <t>12.       </t>
  </si>
  <si>
    <t>13.       </t>
  </si>
  <si>
    <t>14.       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</si>
  <si>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</si>
  <si>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</si>
  <si>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</si>
  <si>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</si>
  <si>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</si>
  <si>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</si>
  <si>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</si>
  <si>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</si>
  <si>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</si>
  <si>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</si>
  <si>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</si>
  <si>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</si>
  <si>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</si>
  <si>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</si>
  <si>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Submitted (Doc. Code No. DC-9008-April-2009-Rev-0)</t>
  </si>
  <si>
    <t>Yes</t>
  </si>
  <si>
    <t>Equipments &amp; Materials produced in [Name of countries]</t>
  </si>
  <si>
    <t>Company incorporated &amp; registered in [Name of countries]</t>
  </si>
  <si>
    <t>(Details of Alternative Bid)</t>
  </si>
  <si>
    <t>No Alternative Bid</t>
  </si>
  <si>
    <t>2009 - 2010</t>
  </si>
  <si>
    <t>2010 - 2011</t>
  </si>
  <si>
    <t>2011 - 2012</t>
  </si>
  <si>
    <t>2014 - 2015</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</si>
  <si>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</si>
  <si>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</si>
  <si>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</si>
  <si>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</si>
  <si>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</si>
  <si>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</si>
  <si>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</si>
  <si>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</si>
  <si>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</si>
  <si>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</si>
  <si>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</si>
  <si>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</si>
  <si>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</si>
  <si>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</si>
  <si>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</si>
  <si>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</si>
  <si>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</si>
  <si>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</si>
  <si>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</si>
  <si>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</si>
  <si>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</si>
  <si>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</si>
  <si>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</si>
  <si>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</si>
  <si>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</si>
  <si>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</si>
  <si>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</si>
  <si>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</si>
  <si>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</si>
  <si>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</si>
  <si>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</si>
  <si>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</si>
  <si>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</si>
  <si>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</si>
  <si>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</si>
  <si>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</si>
  <si>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</si>
  <si>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</si>
  <si>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</si>
  <si>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</si>
  <si>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</si>
  <si>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</si>
  <si>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</si>
  <si>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</si>
  <si>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</si>
  <si>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</si>
  <si>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</si>
  <si>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</si>
  <si>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</si>
  <si>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</si>
  <si>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</si>
  <si>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</si>
  <si>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</si>
  <si>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</si>
  <si>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</si>
  <si>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</si>
  <si>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</si>
  <si>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</si>
  <si>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</si>
  <si>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</si>
  <si>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</si>
  <si>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</si>
  <si>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</si>
  <si>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</si>
  <si>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</si>
  <si>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</si>
  <si>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</si>
  <si>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</si>
  <si>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</si>
  <si>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</si>
  <si>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</si>
  <si>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</si>
  <si>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</si>
  <si>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</si>
  <si>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</si>
  <si>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</si>
  <si>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</si>
  <si>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</si>
  <si>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</si>
  <si>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</si>
  <si>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</si>
  <si>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</si>
  <si>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</si>
  <si>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</si>
  <si>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</si>
  <si>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</si>
  <si>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</si>
  <si>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</si>
  <si>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</si>
  <si>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</si>
  <si>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</si>
  <si>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</si>
  <si>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</si>
  <si>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</si>
  <si>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</si>
  <si>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</si>
  <si>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</si>
  <si>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</si>
  <si>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</si>
  <si>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 Declaration regarding Social Accountability.</t>
  </si>
  <si>
    <t>Additional Information.</t>
  </si>
  <si>
    <t>Declaration.</t>
  </si>
  <si>
    <t xml:space="preserve">ElectronicForms™ </t>
  </si>
  <si>
    <t>View - Template of ElectronicForm™</t>
  </si>
  <si>
    <t>To close this Screen, click on the [Close] button located on the bar above, or at the bottom of the Screen</t>
  </si>
  <si>
    <t>Template of ElectronicForm™</t>
  </si>
  <si>
    <t>Relevant Bid-Part</t>
  </si>
  <si>
    <t>ElectronicForm™ Template ID</t>
  </si>
  <si>
    <t>Template Reference</t>
  </si>
  <si>
    <t>Template Description</t>
  </si>
  <si>
    <t>Section-1</t>
  </si>
  <si>
    <t>Bidders's Name</t>
  </si>
  <si>
    <t>Section-2 (Outline of Requirements)</t>
  </si>
  <si>
    <t>*</t>
  </si>
  <si>
    <t>1. AUTHORIZED SIGNATORY (Sole Bidder / Lead Partner of JV)</t>
  </si>
  <si>
    <t>1 (a) Name</t>
  </si>
  <si>
    <t>1 (b) Designation</t>
  </si>
  <si>
    <t>1 (c) Address</t>
  </si>
  <si>
    <t>2 (a) Name</t>
  </si>
  <si>
    <t>2 (b) Designation</t>
  </si>
  <si>
    <t>2 (c) Address</t>
  </si>
  <si>
    <t xml:space="preserve">    (If Bidder is JV) </t>
  </si>
  <si>
    <t xml:space="preserve">2. AUTHORIZED SIGNATORY (Other Partner of JV) </t>
  </si>
  <si>
    <t>Section-3</t>
  </si>
  <si>
    <t>Techical</t>
  </si>
  <si>
    <t>7PG-2010-FT000010</t>
  </si>
  <si>
    <t>TECHNO-COMMERICIAL (First Envelope)</t>
  </si>
  <si>
    <t>Integrity Pact Details</t>
  </si>
  <si>
    <t>BID SECURITY DETAILS</t>
  </si>
  <si>
    <t>2 (a) Submitted</t>
  </si>
  <si>
    <t>2 (c) Issued by (Name of Bank)</t>
  </si>
  <si>
    <t>2 (b) Bid Security No.</t>
  </si>
  <si>
    <t>2 (e) Valid upto</t>
  </si>
  <si>
    <t>2 (d) Bid Security Amount</t>
  </si>
  <si>
    <t>nd</t>
  </si>
  <si>
    <t>February</t>
  </si>
  <si>
    <t>rd</t>
  </si>
  <si>
    <t>March</t>
  </si>
  <si>
    <t>th</t>
  </si>
  <si>
    <t>April</t>
  </si>
  <si>
    <t>May</t>
  </si>
  <si>
    <t>June</t>
  </si>
  <si>
    <t>July</t>
  </si>
  <si>
    <t>August</t>
  </si>
  <si>
    <t>September</t>
  </si>
  <si>
    <t>October</t>
  </si>
  <si>
    <t>November</t>
  </si>
  <si>
    <t>December</t>
  </si>
  <si>
    <t>Purpose of Commission or gratuity</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</si>
  <si>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</si>
  <si>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</si>
  <si>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</si>
  <si>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</si>
  <si>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</si>
  <si>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</si>
  <si>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</si>
  <si>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</si>
  <si>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</si>
  <si>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</si>
  <si>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</si>
  <si>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</si>
  <si>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</si>
  <si>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</si>
  <si>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</si>
  <si>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</si>
  <si>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</si>
  <si>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</si>
  <si>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</si>
  <si>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</si>
  <si>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</si>
  <si>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</si>
  <si>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</si>
  <si>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</si>
  <si>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</si>
  <si>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</si>
  <si>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</si>
  <si>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</si>
  <si>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</si>
  <si>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t>Name of Contract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</si>
  <si>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</si>
  <si>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</si>
  <si>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</si>
  <si>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</si>
  <si>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</si>
  <si>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</si>
  <si>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</si>
  <si>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</si>
  <si>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</si>
  <si>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</si>
  <si>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</si>
  <si>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</si>
  <si>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</si>
  <si>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</si>
  <si>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Address    :</t>
  </si>
  <si>
    <t>Power Grid Corporation of India Ltd.,</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</si>
  <si>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</si>
  <si>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</si>
  <si>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</si>
  <si>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</si>
  <si>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</si>
  <si>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</si>
  <si>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</si>
  <si>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</si>
  <si>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</si>
  <si>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</si>
  <si>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</si>
  <si>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</si>
  <si>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</si>
  <si>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</si>
  <si>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Quantity proposed to be bought/sub-contracted</t>
  </si>
  <si>
    <t xml:space="preserve">Details of the proposed sub-contractor/sub-vendor </t>
  </si>
  <si>
    <t xml:space="preserve">We conform that the item/equipments offered shall have minimum performance specified in Technical Specification. We further guarantee the performance/efficiency of the equipments in response to the Technical Specifications. </t>
  </si>
  <si>
    <t>2012-2013</t>
  </si>
  <si>
    <t>2017-2018</t>
  </si>
  <si>
    <t>Attachments 3 (QR), 4, 5, 6 (C), 6 (T), 9, 10, 11, 13, 14-IP, 15, 16, 17 and Bid Form for 1st Envelope are included here.</t>
  </si>
  <si>
    <t xml:space="preserve">Attachment 14-IP Integrity Pact :  To be furnished as per porforma provided in the bidding documents in two copies on the non-judicial stamp paper of Rs. 100/- each. This attachment is included here at Attachment 14 IP . </t>
  </si>
  <si>
    <t>2018-2019</t>
  </si>
  <si>
    <t>2013-2014</t>
  </si>
  <si>
    <t>Take print out of first page on a non-judicial stamp paper of Rs. 100/-  purchased in Bidder's name and other seven pages on plain A4 size paper. Such two sets shall be prepared by the bidder.</t>
  </si>
  <si>
    <t xml:space="preserve">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 </t>
  </si>
  <si>
    <t xml:space="preserve">Category
(Micro or Small)
</t>
  </si>
  <si>
    <t>Name of Micro and Small Enterprises (MSEs)</t>
  </si>
  <si>
    <t xml:space="preserve"> We hereby furnish the details of the items, components, raw material, services which we propose to buy/avail from Micro and Small Enterprises for the purpose of the subject Package: </t>
  </si>
  <si>
    <t>(Items, Components, Raw Material, Services proposed to be sourced from Micro and Small Enterprises)</t>
  </si>
  <si>
    <t>Note : Any deviation indicated by the bidder without any withdrawal price shall not be considered as deviation and the bidder has to execute the work as per terms of bid conditions in case of award .</t>
  </si>
  <si>
    <t>MSE Bidder: Enter details</t>
  </si>
  <si>
    <t>Non-MSE bidder</t>
  </si>
  <si>
    <t>NOTE: If no option is indicated above, bidder may be treated as Non-MSE</t>
  </si>
  <si>
    <t>Odisha Projects</t>
  </si>
  <si>
    <t>Plot No-4,Unit-41,Niladri Vihar</t>
  </si>
  <si>
    <t>Chandrashekharpur, Bhubaneswar-751021</t>
  </si>
  <si>
    <t>In those cases, where the bidder has taken a material deviation but has not indicated the cost of withdrawal, the bid shall be treated as non- responsive and shall not be considered further.</t>
  </si>
  <si>
    <t>We declare that we are aware of and have gone through the "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 resigned from POWERGRID, shall not accept any appointment or post, as detailed in the referred " Code of Conduct", within 1 year from the date of cessation of service/ directorship unless approved by the Competent Authority.</t>
  </si>
  <si>
    <t>We confirm that we have also registered/we shall also get registered in the GST Network with a GSTIN, in all the states from which we shall make our supply of goods.</t>
  </si>
  <si>
    <t xml:space="preserve">We declare that we have studied clause GCC 2.1 relating to mode of contracting for Domestic Bidders and we are making this proposal with a stipulation that you shall award us the two separate Contracts viz ‘First Contract’ for ex-works supply of Goods including Type testing to be conducted  and  ‘Second Contract’ for providing all the services i.e. inland transportation for delivery at site, insurance, loading, in respect of all the Goods supplied under the ‘First Contract’ and other services specified in the Contract   Documents. 
We declare that the award of two contracts, will not, in any way, dilute our responsibility for successful delivery of Goods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</si>
  <si>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100% of applicable Taxes and Duties i.e. GST, which are payable by the Purchaser under the Contract, shall be reimbursed by the Purchaser  on production of satisfactory documentary evidence by the Supplier in accordance with the provisions of the Bidding Documents.</t>
  </si>
  <si>
    <t xml:space="preserve">We further understand that notwithstanding 4.0 above, in case of award on us, you shall also bear and pay/reimburse to us,  GST in respect of supplies by us to you, imposed on the Goods including Type Test charges for Type test to be conducted specified in Schedule No. 1 of the Price Schedule in Second Envelope, by the Indian Laws. </t>
  </si>
  <si>
    <t>Fabricated Tower Parts (including Bolts &amp; Nuts)</t>
  </si>
  <si>
    <t>Steel Booms ( Co-efficient=a)</t>
  </si>
  <si>
    <t>Price of Steel Blooms of size 150 mm x 150 mm, as published by IEEMA</t>
  </si>
  <si>
    <t>Electrolytic High Grade Zinc (Co-efficient=b)</t>
  </si>
  <si>
    <t>Price for Electrolytic High Grade Zinc, as published by IEEMA.</t>
  </si>
  <si>
    <t>L</t>
  </si>
  <si>
    <t>Labour (Co-efficient=l)</t>
  </si>
  <si>
    <t>Conductor</t>
  </si>
  <si>
    <r>
      <t>EC Grade Aluminium Ingots (</t>
    </r>
    <r>
      <rPr>
        <sz val="11"/>
        <rFont val="Book Antiqua"/>
        <family val="1"/>
      </rPr>
      <t>Co-efficient=</t>
    </r>
    <r>
      <rPr>
        <sz val="12"/>
        <rFont val="Book Antiqua"/>
        <family val="1"/>
      </rPr>
      <t>a)</t>
    </r>
  </si>
  <si>
    <t>Price Index of EC Grade Aluminium Ingots, as published by CACMAI/Nationally recognized published index acceptable to the Purchaser.</t>
  </si>
  <si>
    <t>Package No       :</t>
  </si>
  <si>
    <t>GSTN No.</t>
  </si>
  <si>
    <t>10.           </t>
  </si>
  <si>
    <r>
      <t>The details of Alternative Bids made by us indicating the complete Technical Specifications and the deviation to contractual and commercial conditions.</t>
    </r>
    <r>
      <rPr>
        <b/>
        <sz val="10"/>
        <rFont val="Book Antiqua"/>
        <family val="1"/>
      </rPr>
      <t xml:space="preserve"> [NOT APPLICABLE]</t>
    </r>
  </si>
  <si>
    <r>
      <t>Filled up information regarding Price Adjustment Data as per the format enclosed in the bidding documents</t>
    </r>
    <r>
      <rPr>
        <b/>
        <sz val="10"/>
        <rFont val="Book Antiqua"/>
        <family val="1"/>
      </rPr>
      <t>[Not Applicable].</t>
    </r>
  </si>
  <si>
    <t>We declare that as specified in Clause 11.5, Section –II: ITB, Vol.-I of the Bidding Documents, prices quoted by us in the Price Schedules in Second Envelope shall be subject to Price Adjustment during the execution of Contract in accordance with Appendix-2 (Price Adjustment) to the Contract Agreement. [NOT APPLICABLE]</t>
  </si>
  <si>
    <t>Witness 2 :</t>
  </si>
  <si>
    <r>
      <t xml:space="preserve">Are you a MSE owned by SC/ST* entrepreneurs in line with Public Procurement Policy for Micro and small Enterprises (MSEs) order 2012 including subsequent amendment/notification/order 
(Indicate Yes/No)
</t>
    </r>
    <r>
      <rPr>
        <i/>
        <sz val="11"/>
        <rFont val="Book Antiqua"/>
        <family val="1"/>
      </rPr>
      <t>Note: Documentary evidence is to be attached. Please refer remarks at the end of attachment</t>
    </r>
    <r>
      <rPr>
        <sz val="11"/>
        <rFont val="Book Antiqua"/>
        <family val="1"/>
      </rPr>
      <t xml:space="preserve">
</t>
    </r>
  </si>
  <si>
    <t>3. (a)           </t>
  </si>
  <si>
    <t>3. (b)           </t>
  </si>
  <si>
    <t>3. (c)           </t>
  </si>
  <si>
    <t>If 3 (b) is ‘Yes’ please mention whether you are (Proprietary MSE/Partnership MSE/Private Limited Company) owned by SC/ST entrepreneurs</t>
  </si>
  <si>
    <t>Note:	A cancelled cheque of the bank is enclosed.</t>
  </si>
  <si>
    <t> </t>
  </si>
  <si>
    <t>Remarks:</t>
  </si>
  <si>
    <t>*The definition of MSEs owned by SC/ST is as given under:</t>
  </si>
  <si>
    <t>a. In case of proprietary MSE, proprietor(s) shall be SC/ST.</t>
  </si>
  <si>
    <t>b. In case of partnership MSE, the SC/ST partners shall be holding at least 51% shares in the unit.</t>
  </si>
  <si>
    <t>c. In case of Private Limited companies, at least 51% share shall be held by SC/ST promoters.</t>
  </si>
  <si>
    <r>
      <rPr>
        <u/>
        <sz val="11"/>
        <rFont val="Book Antiqua"/>
        <family val="1"/>
      </rPr>
      <t>Documentary evidence</t>
    </r>
    <r>
      <rPr>
        <sz val="11"/>
        <rFont val="Book Antiqua"/>
        <family val="1"/>
      </rPr>
      <t>: Please provide scanned copy(ies) of the SC/ST certificate(s) issued by District Authority as applicable for SC/ST MSE category as per (a), (b) or (c) above.</t>
    </r>
  </si>
  <si>
    <t>POWERGRID will, during the tender process treat all Bidder(s) with equity and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</si>
  <si>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 xml:space="preserve">Applicable for this Package and </t>
  </si>
  <si>
    <t>enclosed at Annexure-I</t>
  </si>
  <si>
    <t>If POWERGRID obtains information on the conduct of any of its employee which is a criminal offence under the IPC/PC Act ,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</si>
  <si>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his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</si>
  <si>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</si>
  <si>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</si>
  <si>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 xml:space="preserve">Contractor shall not pass any information provided by POWERGRID as part of business relationship to others and shall not commit any offence under PC/IPC Act. </t>
    </r>
  </si>
  <si>
    <t>The Bidder/Contractor will, when presenting his bid, disclose any and all payments made, or committed to or intends to make to agents, brokers or any other intermediaries in connection with the award of the contract and/or with the execution of the contract.</t>
  </si>
  <si>
    <t xml:space="preserve">g) </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</si>
  <si>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</si>
  <si>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</si>
  <si>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</si>
  <si>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</si>
  <si>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</si>
  <si>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</si>
  <si>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 xml:space="preserve">disclose in its Bid any transgressions occurred in the last 10 years with any other Public Sector Undertaking or Government Department or any other company, in any country, that may impinge on the Anti-Corruption principle. </t>
    </r>
  </si>
  <si>
    <t>If the Bidder makes incorrect statement on this subject, it can be disqualified from the tender process or the contract, if already awarded, can be terminated for such reason and further action can be taken in line with POWERGRID's policies.</t>
  </si>
  <si>
    <t>POWERGRID has appointed a panel of Independent External Monitors (IEMs) for this Pact with the approval of Central Vigilance Commission (CVC), Government of India. The names of IEMs have been indicated in the Bidding Documents.</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</si>
  <si>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</si>
  <si>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</si>
  <si>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</si>
  <si>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</si>
  <si>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</si>
  <si>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</si>
  <si>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</si>
  <si>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Changes and supplements as well as termination notices need to be made in writing. Side Agreements have not been made.</t>
  </si>
  <si>
    <t>Issues like Warranty/Guarantees etc. shall be outside the purview of IEMs.</t>
  </si>
  <si>
    <t>(10)</t>
  </si>
  <si>
    <t>3. (d)</t>
  </si>
  <si>
    <r>
      <t xml:space="preserve">Are you a MSE owned by women in line with Public Procurement Policy for Micro and Small Enterprises (MSEs) order 2012, Public Procurement Policy for Micro and Small Enterprises (MSEs) Amendment order 2018 including subsequent amendment/notification/ order (Indicate Yes/No)
</t>
    </r>
    <r>
      <rPr>
        <i/>
        <sz val="11"/>
        <rFont val="Book Antiqua"/>
        <family val="1"/>
      </rPr>
      <t xml:space="preserve">Note: Documentary evidence is to be attached. </t>
    </r>
    <r>
      <rPr>
        <sz val="11"/>
        <rFont val="Book Antiqua"/>
        <family val="1"/>
      </rPr>
      <t xml:space="preserve">
</t>
    </r>
  </si>
  <si>
    <t>Months</t>
  </si>
  <si>
    <t>Sr.GM(C&amp;M)</t>
  </si>
  <si>
    <t>For our Qualifying Requirements Data, please refer Annexure A (BDS) of Vol I.</t>
  </si>
  <si>
    <t>We hereby furnish the relevant details pertaining to the price adjustment provisions for equipment as specified in your specifications and documents for the Supply &amp; Services contract for Diversion of ±500kV Talcher-Kolar HVDC T/L near Nayagarh for construction of NH diversion road (Deposit work On Behalf of NHAI). The necessary documentary evidence are enclosed:</t>
  </si>
  <si>
    <t>Indian field labour index – namely All India average consumer price index for Industrial Workers (monthly) (Base: 2016= 100), as published by Labour Bureau, Shimla, Government of India (www.labourbureau.nic.in).</t>
  </si>
  <si>
    <t>Coefficient ‘a’ shall be between 0.51 to 0.57 and coefficient ‘b’ shall be between 0.08 to 0.10 and coefficient ‘l’ shall be between 0.20 to 0.24 and sum of Coefficients ‘a’, ‘b’ and ‘l’ shall be 0.85</t>
  </si>
  <si>
    <t>a</t>
  </si>
  <si>
    <t>b</t>
  </si>
  <si>
    <t>c</t>
  </si>
  <si>
    <t>Choose from the drop 
down menu</t>
  </si>
  <si>
    <t>Option A</t>
  </si>
  <si>
    <t>High Carbon Steel Rods, Co-efficient b =</t>
  </si>
  <si>
    <t>High Grade Electrolytic Zinc, Co-efficient c =</t>
  </si>
  <si>
    <t>IEEMA/Nationally recognized published Price Index for High Carbon Steel, acceptable to the Purchaser</t>
  </si>
  <si>
    <t>IEEMA/Nationally recognized published Price Index for High Grade Electrolytic Zinc acceptable to the Purchaser.</t>
  </si>
  <si>
    <t>Option B</t>
  </si>
  <si>
    <t>High Tensile Galvanised Steel wire, Co-efficient b =</t>
  </si>
  <si>
    <t>Monthly Price exclusive of all duties of “High Tensile Galvanized Steel Wire (FE)”in Rs./MT as published by IEEMA/ Nationally recognized published Price index for High Tensile Galvanized Steel Wire acceptable to the Purchaser, in case index is not published by IEEMA</t>
  </si>
  <si>
    <t>-</t>
  </si>
  <si>
    <t>Indian Labour Bureau, Shimla, Govt. of
India (monthly) 
(Base: 2016 = 100)
(www.labourbureaunew.gov.in)</t>
  </si>
  <si>
    <t xml:space="preserve">*Bidder is to fill either b (Option A) or b (Option B)
</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</si>
  <si>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</si>
  <si>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Name of the Bidder</t>
  </si>
  <si>
    <t>SRTS-1</t>
  </si>
  <si>
    <t>No: 6-6-8/32 &amp; 395E, Kavadiguda Main Road</t>
  </si>
  <si>
    <t>Secunderabad, Telangana – 500 080</t>
  </si>
  <si>
    <t>(Price Adjustment Data) - NOT APPLICABLE</t>
  </si>
  <si>
    <t>Deduction from Bill</t>
  </si>
  <si>
    <t>INR</t>
  </si>
  <si>
    <t>Diversion of the following Lines to facilitate the construction of Railway BG line from Ginigera to Raichur by SWR, Hubli under Raichur TLM in SR-1 (Deposit work On Behalf of SWR):
Package-C-	765 kV Raichur-Kurnool Ckt-02 Line (Loc No: 283-286)</t>
  </si>
  <si>
    <t>SR-I/C&amp;M/WC-4170-C/2025/Rfx-5002004567 (SR1/NT/W-TW/DOM/B00/25/08381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</si>
</sst>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00_-;\-&quot;£&quot;* #,##0.00_-;_-&quot;£&quot;* &quot;-&quot;??_-;_-@_-"/>
    <numFmt numFmtId="165" formatCode="_(* #,##0.00_);_(* \(#,##0.00\);_(*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
  </numFmts>
  <fonts count="101">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sz val="12"/>
      <name val="Book Antiqua"/>
      <family val="1"/>
    </font>
    <font>
      <sz val="8"/>
      <name val="Arial"/>
      <family val="2"/>
    </font>
    <font>
      <sz val="12"/>
      <name val="Arial"/>
      <family val="2"/>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sz val="10"/>
      <name val="Book Antiqua"/>
      <family val="1"/>
    </font>
    <font>
      <sz val="12"/>
      <name val="Arial"/>
      <family val="2"/>
    </font>
    <font>
      <sz val="10"/>
      <name val="Arial"/>
      <family val="2"/>
    </font>
    <font>
      <sz val="11"/>
      <name val="Arial"/>
      <family val="2"/>
    </font>
    <font>
      <b/>
      <sz val="11"/>
      <color indexed="8"/>
      <name val="Book Antiqua"/>
      <family val="1"/>
    </font>
    <font>
      <b/>
      <sz val="11"/>
      <color indexed="18"/>
      <name val="Book Antiqua"/>
      <family val="1"/>
    </font>
    <font>
      <sz val="11"/>
      <name val="Verdana"/>
      <family val="2"/>
    </font>
    <font>
      <b/>
      <sz val="11"/>
      <color indexed="10"/>
      <name val="Book Antiqua"/>
      <family val="1"/>
    </font>
    <font>
      <b/>
      <sz val="10"/>
      <name val="Arial"/>
      <family val="2"/>
    </font>
    <font>
      <b/>
      <sz val="8"/>
      <color indexed="10"/>
      <name val="Arial"/>
      <family val="2"/>
    </font>
    <font>
      <b/>
      <sz val="12"/>
      <color indexed="10"/>
      <name val="Book Antiqua"/>
      <family val="1"/>
    </font>
    <font>
      <b/>
      <sz val="18"/>
      <color indexed="12"/>
      <name val="Book Antiqua"/>
      <family val="1"/>
    </font>
    <font>
      <sz val="10"/>
      <color indexed="9"/>
      <name val="Arial"/>
      <family val="2"/>
    </font>
    <font>
      <sz val="11"/>
      <color indexed="10"/>
      <name val="Book Antiqua"/>
      <family val="1"/>
    </font>
    <font>
      <sz val="10"/>
      <name val="Book Antiqua"/>
      <family val="1"/>
    </font>
    <font>
      <sz val="10"/>
      <color indexed="9"/>
      <name val="Book Antiqua"/>
      <family val="1"/>
    </font>
    <font>
      <sz val="11"/>
      <name val="Book Antiqua"/>
      <family val="1"/>
    </font>
    <font>
      <b/>
      <sz val="10"/>
      <color indexed="12"/>
      <name val="Book Antiqua"/>
      <family val="1"/>
    </font>
    <font>
      <b/>
      <sz val="11"/>
      <color indexed="12"/>
      <name val="Times New Roman"/>
      <family val="1"/>
    </font>
    <font>
      <b/>
      <u/>
      <sz val="10"/>
      <name val="Book Antiqua"/>
      <family val="1"/>
    </font>
    <font>
      <b/>
      <sz val="10"/>
      <color indexed="20"/>
      <name val="Book Antiqua"/>
      <family val="1"/>
    </font>
    <font>
      <b/>
      <strike/>
      <sz val="10"/>
      <color indexed="20"/>
      <name val="Book Antiqua"/>
      <family val="1"/>
    </font>
    <font>
      <b/>
      <sz val="14"/>
      <color indexed="12"/>
      <name val="Book Antiqua"/>
      <family val="1"/>
    </font>
    <font>
      <sz val="10"/>
      <color indexed="12"/>
      <name val="Book Antiqua"/>
      <family val="1"/>
    </font>
    <font>
      <i/>
      <sz val="12"/>
      <name val="Book Antiqua"/>
      <family val="1"/>
    </font>
    <font>
      <b/>
      <i/>
      <sz val="12"/>
      <name val="Book Antiqua"/>
      <family val="1"/>
    </font>
    <font>
      <vertAlign val="superscript"/>
      <sz val="12"/>
      <name val="Book Antiqua"/>
      <family val="1"/>
    </font>
    <font>
      <sz val="10"/>
      <color indexed="22"/>
      <name val="Book Antiqua"/>
      <family val="1"/>
    </font>
    <font>
      <sz val="12"/>
      <color indexed="22"/>
      <name val="Book Antiqua"/>
      <family val="1"/>
    </font>
    <font>
      <b/>
      <sz val="12"/>
      <color indexed="22"/>
      <name val="Book Antiqua"/>
      <family val="1"/>
    </font>
    <font>
      <sz val="10"/>
      <color indexed="55"/>
      <name val="Book Antiqua"/>
      <family val="1"/>
    </font>
    <font>
      <sz val="12"/>
      <color indexed="12"/>
      <name val="Book Antiqua"/>
      <family val="1"/>
    </font>
    <font>
      <sz val="8"/>
      <name val="Book Antiqua"/>
      <family val="1"/>
    </font>
    <font>
      <sz val="8"/>
      <name val="Book Antiqua"/>
      <family val="1"/>
    </font>
    <font>
      <b/>
      <sz val="11"/>
      <name val="Book Antiqua"/>
      <family val="1"/>
    </font>
    <font>
      <sz val="11"/>
      <name val="Book Antiqua"/>
      <family val="1"/>
    </font>
    <font>
      <sz val="10"/>
      <name val="Book Antiqua"/>
      <family val="1"/>
    </font>
    <font>
      <sz val="10"/>
      <name val="Book Antiqua"/>
      <family val="1"/>
    </font>
    <font>
      <sz val="10"/>
      <color indexed="9"/>
      <name val="Book Antiqua"/>
      <family val="1"/>
    </font>
    <font>
      <sz val="8"/>
      <color indexed="9"/>
      <name val="Book Antiqua"/>
      <family val="1"/>
    </font>
    <font>
      <b/>
      <sz val="10"/>
      <name val="Book Antiqua"/>
      <family val="1"/>
    </font>
    <font>
      <sz val="8"/>
      <name val="Book Antiqua"/>
      <family val="1"/>
    </font>
    <font>
      <sz val="11"/>
      <color indexed="9"/>
      <name val="Book Antiqua"/>
      <family val="1"/>
    </font>
    <font>
      <sz val="2"/>
      <color indexed="9"/>
      <name val="Book Antiqua"/>
      <family val="1"/>
    </font>
    <font>
      <b/>
      <sz val="9"/>
      <color indexed="10"/>
      <name val="Book Antiqua"/>
      <family val="1"/>
    </font>
    <font>
      <sz val="12"/>
      <color indexed="9"/>
      <name val="Book Antiqua"/>
      <family val="1"/>
    </font>
    <font>
      <sz val="1"/>
      <name val="Book Antiqua"/>
      <family val="1"/>
    </font>
    <font>
      <sz val="1"/>
      <color indexed="9"/>
      <name val="Book Antiqua"/>
      <family val="1"/>
    </font>
    <font>
      <strike/>
      <sz val="11"/>
      <name val="Book Antiqua"/>
      <family val="1"/>
    </font>
    <font>
      <b/>
      <sz val="24"/>
      <name val="Book Antiqua"/>
      <family val="1"/>
    </font>
    <font>
      <u/>
      <sz val="11"/>
      <name val="Book Antiqua"/>
      <family val="1"/>
    </font>
    <font>
      <b/>
      <sz val="28"/>
      <name val="Book Antiqua"/>
      <family val="1"/>
    </font>
    <font>
      <b/>
      <sz val="11"/>
      <name val="Times New Roman"/>
      <family val="1"/>
    </font>
    <font>
      <b/>
      <sz val="10"/>
      <color rgb="FFFF0000"/>
      <name val="Book Antiqua"/>
      <family val="1"/>
    </font>
    <font>
      <b/>
      <sz val="14"/>
      <color rgb="FFFF0000"/>
      <name val="Book Antiqua"/>
      <family val="1"/>
    </font>
    <font>
      <sz val="8"/>
      <color rgb="FF000000"/>
      <name val="Tahoma"/>
      <family val="2"/>
    </font>
    <font>
      <sz val="11"/>
      <color rgb="FFFF0000"/>
      <name val="Book Antiqua"/>
      <family val="1"/>
    </font>
  </fonts>
  <fills count="14">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indexed="12"/>
        <bgColor indexed="64"/>
      </patternFill>
    </fill>
    <fill>
      <patternFill patternType="solid">
        <fgColor indexed="22"/>
        <bgColor indexed="64"/>
      </patternFill>
    </fill>
    <fill>
      <patternFill patternType="solid">
        <fgColor indexed="31"/>
        <bgColor indexed="64"/>
      </patternFill>
    </fill>
    <fill>
      <patternFill patternType="solid">
        <fgColor indexed="13"/>
        <bgColor indexed="64"/>
      </patternFill>
    </fill>
    <fill>
      <patternFill patternType="solid">
        <fgColor indexed="48"/>
        <bgColor indexed="64"/>
      </patternFill>
    </fill>
    <fill>
      <patternFill patternType="solid">
        <fgColor rgb="FFCCFFCC"/>
        <bgColor indexed="64"/>
      </patternFill>
    </fill>
    <fill>
      <patternFill patternType="solid">
        <fgColor rgb="FFFFFF00"/>
        <bgColor indexed="64"/>
      </patternFill>
    </fill>
  </fills>
  <borders count="40">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top style="thin">
        <color indexed="64"/>
      </top>
      <bottom style="hair">
        <color indexed="64"/>
      </bottom>
      <diagonal/>
    </border>
  </borders>
  <cellStyleXfs count="40">
    <xf numFmtId="0" fontId="0" fillId="0" borderId="0"/>
    <xf numFmtId="9" fontId="12" fillId="0" borderId="0"/>
    <xf numFmtId="164"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5" fontId="13"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24" fillId="0" borderId="0"/>
    <xf numFmtId="0" fontId="13" fillId="0" borderId="0"/>
    <xf numFmtId="0" fontId="24" fillId="0" borderId="0"/>
    <xf numFmtId="0" fontId="13" fillId="0" borderId="0"/>
    <xf numFmtId="0" fontId="1" fillId="0" borderId="0"/>
    <xf numFmtId="0" fontId="8" fillId="0" borderId="0"/>
    <xf numFmtId="0" fontId="58" fillId="0" borderId="0"/>
    <xf numFmtId="0" fontId="13"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xf numFmtId="0" fontId="96" fillId="12" borderId="4" applyBorder="0" applyAlignment="0" applyProtection="0">
      <alignment horizontal="center" vertical="center" wrapText="1"/>
      <protection locked="0"/>
    </xf>
    <xf numFmtId="0" fontId="96" fillId="12" borderId="4" applyBorder="0" applyAlignment="0">
      <alignment horizontal="center" vertical="center" wrapText="1"/>
      <protection locked="0"/>
    </xf>
  </cellStyleXfs>
  <cellXfs count="725">
    <xf numFmtId="0" fontId="0" fillId="0" borderId="0" xfId="0"/>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28" applyAlignment="1">
      <alignment vertical="center"/>
    </xf>
    <xf numFmtId="0" fontId="8" fillId="0" borderId="0" xfId="33" applyAlignment="1" applyProtection="1">
      <alignment vertical="center"/>
      <protection hidden="1"/>
    </xf>
    <xf numFmtId="0" fontId="8" fillId="0" borderId="0" xfId="33" applyAlignment="1" applyProtection="1">
      <alignment horizontal="left" vertical="center" indent="1"/>
      <protection hidden="1"/>
    </xf>
    <xf numFmtId="0" fontId="9" fillId="0" borderId="0" xfId="33" applyFont="1" applyAlignment="1" applyProtection="1">
      <alignment vertical="center"/>
      <protection hidden="1"/>
    </xf>
    <xf numFmtId="0" fontId="9" fillId="0" borderId="0" xfId="0" applyFont="1" applyAlignment="1">
      <alignment vertical="center"/>
    </xf>
    <xf numFmtId="0" fontId="9" fillId="0" borderId="0" xfId="28" applyFont="1" applyAlignment="1" applyProtection="1">
      <alignment horizontal="left" vertical="center" indent="1"/>
      <protection hidden="1"/>
    </xf>
    <xf numFmtId="0" fontId="8" fillId="0" borderId="0" xfId="0" applyFont="1" applyAlignment="1">
      <alignment horizontal="left" vertical="center" indent="1"/>
    </xf>
    <xf numFmtId="0" fontId="8" fillId="0" borderId="5" xfId="0" applyFont="1" applyBorder="1" applyAlignment="1">
      <alignment vertical="center"/>
    </xf>
    <xf numFmtId="0" fontId="9" fillId="0" borderId="5"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horizontal="right" vertical="center" indent="1"/>
    </xf>
    <xf numFmtId="0" fontId="9" fillId="0" borderId="5" xfId="0" applyFont="1" applyBorder="1" applyAlignment="1" applyProtection="1">
      <alignment vertical="center"/>
      <protection hidden="1"/>
    </xf>
    <xf numFmtId="0" fontId="8" fillId="0" borderId="5" xfId="0" applyFont="1" applyBorder="1" applyAlignment="1" applyProtection="1">
      <alignment vertical="center"/>
      <protection hidden="1"/>
    </xf>
    <xf numFmtId="0" fontId="9" fillId="0" borderId="5"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28"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5" xfId="0" applyFont="1" applyBorder="1" applyAlignment="1" applyProtection="1">
      <alignment horizontal="right" vertical="center"/>
      <protection hidden="1"/>
    </xf>
    <xf numFmtId="0" fontId="4" fillId="0" borderId="6" xfId="0" applyFont="1" applyBorder="1" applyAlignment="1" applyProtection="1">
      <alignment horizontal="center" vertical="center"/>
      <protection hidden="1"/>
    </xf>
    <xf numFmtId="0" fontId="4" fillId="0" borderId="4" xfId="0" applyFont="1" applyBorder="1" applyAlignment="1" applyProtection="1">
      <alignment horizontal="center" vertical="top" wrapText="1"/>
      <protection hidden="1"/>
    </xf>
    <xf numFmtId="0" fontId="21" fillId="0" borderId="4"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4" xfId="0" applyFont="1" applyBorder="1" applyAlignment="1" applyProtection="1">
      <alignment horizontal="justify"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7" xfId="0" applyBorder="1" applyAlignment="1" applyProtection="1">
      <alignment horizontal="left"/>
      <protection hidden="1"/>
    </xf>
    <xf numFmtId="0" fontId="0" fillId="0" borderId="8"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9" fillId="0" borderId="0" xfId="0" applyFont="1" applyAlignment="1" applyProtection="1">
      <alignment horizontal="right" vertical="center"/>
      <protection hidden="1"/>
    </xf>
    <xf numFmtId="0" fontId="8" fillId="0" borderId="0" xfId="0" applyFont="1" applyAlignment="1" applyProtection="1">
      <alignment vertical="top"/>
      <protection hidden="1"/>
    </xf>
    <xf numFmtId="0" fontId="25" fillId="0" borderId="0" xfId="0" applyFont="1" applyAlignment="1" applyProtection="1">
      <alignment vertic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8" fillId="2" borderId="4" xfId="0" applyFont="1" applyFill="1" applyBorder="1" applyAlignment="1" applyProtection="1">
      <alignment horizontal="center" vertical="center" wrapText="1"/>
      <protection locked="0"/>
    </xf>
    <xf numFmtId="0" fontId="4" fillId="0" borderId="6" xfId="0" quotePrefix="1" applyFont="1" applyBorder="1" applyAlignment="1" applyProtection="1">
      <alignment horizontal="center" vertical="center"/>
      <protection hidden="1"/>
    </xf>
    <xf numFmtId="0" fontId="4" fillId="2" borderId="6" xfId="0" applyFont="1" applyFill="1" applyBorder="1" applyAlignment="1" applyProtection="1">
      <alignment horizontal="justify" vertical="center"/>
      <protection locked="0"/>
    </xf>
    <xf numFmtId="0" fontId="4" fillId="2" borderId="6" xfId="0" applyFont="1" applyFill="1" applyBorder="1" applyAlignment="1" applyProtection="1">
      <alignment vertical="center"/>
      <protection locked="0"/>
    </xf>
    <xf numFmtId="0" fontId="8" fillId="2" borderId="6" xfId="0" applyFont="1" applyFill="1" applyBorder="1" applyAlignment="1" applyProtection="1">
      <alignment vertical="center"/>
      <protection locked="0"/>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0" xfId="0" applyFont="1" applyFill="1" applyBorder="1" applyAlignment="1" applyProtection="1">
      <alignment horizontal="justify" vertical="center"/>
      <protection locked="0"/>
    </xf>
    <xf numFmtId="0" fontId="4" fillId="2" borderId="11" xfId="0" applyFont="1" applyFill="1" applyBorder="1" applyAlignment="1" applyProtection="1">
      <alignment horizontal="justify" vertical="center"/>
      <protection locked="0"/>
    </xf>
    <xf numFmtId="0" fontId="8" fillId="2" borderId="4" xfId="0" applyFont="1" applyFill="1" applyBorder="1" applyAlignment="1" applyProtection="1">
      <alignment vertical="center" wrapText="1"/>
      <protection locked="0"/>
    </xf>
    <xf numFmtId="0" fontId="8" fillId="2" borderId="4" xfId="0" applyFont="1" applyFill="1" applyBorder="1" applyAlignment="1" applyProtection="1">
      <alignment horizontal="left" vertical="center" wrapText="1"/>
      <protection locked="0"/>
    </xf>
    <xf numFmtId="0" fontId="0" fillId="0" borderId="5" xfId="0" applyBorder="1" applyAlignment="1" applyProtection="1">
      <alignment vertical="center"/>
      <protection hidden="1"/>
    </xf>
    <xf numFmtId="0" fontId="0" fillId="0" borderId="5" xfId="0" applyBorder="1" applyProtection="1">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Alignment="1" applyProtection="1">
      <alignment horizontal="justify" vertical="center"/>
      <protection hidden="1"/>
    </xf>
    <xf numFmtId="0" fontId="8" fillId="0" borderId="4" xfId="0" applyFont="1" applyBorder="1" applyAlignment="1" applyProtection="1">
      <alignment horizontal="left" vertical="center" wrapText="1"/>
      <protection hidden="1"/>
    </xf>
    <xf numFmtId="0" fontId="8" fillId="0" borderId="4" xfId="0" applyFont="1" applyBorder="1" applyAlignment="1" applyProtection="1">
      <alignment horizontal="center" vertical="top" wrapText="1"/>
      <protection hidden="1"/>
    </xf>
    <xf numFmtId="0" fontId="8" fillId="0" borderId="12" xfId="0" applyFont="1" applyBorder="1" applyAlignment="1" applyProtection="1">
      <alignment horizontal="left" vertical="center" wrapText="1"/>
      <protection hidden="1"/>
    </xf>
    <xf numFmtId="0" fontId="8" fillId="0" borderId="13"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4"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24" fillId="0" borderId="0" xfId="32" applyFont="1" applyAlignment="1" applyProtection="1">
      <alignment vertical="center"/>
      <protection hidden="1"/>
    </xf>
    <xf numFmtId="0" fontId="27" fillId="0" borderId="0" xfId="32" applyFont="1" applyAlignment="1" applyProtection="1">
      <alignment vertical="center"/>
      <protection hidden="1"/>
    </xf>
    <xf numFmtId="0" fontId="27" fillId="0" borderId="0" xfId="32" applyFont="1" applyProtection="1">
      <protection hidden="1"/>
    </xf>
    <xf numFmtId="0" fontId="13" fillId="0" borderId="0" xfId="32" applyProtection="1">
      <protection hidden="1"/>
    </xf>
    <xf numFmtId="0" fontId="4" fillId="0" borderId="0" xfId="32" applyFont="1" applyAlignment="1" applyProtection="1">
      <alignment vertical="center"/>
      <protection hidden="1"/>
    </xf>
    <xf numFmtId="0" fontId="4" fillId="0" borderId="5" xfId="32" applyFont="1" applyBorder="1" applyAlignment="1" applyProtection="1">
      <alignment vertical="center"/>
      <protection hidden="1"/>
    </xf>
    <xf numFmtId="0" fontId="13" fillId="0" borderId="0" xfId="32" applyAlignment="1" applyProtection="1">
      <alignment vertical="center"/>
      <protection hidden="1"/>
    </xf>
    <xf numFmtId="0" fontId="28" fillId="0" borderId="0" xfId="32" applyFont="1" applyAlignment="1" applyProtection="1">
      <alignment vertical="center"/>
      <protection hidden="1"/>
    </xf>
    <xf numFmtId="0" fontId="4" fillId="0" borderId="14" xfId="32" applyFont="1" applyBorder="1" applyAlignment="1" applyProtection="1">
      <alignment vertical="center"/>
      <protection hidden="1"/>
    </xf>
    <xf numFmtId="0" fontId="29" fillId="0" borderId="0" xfId="32" applyFont="1" applyAlignment="1" applyProtection="1">
      <alignment vertical="center"/>
      <protection hidden="1"/>
    </xf>
    <xf numFmtId="0" fontId="30" fillId="0" borderId="0" xfId="32" applyFont="1"/>
    <xf numFmtId="0" fontId="29" fillId="0" borderId="0" xfId="32" applyFont="1" applyProtection="1">
      <protection hidden="1"/>
    </xf>
    <xf numFmtId="0" fontId="30" fillId="0" borderId="0" xfId="32" applyFont="1" applyProtection="1">
      <protection hidden="1"/>
    </xf>
    <xf numFmtId="0" fontId="8" fillId="2" borderId="15" xfId="0" applyFont="1" applyFill="1" applyBorder="1" applyAlignment="1" applyProtection="1">
      <alignment vertical="top" wrapText="1"/>
      <protection locked="0"/>
    </xf>
    <xf numFmtId="0" fontId="8" fillId="2" borderId="16" xfId="0" applyFont="1" applyFill="1" applyBorder="1" applyAlignment="1" applyProtection="1">
      <alignment vertical="top" wrapText="1"/>
      <protection locked="0"/>
    </xf>
    <xf numFmtId="0" fontId="8" fillId="0" borderId="17" xfId="0" applyFont="1" applyBorder="1" applyAlignment="1" applyProtection="1">
      <alignment vertical="center" wrapText="1"/>
      <protection hidden="1"/>
    </xf>
    <xf numFmtId="0" fontId="8" fillId="0" borderId="18" xfId="0" applyFont="1" applyBorder="1" applyAlignment="1" applyProtection="1">
      <alignment horizontal="center" vertical="top" wrapText="1"/>
      <protection hidden="1"/>
    </xf>
    <xf numFmtId="0" fontId="8" fillId="2" borderId="18" xfId="0" applyFont="1" applyFill="1" applyBorder="1" applyAlignment="1" applyProtection="1">
      <alignment vertical="top" wrapText="1"/>
      <protection locked="0"/>
    </xf>
    <xf numFmtId="0" fontId="8" fillId="0" borderId="15" xfId="0" applyFont="1" applyBorder="1" applyAlignment="1" applyProtection="1">
      <alignment horizontal="center" vertical="top" wrapText="1"/>
      <protection hidden="1"/>
    </xf>
    <xf numFmtId="0" fontId="8" fillId="0" borderId="16" xfId="0" applyFont="1" applyBorder="1" applyAlignment="1" applyProtection="1">
      <alignment horizontal="center" vertical="top" wrapText="1"/>
      <protection hidden="1"/>
    </xf>
    <xf numFmtId="0" fontId="7" fillId="0" borderId="4" xfId="0" applyFont="1" applyBorder="1" applyAlignment="1" applyProtection="1">
      <alignment horizontal="center" vertical="center" wrapText="1"/>
      <protection hidden="1"/>
    </xf>
    <xf numFmtId="0" fontId="4" fillId="2" borderId="4" xfId="0" applyFont="1" applyFill="1" applyBorder="1" applyAlignment="1" applyProtection="1">
      <alignment horizontal="center" vertical="top" wrapText="1"/>
      <protection locked="0"/>
    </xf>
    <xf numFmtId="0" fontId="9" fillId="0" borderId="0" xfId="33" applyFont="1" applyAlignment="1" applyProtection="1">
      <alignment vertical="top"/>
      <protection hidden="1"/>
    </xf>
    <xf numFmtId="0" fontId="4" fillId="0" borderId="0" xfId="0" applyFont="1" applyAlignment="1" applyProtection="1">
      <alignment horizontal="center" vertical="center"/>
      <protection hidden="1"/>
    </xf>
    <xf numFmtId="0" fontId="9" fillId="0" borderId="0" xfId="33" applyFont="1" applyAlignment="1" applyProtection="1">
      <alignment horizontal="left" vertical="center"/>
      <protection hidden="1"/>
    </xf>
    <xf numFmtId="0" fontId="7" fillId="0" borderId="0" xfId="0" applyFont="1" applyAlignment="1" applyProtection="1">
      <alignment vertical="center"/>
      <protection hidden="1"/>
    </xf>
    <xf numFmtId="0" fontId="4" fillId="0" borderId="19"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0" xfId="0" quotePrefix="1" applyFont="1" applyBorder="1" applyAlignment="1" applyProtection="1">
      <alignment horizontal="center" vertical="center"/>
      <protection hidden="1"/>
    </xf>
    <xf numFmtId="0" fontId="4" fillId="2" borderId="20" xfId="0" applyFont="1" applyFill="1" applyBorder="1" applyAlignment="1" applyProtection="1">
      <alignment horizontal="justify" vertical="center"/>
      <protection locked="0"/>
    </xf>
    <xf numFmtId="0" fontId="4" fillId="2" borderId="20" xfId="0" applyFont="1" applyFill="1" applyBorder="1" applyAlignment="1" applyProtection="1">
      <alignment vertical="center"/>
      <protection locked="0"/>
    </xf>
    <xf numFmtId="0" fontId="8" fillId="2" borderId="20" xfId="0" applyFont="1" applyFill="1" applyBorder="1" applyAlignment="1" applyProtection="1">
      <alignment vertical="center"/>
      <protection locked="0"/>
    </xf>
    <xf numFmtId="0" fontId="35" fillId="0" borderId="0" xfId="0" applyFont="1" applyAlignment="1" applyProtection="1">
      <alignment vertical="center"/>
      <protection hidden="1"/>
    </xf>
    <xf numFmtId="0" fontId="35" fillId="0" borderId="0" xfId="0" applyFont="1" applyAlignment="1" applyProtection="1">
      <alignment horizontal="center"/>
      <protection hidden="1"/>
    </xf>
    <xf numFmtId="0" fontId="35" fillId="0" borderId="0" xfId="0" applyFont="1" applyAlignment="1" applyProtection="1">
      <alignment horizontal="center" vertical="center"/>
      <protection hidden="1"/>
    </xf>
    <xf numFmtId="0" fontId="35" fillId="0" borderId="0" xfId="0" applyFont="1" applyProtection="1">
      <protection hidden="1"/>
    </xf>
    <xf numFmtId="0" fontId="38" fillId="0" borderId="0" xfId="0" applyFont="1" applyAlignment="1" applyProtection="1">
      <alignment vertical="center"/>
      <protection hidden="1"/>
    </xf>
    <xf numFmtId="0" fontId="39" fillId="0" borderId="0" xfId="0" applyFont="1" applyAlignment="1" applyProtection="1">
      <alignment vertical="center"/>
      <protection hidden="1"/>
    </xf>
    <xf numFmtId="0" fontId="32" fillId="0" borderId="0" xfId="28" applyFont="1" applyAlignment="1" applyProtection="1">
      <alignment horizontal="left" vertical="center" indent="1"/>
      <protection hidden="1"/>
    </xf>
    <xf numFmtId="0" fontId="34"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37" fillId="0" borderId="0" xfId="33" applyFont="1" applyAlignment="1" applyProtection="1">
      <alignment vertical="center"/>
      <protection hidden="1"/>
    </xf>
    <xf numFmtId="0" fontId="36" fillId="0" borderId="0" xfId="0" applyFont="1" applyAlignment="1" applyProtection="1">
      <alignment horizontal="center" vertical="center"/>
      <protection hidden="1"/>
    </xf>
    <xf numFmtId="0" fontId="4" fillId="0" borderId="0" xfId="0" applyFont="1" applyProtection="1">
      <protection hidden="1"/>
    </xf>
    <xf numFmtId="0" fontId="8" fillId="0" borderId="0" xfId="33" applyAlignment="1" applyProtection="1">
      <alignment horizontal="justify" vertical="center"/>
      <protection hidden="1"/>
    </xf>
    <xf numFmtId="0" fontId="0" fillId="0" borderId="0" xfId="0" applyAlignment="1" applyProtection="1">
      <alignment horizontal="justify" vertical="center"/>
      <protection hidden="1"/>
    </xf>
    <xf numFmtId="0" fontId="8" fillId="0" borderId="0" xfId="28" applyAlignment="1" applyProtection="1">
      <alignment horizontal="justify" vertical="center"/>
      <protection hidden="1"/>
    </xf>
    <xf numFmtId="0" fontId="0" fillId="0" borderId="0" xfId="0" applyAlignment="1" applyProtection="1">
      <alignment horizontal="justify"/>
      <protection hidden="1"/>
    </xf>
    <xf numFmtId="0" fontId="6" fillId="2" borderId="4"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8" fillId="2" borderId="21" xfId="0" applyFont="1" applyFill="1" applyBorder="1" applyAlignment="1" applyProtection="1">
      <alignment vertical="top" wrapText="1"/>
      <protection locked="0"/>
    </xf>
    <xf numFmtId="0" fontId="8" fillId="0" borderId="14" xfId="0" applyFont="1" applyBorder="1" applyAlignment="1" applyProtection="1">
      <alignment vertical="center"/>
      <protection hidden="1"/>
    </xf>
    <xf numFmtId="0" fontId="9" fillId="2" borderId="18"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8" fillId="0" borderId="0" xfId="33" applyAlignment="1" applyProtection="1">
      <alignment vertical="top"/>
      <protection hidden="1"/>
    </xf>
    <xf numFmtId="0" fontId="9" fillId="0" borderId="0" xfId="28" applyFont="1" applyAlignment="1" applyProtection="1">
      <alignment horizontal="left" vertical="center" indent="5"/>
      <protection hidden="1"/>
    </xf>
    <xf numFmtId="0" fontId="8" fillId="0" borderId="4" xfId="0" applyFont="1" applyBorder="1" applyAlignment="1" applyProtection="1">
      <alignment vertical="center" wrapText="1"/>
      <protection hidden="1"/>
    </xf>
    <xf numFmtId="0" fontId="31" fillId="0" borderId="0" xfId="0" applyFont="1" applyAlignment="1" applyProtection="1">
      <alignment vertical="center" wrapText="1"/>
      <protection hidden="1"/>
    </xf>
    <xf numFmtId="0" fontId="44" fillId="0" borderId="0" xfId="0" applyFont="1" applyProtection="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4" fillId="2" borderId="4" xfId="0" applyFont="1" applyFill="1" applyBorder="1" applyAlignment="1" applyProtection="1">
      <alignment horizontal="right" vertical="center" wrapText="1"/>
      <protection locked="0"/>
    </xf>
    <xf numFmtId="0" fontId="13" fillId="0" borderId="0" xfId="30" applyAlignment="1" applyProtection="1">
      <alignment vertical="center"/>
      <protection hidden="1"/>
    </xf>
    <xf numFmtId="0" fontId="46" fillId="0" borderId="0" xfId="30" applyFont="1" applyAlignment="1" applyProtection="1">
      <alignment vertical="center"/>
      <protection hidden="1"/>
    </xf>
    <xf numFmtId="0" fontId="13" fillId="0" borderId="0" xfId="30" applyProtection="1">
      <protection hidden="1"/>
    </xf>
    <xf numFmtId="0" fontId="46" fillId="0" borderId="0" xfId="30" applyFont="1" applyAlignment="1" applyProtection="1">
      <alignment horizontal="left" vertical="center"/>
      <protection hidden="1"/>
    </xf>
    <xf numFmtId="0" fontId="8" fillId="0" borderId="0" xfId="31" applyFont="1" applyAlignment="1" applyProtection="1">
      <alignment vertical="center"/>
      <protection hidden="1"/>
    </xf>
    <xf numFmtId="0" fontId="8" fillId="3" borderId="14" xfId="31" applyFont="1" applyFill="1" applyBorder="1" applyAlignment="1" applyProtection="1">
      <alignment vertical="center"/>
      <protection hidden="1"/>
    </xf>
    <xf numFmtId="0" fontId="13" fillId="0" borderId="0" xfId="31" applyAlignment="1" applyProtection="1">
      <alignment vertical="center"/>
      <protection hidden="1"/>
    </xf>
    <xf numFmtId="0" fontId="47" fillId="0" borderId="0" xfId="31" applyFont="1" applyAlignment="1" applyProtection="1">
      <alignment vertical="center"/>
      <protection hidden="1"/>
    </xf>
    <xf numFmtId="0" fontId="13" fillId="0" borderId="0" xfId="31" applyProtection="1">
      <protection hidden="1"/>
    </xf>
    <xf numFmtId="0" fontId="8" fillId="3" borderId="0" xfId="31" applyFont="1" applyFill="1" applyAlignment="1" applyProtection="1">
      <alignment vertical="center"/>
      <protection hidden="1"/>
    </xf>
    <xf numFmtId="0" fontId="8" fillId="3" borderId="5" xfId="31" applyFont="1" applyFill="1" applyBorder="1" applyAlignment="1" applyProtection="1">
      <alignment vertical="center"/>
      <protection hidden="1"/>
    </xf>
    <xf numFmtId="0" fontId="8" fillId="4" borderId="0" xfId="31" applyFont="1" applyFill="1" applyAlignment="1" applyProtection="1">
      <alignment vertical="center"/>
      <protection hidden="1"/>
    </xf>
    <xf numFmtId="0" fontId="50" fillId="0" borderId="0" xfId="31" applyFont="1" applyAlignment="1" applyProtection="1">
      <alignment horizontal="justify" vertical="center" wrapText="1"/>
      <protection hidden="1"/>
    </xf>
    <xf numFmtId="0" fontId="8" fillId="0" borderId="0" xfId="31" applyFont="1" applyAlignment="1" applyProtection="1">
      <alignment vertical="center" wrapText="1"/>
      <protection hidden="1"/>
    </xf>
    <xf numFmtId="0" fontId="51" fillId="0" borderId="0" xfId="31" applyFont="1" applyAlignment="1" applyProtection="1">
      <alignment horizontal="center" vertical="center"/>
      <protection hidden="1"/>
    </xf>
    <xf numFmtId="0" fontId="8" fillId="0" borderId="0" xfId="31" applyFont="1" applyAlignment="1" applyProtection="1">
      <alignment horizontal="left" vertical="center"/>
      <protection hidden="1"/>
    </xf>
    <xf numFmtId="0" fontId="13" fillId="0" borderId="0" xfId="31" applyAlignment="1" applyProtection="1">
      <alignment horizontal="center"/>
      <protection hidden="1"/>
    </xf>
    <xf numFmtId="0" fontId="48" fillId="0" borderId="0" xfId="31" applyFont="1" applyAlignment="1" applyProtection="1">
      <alignment horizontal="left" vertical="center" wrapText="1"/>
      <protection hidden="1"/>
    </xf>
    <xf numFmtId="0" fontId="52" fillId="0" borderId="0" xfId="31" applyFont="1" applyAlignment="1" applyProtection="1">
      <alignment horizontal="right" vertical="center"/>
      <protection hidden="1"/>
    </xf>
    <xf numFmtId="0" fontId="51" fillId="0" borderId="0" xfId="31" applyFont="1" applyAlignment="1" applyProtection="1">
      <alignment horizontal="center" vertical="center" wrapText="1"/>
      <protection hidden="1"/>
    </xf>
    <xf numFmtId="0" fontId="8" fillId="0" borderId="0" xfId="31" applyFont="1" applyAlignment="1" applyProtection="1">
      <alignment horizontal="center" vertical="center"/>
      <protection hidden="1"/>
    </xf>
    <xf numFmtId="0" fontId="9" fillId="0" borderId="22" xfId="31" applyFont="1" applyBorder="1" applyAlignment="1" applyProtection="1">
      <alignment vertical="center" wrapText="1"/>
      <protection hidden="1"/>
    </xf>
    <xf numFmtId="0" fontId="8" fillId="0" borderId="22" xfId="31" applyFont="1" applyBorder="1" applyAlignment="1" applyProtection="1">
      <alignment horizontal="center" vertical="center"/>
      <protection hidden="1"/>
    </xf>
    <xf numFmtId="0" fontId="51" fillId="0" borderId="23" xfId="31" applyFont="1" applyBorder="1" applyAlignment="1" applyProtection="1">
      <alignment horizontal="center" vertical="center" wrapText="1"/>
      <protection hidden="1"/>
    </xf>
    <xf numFmtId="0" fontId="8" fillId="0" borderId="23" xfId="31" applyFont="1" applyBorder="1" applyAlignment="1" applyProtection="1">
      <alignment horizontal="center" vertical="center"/>
      <protection hidden="1"/>
    </xf>
    <xf numFmtId="0" fontId="8" fillId="0" borderId="23" xfId="31" applyFont="1" applyBorder="1" applyAlignment="1" applyProtection="1">
      <alignment vertical="center"/>
      <protection hidden="1"/>
    </xf>
    <xf numFmtId="0" fontId="8" fillId="0" borderId="23" xfId="31" applyFont="1" applyBorder="1" applyAlignment="1" applyProtection="1">
      <alignment horizontal="right" vertical="center"/>
      <protection hidden="1"/>
    </xf>
    <xf numFmtId="0" fontId="9" fillId="0" borderId="0" xfId="31" applyFont="1" applyAlignment="1" applyProtection="1">
      <alignment vertical="center"/>
      <protection hidden="1"/>
    </xf>
    <xf numFmtId="0" fontId="8" fillId="0" borderId="0" xfId="31" applyFont="1" applyAlignment="1" applyProtection="1">
      <alignment vertical="top"/>
      <protection hidden="1"/>
    </xf>
    <xf numFmtId="4" fontId="8" fillId="0" borderId="0" xfId="31" applyNumberFormat="1" applyFont="1" applyAlignment="1" applyProtection="1">
      <alignment vertical="center"/>
      <protection hidden="1"/>
    </xf>
    <xf numFmtId="0" fontId="8" fillId="0" borderId="22" xfId="31" applyFont="1" applyBorder="1" applyAlignment="1" applyProtection="1">
      <alignment vertical="center"/>
      <protection hidden="1"/>
    </xf>
    <xf numFmtId="0" fontId="9" fillId="0" borderId="5" xfId="31" applyFont="1" applyBorder="1" applyAlignment="1" applyProtection="1">
      <alignment vertical="center" wrapText="1"/>
      <protection hidden="1"/>
    </xf>
    <xf numFmtId="0" fontId="8" fillId="0" borderId="5" xfId="31" applyFont="1" applyBorder="1" applyAlignment="1" applyProtection="1">
      <alignment horizontal="center" vertical="center"/>
      <protection hidden="1"/>
    </xf>
    <xf numFmtId="0" fontId="8" fillId="0" borderId="5" xfId="31" applyFont="1" applyBorder="1" applyAlignment="1" applyProtection="1">
      <alignment vertical="center"/>
      <protection hidden="1"/>
    </xf>
    <xf numFmtId="0" fontId="51" fillId="0" borderId="24" xfId="31" applyFont="1" applyBorder="1" applyAlignment="1" applyProtection="1">
      <alignment horizontal="center" vertical="center" wrapText="1"/>
      <protection hidden="1"/>
    </xf>
    <xf numFmtId="0" fontId="8" fillId="0" borderId="24" xfId="31" applyFont="1" applyBorder="1" applyAlignment="1" applyProtection="1">
      <alignment horizontal="center" vertical="center"/>
      <protection hidden="1"/>
    </xf>
    <xf numFmtId="0" fontId="8" fillId="0" borderId="24" xfId="31" applyFont="1" applyBorder="1" applyAlignment="1" applyProtection="1">
      <alignment vertical="center"/>
      <protection hidden="1"/>
    </xf>
    <xf numFmtId="0" fontId="8" fillId="0" borderId="6" xfId="31" applyFont="1" applyBorder="1" applyAlignment="1" applyProtection="1">
      <alignment horizontal="center" vertical="center"/>
      <protection hidden="1"/>
    </xf>
    <xf numFmtId="0" fontId="8" fillId="0" borderId="6" xfId="31" applyFont="1" applyBorder="1" applyAlignment="1" applyProtection="1">
      <alignment vertical="center"/>
      <protection hidden="1"/>
    </xf>
    <xf numFmtId="0" fontId="51" fillId="0" borderId="6" xfId="31" applyFont="1" applyBorder="1" applyAlignment="1" applyProtection="1">
      <alignment horizontal="center" vertical="center" wrapText="1"/>
      <protection hidden="1"/>
    </xf>
    <xf numFmtId="0" fontId="13" fillId="0" borderId="23" xfId="31" applyBorder="1" applyAlignment="1" applyProtection="1">
      <alignment vertical="center"/>
      <protection hidden="1"/>
    </xf>
    <xf numFmtId="0" fontId="8" fillId="0" borderId="6" xfId="31" applyFont="1" applyBorder="1" applyAlignment="1" applyProtection="1">
      <alignment horizontal="center" vertical="top" wrapText="1"/>
      <protection hidden="1"/>
    </xf>
    <xf numFmtId="0" fontId="13" fillId="0" borderId="0" xfId="31" applyAlignment="1" applyProtection="1">
      <alignment horizontal="right"/>
      <protection hidden="1"/>
    </xf>
    <xf numFmtId="0" fontId="51" fillId="0" borderId="5" xfId="31" applyFont="1" applyBorder="1" applyAlignment="1" applyProtection="1">
      <alignment horizontal="center" vertical="center" wrapText="1"/>
      <protection hidden="1"/>
    </xf>
    <xf numFmtId="0" fontId="54"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0" fontId="31" fillId="0" borderId="0" xfId="0" applyFont="1" applyAlignment="1" applyProtection="1">
      <alignment horizontal="left" vertical="center"/>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5" xfId="0" applyFont="1" applyFill="1" applyBorder="1" applyAlignment="1" applyProtection="1">
      <alignment horizontal="left" vertical="center" wrapText="1"/>
      <protection locked="0"/>
    </xf>
    <xf numFmtId="0" fontId="8" fillId="2" borderId="16"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hidden="1"/>
    </xf>
    <xf numFmtId="1" fontId="25" fillId="0" borderId="0" xfId="0" applyNumberFormat="1" applyFont="1" applyAlignment="1" applyProtection="1">
      <alignment horizontal="center" vertical="center"/>
      <protection hidden="1"/>
    </xf>
    <xf numFmtId="0" fontId="8" fillId="0" borderId="21"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23" fillId="0" borderId="0" xfId="32" applyFont="1" applyAlignment="1" applyProtection="1">
      <alignment vertical="center"/>
      <protection hidden="1"/>
    </xf>
    <xf numFmtId="0" fontId="24" fillId="0" borderId="5" xfId="32" applyFont="1" applyBorder="1" applyAlignment="1" applyProtection="1">
      <alignment vertical="center"/>
      <protection hidden="1"/>
    </xf>
    <xf numFmtId="0" fontId="56" fillId="0" borderId="0" xfId="30" applyFont="1" applyAlignment="1" applyProtection="1">
      <alignment horizontal="left" vertical="center"/>
      <protection hidden="1"/>
    </xf>
    <xf numFmtId="0" fontId="56" fillId="0" borderId="0" xfId="30" applyFont="1" applyProtection="1">
      <protection hidden="1"/>
    </xf>
    <xf numFmtId="0" fontId="56" fillId="0" borderId="0" xfId="30" applyFont="1" applyAlignment="1" applyProtection="1">
      <alignment vertical="center"/>
      <protection hidden="1"/>
    </xf>
    <xf numFmtId="0" fontId="56" fillId="0" borderId="0" xfId="30" applyFont="1" applyAlignment="1" applyProtection="1">
      <alignment horizontal="center" vertical="center"/>
      <protection hidden="1"/>
    </xf>
    <xf numFmtId="0" fontId="56" fillId="0" borderId="0" xfId="30" applyFont="1" applyAlignment="1" applyProtection="1">
      <alignment horizontal="left"/>
      <protection hidden="1"/>
    </xf>
    <xf numFmtId="0" fontId="56" fillId="0" borderId="0" xfId="30" applyFont="1" applyAlignment="1" applyProtection="1">
      <alignment horizontal="center"/>
      <protection hidden="1"/>
    </xf>
    <xf numFmtId="0" fontId="56" fillId="0" borderId="0" xfId="34" applyFont="1" applyAlignment="1" applyProtection="1">
      <alignment horizontal="center"/>
      <protection hidden="1"/>
    </xf>
    <xf numFmtId="0" fontId="56" fillId="0" borderId="0" xfId="34" applyFont="1" applyProtection="1">
      <protection hidden="1"/>
    </xf>
    <xf numFmtId="0" fontId="1" fillId="0" borderId="0" xfId="0" applyFont="1" applyProtection="1">
      <protection locked="0"/>
    </xf>
    <xf numFmtId="0" fontId="8" fillId="0" borderId="25" xfId="0" applyFont="1" applyBorder="1" applyAlignment="1" applyProtection="1">
      <alignment horizontal="center" vertical="center" wrapText="1"/>
      <protection hidden="1"/>
    </xf>
    <xf numFmtId="0" fontId="8" fillId="0" borderId="14" xfId="0" applyFont="1" applyBorder="1" applyAlignment="1" applyProtection="1">
      <alignment horizontal="center" vertical="top" wrapText="1"/>
      <protection hidden="1"/>
    </xf>
    <xf numFmtId="0" fontId="8" fillId="0" borderId="14"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24" fillId="0" borderId="0" xfId="0" applyFont="1" applyAlignment="1" applyProtection="1">
      <alignment vertical="center"/>
      <protection locked="0"/>
    </xf>
    <xf numFmtId="0" fontId="42" fillId="0" borderId="0" xfId="0" applyFont="1" applyAlignment="1" applyProtection="1">
      <alignment vertical="center" wrapText="1"/>
      <protection hidden="1"/>
    </xf>
    <xf numFmtId="0" fontId="10" fillId="0" borderId="0" xfId="29" applyFont="1" applyAlignment="1" applyProtection="1">
      <alignment vertical="center" wrapText="1"/>
      <protection hidden="1"/>
    </xf>
    <xf numFmtId="0" fontId="9" fillId="0" borderId="0" xfId="29" applyFont="1" applyAlignment="1" applyProtection="1">
      <alignment horizontal="left" vertical="center"/>
      <protection hidden="1"/>
    </xf>
    <xf numFmtId="0" fontId="10" fillId="0" borderId="0" xfId="29" applyFont="1" applyAlignment="1" applyProtection="1">
      <alignment horizontal="center" vertical="center" wrapText="1"/>
      <protection hidden="1"/>
    </xf>
    <xf numFmtId="0" fontId="58" fillId="0" borderId="0" xfId="29" applyAlignment="1" applyProtection="1">
      <alignment vertical="center"/>
      <protection hidden="1"/>
    </xf>
    <xf numFmtId="0" fontId="59" fillId="0" borderId="0" xfId="29" applyFont="1" applyAlignment="1" applyProtection="1">
      <alignment vertical="center"/>
      <protection hidden="1"/>
    </xf>
    <xf numFmtId="0" fontId="9" fillId="0" borderId="0" xfId="29" applyFont="1" applyAlignment="1" applyProtection="1">
      <alignment vertical="center"/>
      <protection hidden="1"/>
    </xf>
    <xf numFmtId="0" fontId="8" fillId="0" borderId="0" xfId="29" applyFont="1" applyAlignment="1" applyProtection="1">
      <alignment vertical="center"/>
      <protection hidden="1"/>
    </xf>
    <xf numFmtId="0" fontId="58" fillId="0" borderId="0" xfId="29" applyProtection="1">
      <protection hidden="1"/>
    </xf>
    <xf numFmtId="0" fontId="59" fillId="0" borderId="0" xfId="29" applyFont="1" applyAlignment="1" applyProtection="1">
      <alignment horizontal="center"/>
      <protection hidden="1"/>
    </xf>
    <xf numFmtId="0" fontId="59" fillId="0" borderId="0" xfId="29" applyFont="1" applyProtection="1">
      <protection hidden="1"/>
    </xf>
    <xf numFmtId="0" fontId="9" fillId="0" borderId="0" xfId="29" applyFont="1" applyAlignment="1" applyProtection="1">
      <alignment horizontal="center" vertical="center"/>
      <protection hidden="1"/>
    </xf>
    <xf numFmtId="0" fontId="8" fillId="0" borderId="0" xfId="29" applyFont="1" applyAlignment="1" applyProtection="1">
      <alignment horizontal="justify" vertical="center"/>
      <protection hidden="1"/>
    </xf>
    <xf numFmtId="0" fontId="8" fillId="0" borderId="26" xfId="29" applyFont="1" applyBorder="1" applyAlignment="1" applyProtection="1">
      <alignment vertical="center" wrapText="1"/>
      <protection hidden="1"/>
    </xf>
    <xf numFmtId="0" fontId="8" fillId="0" borderId="27" xfId="29" applyFont="1" applyBorder="1" applyAlignment="1" applyProtection="1">
      <alignment vertical="center" wrapText="1"/>
      <protection hidden="1"/>
    </xf>
    <xf numFmtId="0" fontId="8" fillId="0" borderId="0" xfId="29" applyFont="1" applyAlignment="1" applyProtection="1">
      <alignment horizontal="center" vertical="center"/>
      <protection hidden="1"/>
    </xf>
    <xf numFmtId="0" fontId="60" fillId="0" borderId="0" xfId="29" applyFont="1" applyAlignment="1" applyProtection="1">
      <alignment horizontal="center" vertical="center"/>
      <protection hidden="1"/>
    </xf>
    <xf numFmtId="0" fontId="8" fillId="0" borderId="0" xfId="29" applyFont="1" applyAlignment="1" applyProtection="1">
      <alignment vertical="center" wrapText="1"/>
      <protection hidden="1"/>
    </xf>
    <xf numFmtId="0" fontId="8" fillId="0" borderId="0" xfId="29" applyFont="1" applyProtection="1">
      <protection hidden="1"/>
    </xf>
    <xf numFmtId="0" fontId="8" fillId="0" borderId="28" xfId="29" applyFont="1" applyBorder="1" applyAlignment="1" applyProtection="1">
      <alignment vertical="center"/>
      <protection hidden="1"/>
    </xf>
    <xf numFmtId="0" fontId="8" fillId="0" borderId="17" xfId="29" applyFont="1" applyBorder="1" applyAlignment="1" applyProtection="1">
      <alignment vertical="center"/>
      <protection hidden="1"/>
    </xf>
    <xf numFmtId="0" fontId="8" fillId="0" borderId="29" xfId="29" applyFont="1" applyBorder="1" applyAlignment="1" applyProtection="1">
      <alignment vertical="center"/>
      <protection hidden="1"/>
    </xf>
    <xf numFmtId="0" fontId="8" fillId="0" borderId="30" xfId="29" applyFont="1" applyBorder="1" applyAlignment="1" applyProtection="1">
      <alignment vertical="center"/>
      <protection hidden="1"/>
    </xf>
    <xf numFmtId="0" fontId="8" fillId="0" borderId="31" xfId="29" applyFont="1" applyBorder="1" applyAlignment="1" applyProtection="1">
      <alignment vertical="center"/>
      <protection hidden="1"/>
    </xf>
    <xf numFmtId="0" fontId="8" fillId="0" borderId="32" xfId="29" applyFont="1" applyBorder="1" applyAlignment="1" applyProtection="1">
      <alignment vertical="center"/>
      <protection hidden="1"/>
    </xf>
    <xf numFmtId="0" fontId="8" fillId="0" borderId="13" xfId="29" applyFont="1" applyBorder="1" applyAlignment="1" applyProtection="1">
      <alignment vertical="center"/>
      <protection hidden="1"/>
    </xf>
    <xf numFmtId="0" fontId="8" fillId="0" borderId="8" xfId="29" applyFont="1" applyBorder="1" applyAlignment="1" applyProtection="1">
      <alignment vertical="center"/>
      <protection hidden="1"/>
    </xf>
    <xf numFmtId="0" fontId="8" fillId="0" borderId="26" xfId="29" applyFont="1" applyBorder="1" applyAlignment="1" applyProtection="1">
      <alignment horizontal="left" vertical="center"/>
      <protection hidden="1"/>
    </xf>
    <xf numFmtId="0" fontId="8" fillId="0" borderId="27" xfId="29" applyFont="1" applyBorder="1" applyAlignment="1" applyProtection="1">
      <alignment horizontal="left" vertical="center"/>
      <protection hidden="1"/>
    </xf>
    <xf numFmtId="0" fontId="8" fillId="0" borderId="0" xfId="29"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0" fillId="0" borderId="4" xfId="0" applyBorder="1" applyAlignment="1" applyProtection="1">
      <alignment vertical="center"/>
      <protection hidden="1"/>
    </xf>
    <xf numFmtId="0" fontId="24" fillId="0" borderId="4" xfId="0" applyFont="1" applyBorder="1" applyAlignment="1" applyProtection="1">
      <alignment vertical="center"/>
      <protection hidden="1"/>
    </xf>
    <xf numFmtId="0" fontId="71" fillId="0" borderId="0" xfId="0" applyFont="1" applyProtection="1">
      <protection hidden="1"/>
    </xf>
    <xf numFmtId="0" fontId="72" fillId="0" borderId="0" xfId="0" applyFont="1" applyAlignment="1" applyProtection="1">
      <alignment vertical="center" wrapText="1"/>
      <protection hidden="1"/>
    </xf>
    <xf numFmtId="0" fontId="73" fillId="0" borderId="0" xfId="0" applyFont="1" applyAlignment="1" applyProtection="1">
      <alignment vertical="center" wrapText="1"/>
      <protection hidden="1"/>
    </xf>
    <xf numFmtId="0" fontId="8" fillId="2" borderId="0" xfId="0" applyFont="1" applyFill="1" applyAlignment="1" applyProtection="1">
      <alignment vertical="center" wrapText="1"/>
      <protection locked="0"/>
    </xf>
    <xf numFmtId="0" fontId="8" fillId="0" borderId="0" xfId="0" applyFont="1" applyAlignment="1" applyProtection="1">
      <alignment vertical="center" wrapText="1"/>
      <protection locked="0"/>
    </xf>
    <xf numFmtId="0" fontId="21" fillId="0" borderId="0" xfId="0" applyFont="1" applyAlignment="1" applyProtection="1">
      <alignment horizontal="right" vertical="top"/>
      <protection hidden="1"/>
    </xf>
    <xf numFmtId="0" fontId="24" fillId="2" borderId="4" xfId="0" applyFont="1" applyFill="1" applyBorder="1" applyAlignment="1" applyProtection="1">
      <alignment vertical="center"/>
      <protection locked="0" hidden="1"/>
    </xf>
    <xf numFmtId="0" fontId="1" fillId="0" borderId="0" xfId="0" applyFont="1" applyAlignment="1" applyProtection="1">
      <alignment vertical="center" wrapText="1"/>
      <protection hidden="1"/>
    </xf>
    <xf numFmtId="0" fontId="0" fillId="0" borderId="0" xfId="0" applyAlignment="1" applyProtection="1">
      <alignment vertical="center" wrapText="1"/>
      <protection hidden="1"/>
    </xf>
    <xf numFmtId="174" fontId="74" fillId="0" borderId="0" xfId="29" applyNumberFormat="1" applyFont="1" applyProtection="1">
      <protection hidden="1"/>
    </xf>
    <xf numFmtId="0" fontId="9" fillId="0" borderId="33" xfId="0" applyFont="1" applyBorder="1" applyAlignment="1" applyProtection="1">
      <alignment vertical="center" wrapText="1"/>
      <protection hidden="1"/>
    </xf>
    <xf numFmtId="0" fontId="9" fillId="0" borderId="33" xfId="0" applyFont="1" applyBorder="1" applyAlignment="1" applyProtection="1">
      <alignment horizontal="justify" vertical="center" wrapText="1"/>
      <protection hidden="1"/>
    </xf>
    <xf numFmtId="0" fontId="9" fillId="0" borderId="34" xfId="0" applyFont="1" applyBorder="1" applyAlignment="1" applyProtection="1">
      <alignment vertical="center" wrapText="1"/>
      <protection hidden="1"/>
    </xf>
    <xf numFmtId="0" fontId="9" fillId="0" borderId="34" xfId="0" applyFont="1" applyBorder="1" applyAlignment="1" applyProtection="1">
      <alignment horizontal="justify" vertical="center" wrapText="1"/>
      <protection hidden="1"/>
    </xf>
    <xf numFmtId="0" fontId="8" fillId="2" borderId="21" xfId="0" applyFont="1" applyFill="1" applyBorder="1" applyAlignment="1" applyProtection="1">
      <alignment horizontal="left" vertical="center" wrapText="1"/>
      <protection locked="0"/>
    </xf>
    <xf numFmtId="0" fontId="8" fillId="2" borderId="18" xfId="29" applyFont="1" applyFill="1" applyBorder="1" applyAlignment="1" applyProtection="1">
      <alignment vertical="center" wrapText="1"/>
      <protection locked="0"/>
    </xf>
    <xf numFmtId="0" fontId="8" fillId="0" borderId="0" xfId="0" applyFont="1" applyProtection="1">
      <protection hidden="1"/>
    </xf>
    <xf numFmtId="0" fontId="62" fillId="0" borderId="0" xfId="0" applyFont="1" applyAlignment="1" applyProtection="1">
      <alignment vertical="center"/>
      <protection hidden="1"/>
    </xf>
    <xf numFmtId="0" fontId="64" fillId="0" borderId="6" xfId="32" applyFont="1" applyBorder="1" applyAlignment="1" applyProtection="1">
      <alignment horizontal="center" vertical="center"/>
      <protection hidden="1"/>
    </xf>
    <xf numFmtId="0" fontId="64" fillId="0" borderId="6" xfId="32" applyFont="1" applyBorder="1" applyAlignment="1" applyProtection="1">
      <alignment horizontal="center" vertical="top"/>
      <protection hidden="1"/>
    </xf>
    <xf numFmtId="0" fontId="65" fillId="0" borderId="6" xfId="32" applyFont="1" applyBorder="1" applyAlignment="1" applyProtection="1">
      <alignment horizontal="center" vertical="top"/>
      <protection hidden="1"/>
    </xf>
    <xf numFmtId="0" fontId="8" fillId="0" borderId="0" xfId="33" applyAlignment="1" applyProtection="1">
      <alignment vertical="center" wrapText="1"/>
      <protection hidden="1"/>
    </xf>
    <xf numFmtId="0" fontId="24" fillId="0" borderId="0" xfId="22" applyAlignment="1" applyProtection="1">
      <alignment vertical="top"/>
      <protection hidden="1"/>
    </xf>
    <xf numFmtId="0" fontId="24" fillId="0" borderId="0" xfId="22" applyProtection="1">
      <protection hidden="1"/>
    </xf>
    <xf numFmtId="0" fontId="4" fillId="0" borderId="0" xfId="22" applyFont="1" applyAlignment="1" applyProtection="1">
      <alignment horizontal="justify" vertical="top"/>
      <protection hidden="1"/>
    </xf>
    <xf numFmtId="0" fontId="4" fillId="0" borderId="0" xfId="22" applyFont="1" applyAlignment="1" applyProtection="1">
      <alignment horizontal="justify" vertical="top" wrapText="1"/>
      <protection hidden="1"/>
    </xf>
    <xf numFmtId="0" fontId="4" fillId="0" borderId="0" xfId="22" applyFont="1" applyAlignment="1" applyProtection="1">
      <alignment vertical="top"/>
      <protection hidden="1"/>
    </xf>
    <xf numFmtId="0" fontId="4" fillId="0" borderId="0" xfId="22" applyFont="1" applyAlignment="1" applyProtection="1">
      <alignment horizontal="right" vertical="top"/>
      <protection hidden="1"/>
    </xf>
    <xf numFmtId="0" fontId="68" fillId="0" borderId="0" xfId="22" applyFont="1" applyProtection="1">
      <protection hidden="1"/>
    </xf>
    <xf numFmtId="0" fontId="4" fillId="0" borderId="0" xfId="22" applyFont="1" applyProtection="1">
      <protection hidden="1"/>
    </xf>
    <xf numFmtId="0" fontId="4" fillId="0" borderId="0" xfId="22" applyFont="1" applyAlignment="1" applyProtection="1">
      <alignment horizontal="justify"/>
      <protection hidden="1"/>
    </xf>
    <xf numFmtId="0" fontId="7" fillId="0" borderId="0" xfId="22" applyFont="1" applyAlignment="1" applyProtection="1">
      <alignment horizontal="justify"/>
      <protection hidden="1"/>
    </xf>
    <xf numFmtId="0" fontId="4" fillId="0" borderId="0" xfId="22" quotePrefix="1" applyFont="1" applyAlignment="1" applyProtection="1">
      <alignment vertical="top"/>
      <protection hidden="1"/>
    </xf>
    <xf numFmtId="0" fontId="4" fillId="0" borderId="0" xfId="22" applyFont="1" applyAlignment="1" applyProtection="1">
      <alignment horizontal="center" vertical="center"/>
      <protection hidden="1"/>
    </xf>
    <xf numFmtId="0" fontId="4" fillId="0" borderId="0" xfId="22" applyFont="1" applyAlignment="1" applyProtection="1">
      <alignment horizontal="left"/>
      <protection hidden="1"/>
    </xf>
    <xf numFmtId="0" fontId="4" fillId="0" borderId="0" xfId="22" applyFont="1" applyAlignment="1" applyProtection="1">
      <alignment vertical="top" wrapText="1"/>
      <protection hidden="1"/>
    </xf>
    <xf numFmtId="0" fontId="7" fillId="0" borderId="0" xfId="22" applyFont="1" applyAlignment="1" applyProtection="1">
      <alignment horizontal="justify" vertical="top" wrapText="1"/>
      <protection hidden="1"/>
    </xf>
    <xf numFmtId="0" fontId="7" fillId="0" borderId="0" xfId="22" applyFont="1" applyAlignment="1" applyProtection="1">
      <alignment vertical="top" wrapText="1"/>
      <protection hidden="1"/>
    </xf>
    <xf numFmtId="15" fontId="4" fillId="0" borderId="0" xfId="22" applyNumberFormat="1" applyFont="1" applyAlignment="1" applyProtection="1">
      <alignment vertical="top"/>
      <protection hidden="1"/>
    </xf>
    <xf numFmtId="0" fontId="4" fillId="0" borderId="5" xfId="22" applyFont="1" applyBorder="1" applyProtection="1">
      <protection hidden="1"/>
    </xf>
    <xf numFmtId="0" fontId="4" fillId="0" borderId="29" xfId="22" quotePrefix="1" applyFont="1" applyBorder="1" applyAlignment="1" applyProtection="1">
      <alignment horizontal="center" vertical="top"/>
      <protection hidden="1"/>
    </xf>
    <xf numFmtId="0" fontId="4" fillId="0" borderId="35" xfId="22" quotePrefix="1" applyFont="1" applyBorder="1" applyAlignment="1" applyProtection="1">
      <alignment horizontal="center" vertical="top"/>
      <protection hidden="1"/>
    </xf>
    <xf numFmtId="0" fontId="21" fillId="0" borderId="0" xfId="0" applyFont="1" applyAlignment="1" applyProtection="1">
      <alignment horizontal="center" vertical="center"/>
      <protection hidden="1"/>
    </xf>
    <xf numFmtId="0" fontId="21" fillId="0" borderId="33" xfId="0" applyFont="1" applyBorder="1" applyAlignment="1" applyProtection="1">
      <alignment horizontal="center" vertical="center" wrapText="1"/>
      <protection hidden="1"/>
    </xf>
    <xf numFmtId="0" fontId="57" fillId="0" borderId="0" xfId="0" applyFont="1"/>
    <xf numFmtId="0" fontId="7" fillId="0" borderId="0" xfId="0" applyFont="1" applyAlignment="1" applyProtection="1">
      <alignment horizontal="justify" vertical="center"/>
      <protection hidden="1"/>
    </xf>
    <xf numFmtId="0" fontId="7" fillId="0" borderId="0" xfId="33" applyFont="1" applyAlignment="1" applyProtection="1">
      <alignment vertical="top"/>
      <protection hidden="1"/>
    </xf>
    <xf numFmtId="0" fontId="7" fillId="0" borderId="0" xfId="0" applyFont="1" applyProtection="1">
      <protection hidden="1"/>
    </xf>
    <xf numFmtId="0" fontId="24" fillId="0" borderId="0" xfId="29" applyFont="1" applyProtection="1">
      <protection hidden="1"/>
    </xf>
    <xf numFmtId="0" fontId="24" fillId="0" borderId="0" xfId="22" applyAlignment="1" applyProtection="1">
      <alignment vertical="center"/>
      <protection hidden="1"/>
    </xf>
    <xf numFmtId="0" fontId="8" fillId="0" borderId="0" xfId="22" applyFont="1" applyAlignment="1" applyProtection="1">
      <alignment vertical="center"/>
      <protection hidden="1"/>
    </xf>
    <xf numFmtId="0" fontId="9" fillId="0" borderId="0" xfId="22" applyFont="1" applyAlignment="1" applyProtection="1">
      <alignment horizontal="right" vertical="center" indent="1"/>
      <protection hidden="1"/>
    </xf>
    <xf numFmtId="0" fontId="9" fillId="0" borderId="0" xfId="22" applyFont="1" applyAlignment="1" applyProtection="1">
      <alignment horizontal="left" vertical="center" indent="1"/>
      <protection hidden="1"/>
    </xf>
    <xf numFmtId="173" fontId="9" fillId="0" borderId="0" xfId="22" applyNumberFormat="1" applyFont="1" applyAlignment="1" applyProtection="1">
      <alignment horizontal="left" vertical="center" indent="1"/>
      <protection hidden="1"/>
    </xf>
    <xf numFmtId="0" fontId="9" fillId="0" borderId="0" xfId="22" applyFont="1" applyAlignment="1" applyProtection="1">
      <alignment horizontal="left" vertical="center"/>
      <protection hidden="1"/>
    </xf>
    <xf numFmtId="0" fontId="9" fillId="2" borderId="16" xfId="22" applyFont="1" applyFill="1" applyBorder="1" applyAlignment="1" applyProtection="1">
      <alignment horizontal="center" vertical="center"/>
      <protection locked="0"/>
    </xf>
    <xf numFmtId="0" fontId="9" fillId="2" borderId="16" xfId="22" applyFont="1" applyFill="1" applyBorder="1" applyAlignment="1" applyProtection="1">
      <alignment horizontal="center" vertical="center" wrapText="1"/>
      <protection locked="0"/>
    </xf>
    <xf numFmtId="0" fontId="9" fillId="2" borderId="15" xfId="22" applyFont="1" applyFill="1" applyBorder="1" applyAlignment="1" applyProtection="1">
      <alignment horizontal="center" vertical="center"/>
      <protection locked="0"/>
    </xf>
    <xf numFmtId="0" fontId="9" fillId="2" borderId="15" xfId="22" applyFont="1" applyFill="1" applyBorder="1" applyAlignment="1" applyProtection="1">
      <alignment horizontal="center" vertical="center" wrapText="1"/>
      <protection locked="0"/>
    </xf>
    <xf numFmtId="0" fontId="9" fillId="2" borderId="18" xfId="22" applyFont="1" applyFill="1" applyBorder="1" applyAlignment="1" applyProtection="1">
      <alignment horizontal="center" vertical="center"/>
      <protection locked="0"/>
    </xf>
    <xf numFmtId="0" fontId="9" fillId="2" borderId="18" xfId="22" applyFont="1" applyFill="1" applyBorder="1" applyAlignment="1" applyProtection="1">
      <alignment horizontal="center" vertical="center" wrapText="1"/>
      <protection locked="0"/>
    </xf>
    <xf numFmtId="0" fontId="8" fillId="0" borderId="4" xfId="22" applyFont="1" applyBorder="1" applyAlignment="1" applyProtection="1">
      <alignment horizontal="center" vertical="center" wrapText="1"/>
      <protection hidden="1"/>
    </xf>
    <xf numFmtId="0" fontId="8" fillId="0" borderId="0" xfId="22" applyFont="1" applyAlignment="1" applyProtection="1">
      <alignment horizontal="left" vertical="center"/>
      <protection hidden="1"/>
    </xf>
    <xf numFmtId="0" fontId="9" fillId="0" borderId="5" xfId="22" applyFont="1" applyBorder="1" applyAlignment="1" applyProtection="1">
      <alignment horizontal="right" vertical="center"/>
      <protection hidden="1"/>
    </xf>
    <xf numFmtId="0" fontId="8" fillId="0" borderId="5" xfId="22" applyFont="1" applyBorder="1" applyAlignment="1" applyProtection="1">
      <alignment vertical="center"/>
      <protection hidden="1"/>
    </xf>
    <xf numFmtId="0" fontId="9" fillId="0" borderId="5" xfId="22" applyFont="1" applyBorder="1" applyAlignment="1" applyProtection="1">
      <alignment vertical="center"/>
      <protection hidden="1"/>
    </xf>
    <xf numFmtId="0" fontId="4" fillId="0" borderId="0" xfId="22" applyFont="1" applyAlignment="1" applyProtection="1">
      <alignment vertical="center"/>
      <protection hidden="1"/>
    </xf>
    <xf numFmtId="0" fontId="8" fillId="0" borderId="14" xfId="22" applyFont="1" applyBorder="1" applyAlignment="1" applyProtection="1">
      <alignment vertical="center"/>
      <protection hidden="1"/>
    </xf>
    <xf numFmtId="0" fontId="8" fillId="2" borderId="16" xfId="22" applyFont="1" applyFill="1" applyBorder="1" applyAlignment="1" applyProtection="1">
      <alignment vertical="top" wrapText="1"/>
      <protection locked="0"/>
    </xf>
    <xf numFmtId="0" fontId="8" fillId="0" borderId="16" xfId="22" applyFont="1" applyBorder="1" applyAlignment="1" applyProtection="1">
      <alignment horizontal="center" vertical="top" wrapText="1"/>
      <protection hidden="1"/>
    </xf>
    <xf numFmtId="0" fontId="8" fillId="2" borderId="21" xfId="22" applyFont="1" applyFill="1" applyBorder="1" applyAlignment="1" applyProtection="1">
      <alignment vertical="top" wrapText="1"/>
      <protection locked="0"/>
    </xf>
    <xf numFmtId="0" fontId="8" fillId="0" borderId="21" xfId="22" applyFont="1" applyBorder="1" applyAlignment="1" applyProtection="1">
      <alignment horizontal="center" vertical="top" wrapText="1"/>
      <protection hidden="1"/>
    </xf>
    <xf numFmtId="0" fontId="42" fillId="0" borderId="0" xfId="22" applyFont="1" applyAlignment="1" applyProtection="1">
      <alignment horizontal="center" vertical="center"/>
      <protection hidden="1"/>
    </xf>
    <xf numFmtId="0" fontId="42" fillId="0" borderId="0" xfId="22" applyFont="1" applyAlignment="1" applyProtection="1">
      <alignment horizontal="justify" vertical="center"/>
      <protection hidden="1"/>
    </xf>
    <xf numFmtId="0" fontId="8" fillId="0" borderId="14" xfId="22" applyFont="1" applyBorder="1" applyAlignment="1" applyProtection="1">
      <alignment vertical="top" wrapText="1"/>
      <protection hidden="1"/>
    </xf>
    <xf numFmtId="0" fontId="8" fillId="0" borderId="14" xfId="22" applyFont="1" applyBorder="1" applyAlignment="1" applyProtection="1">
      <alignment horizontal="center" vertical="top" wrapText="1"/>
      <protection hidden="1"/>
    </xf>
    <xf numFmtId="0" fontId="42" fillId="0" borderId="0" xfId="22" applyFont="1" applyAlignment="1" applyProtection="1">
      <alignment vertical="center"/>
      <protection locked="0"/>
    </xf>
    <xf numFmtId="0" fontId="42" fillId="0" borderId="0" xfId="22" applyFont="1" applyAlignment="1" applyProtection="1">
      <alignment vertical="center"/>
      <protection hidden="1"/>
    </xf>
    <xf numFmtId="0" fontId="24" fillId="0" borderId="0" xfId="22" applyAlignment="1" applyProtection="1">
      <alignment vertical="center"/>
      <protection locked="0"/>
    </xf>
    <xf numFmtId="0" fontId="8" fillId="2" borderId="15" xfId="22" applyFont="1" applyFill="1" applyBorder="1" applyAlignment="1" applyProtection="1">
      <alignment vertical="top" wrapText="1"/>
      <protection locked="0"/>
    </xf>
    <xf numFmtId="0" fontId="8" fillId="0" borderId="15" xfId="22" applyFont="1" applyBorder="1" applyAlignment="1" applyProtection="1">
      <alignment horizontal="center" vertical="top" wrapText="1"/>
      <protection hidden="1"/>
    </xf>
    <xf numFmtId="0" fontId="8" fillId="2" borderId="18" xfId="22" applyFont="1" applyFill="1" applyBorder="1" applyAlignment="1" applyProtection="1">
      <alignment vertical="top" wrapText="1"/>
      <protection locked="0"/>
    </xf>
    <xf numFmtId="0" fontId="8" fillId="0" borderId="18" xfId="22" applyFont="1" applyBorder="1" applyAlignment="1" applyProtection="1">
      <alignment horizontal="center" vertical="top" wrapText="1"/>
      <protection hidden="1"/>
    </xf>
    <xf numFmtId="0" fontId="8" fillId="0" borderId="4" xfId="22" applyFont="1" applyBorder="1" applyAlignment="1" applyProtection="1">
      <alignment horizontal="center" vertical="top" wrapText="1"/>
      <protection hidden="1"/>
    </xf>
    <xf numFmtId="0" fontId="8" fillId="0" borderId="0" xfId="22" applyFont="1" applyAlignment="1" applyProtection="1">
      <alignment horizontal="justify" vertical="center"/>
      <protection hidden="1"/>
    </xf>
    <xf numFmtId="0" fontId="9" fillId="0" borderId="0" xfId="22" applyFont="1" applyAlignment="1" applyProtection="1">
      <alignment vertical="center"/>
      <protection hidden="1"/>
    </xf>
    <xf numFmtId="0" fontId="3" fillId="0" borderId="0" xfId="22" applyFont="1" applyAlignment="1" applyProtection="1">
      <alignment vertical="center"/>
      <protection hidden="1"/>
    </xf>
    <xf numFmtId="0" fontId="9" fillId="0" borderId="0" xfId="22" applyFont="1" applyAlignment="1" applyProtection="1">
      <alignment horizontal="center" vertical="center"/>
      <protection hidden="1"/>
    </xf>
    <xf numFmtId="0" fontId="2" fillId="0" borderId="0" xfId="22" applyFont="1" applyAlignment="1" applyProtection="1">
      <alignment vertical="center"/>
      <protection hidden="1"/>
    </xf>
    <xf numFmtId="0" fontId="11" fillId="0" borderId="0" xfId="22" applyFont="1" applyAlignment="1" applyProtection="1">
      <alignment vertical="center"/>
      <protection hidden="1"/>
    </xf>
    <xf numFmtId="0" fontId="9" fillId="0" borderId="5" xfId="22" applyFont="1" applyBorder="1" applyAlignment="1" applyProtection="1">
      <alignment horizontal="right"/>
      <protection hidden="1"/>
    </xf>
    <xf numFmtId="0" fontId="69" fillId="0" borderId="4" xfId="0" applyFont="1" applyBorder="1" applyAlignment="1" applyProtection="1">
      <alignment horizontal="center" vertical="top" wrapText="1"/>
      <protection hidden="1"/>
    </xf>
    <xf numFmtId="0" fontId="21" fillId="0" borderId="27" xfId="0" applyFont="1" applyBorder="1" applyAlignment="1" applyProtection="1">
      <alignment horizontal="center" vertical="top" wrapText="1"/>
      <protection hidden="1"/>
    </xf>
    <xf numFmtId="0" fontId="21" fillId="0" borderId="4" xfId="0" applyFont="1" applyBorder="1" applyAlignment="1" applyProtection="1">
      <alignment horizontal="center" vertical="top" wrapText="1"/>
      <protection hidden="1"/>
    </xf>
    <xf numFmtId="0" fontId="21" fillId="0" borderId="33" xfId="0" applyFont="1" applyBorder="1" applyAlignment="1" applyProtection="1">
      <alignment horizontal="center" vertical="top" wrapText="1"/>
      <protection hidden="1"/>
    </xf>
    <xf numFmtId="0" fontId="8" fillId="5" borderId="26" xfId="0" applyFont="1" applyFill="1" applyBorder="1" applyAlignment="1" applyProtection="1">
      <alignment horizontal="justify" vertical="top" wrapText="1"/>
      <protection hidden="1"/>
    </xf>
    <xf numFmtId="0" fontId="8" fillId="0" borderId="36" xfId="0" applyFont="1" applyBorder="1" applyAlignment="1" applyProtection="1">
      <alignment horizontal="justify" vertical="top" wrapText="1"/>
      <protection hidden="1"/>
    </xf>
    <xf numFmtId="0" fontId="8" fillId="0" borderId="33" xfId="0" applyFont="1" applyBorder="1" applyAlignment="1" applyProtection="1">
      <alignment horizontal="justify" vertical="top" wrapText="1"/>
      <protection hidden="1"/>
    </xf>
    <xf numFmtId="173" fontId="4" fillId="0" borderId="0" xfId="0" applyNumberFormat="1" applyFont="1" applyAlignment="1" applyProtection="1">
      <alignment vertical="center"/>
      <protection hidden="1"/>
    </xf>
    <xf numFmtId="14" fontId="8" fillId="2" borderId="18" xfId="29" applyNumberFormat="1" applyFont="1" applyFill="1" applyBorder="1" applyAlignment="1" applyProtection="1">
      <alignment vertical="center" wrapText="1"/>
      <protection locked="0"/>
    </xf>
    <xf numFmtId="0" fontId="78" fillId="0" borderId="5" xfId="0" applyFont="1" applyBorder="1" applyAlignment="1" applyProtection="1">
      <alignment vertical="center"/>
      <protection hidden="1"/>
    </xf>
    <xf numFmtId="0" fontId="79" fillId="0" borderId="5" xfId="0" applyFont="1" applyBorder="1" applyAlignment="1" applyProtection="1">
      <alignment vertical="center"/>
      <protection hidden="1"/>
    </xf>
    <xf numFmtId="0" fontId="78" fillId="0" borderId="5" xfId="0" applyFont="1" applyBorder="1" applyAlignment="1" applyProtection="1">
      <alignment horizontal="right" vertical="center"/>
      <protection hidden="1"/>
    </xf>
    <xf numFmtId="0" fontId="78" fillId="0" borderId="0" xfId="0" applyFont="1" applyAlignment="1" applyProtection="1">
      <alignment horizontal="right" vertical="center"/>
      <protection hidden="1"/>
    </xf>
    <xf numFmtId="0" fontId="80" fillId="0" borderId="0" xfId="0" applyFont="1" applyAlignment="1" applyProtection="1">
      <alignment vertical="center"/>
      <protection hidden="1"/>
    </xf>
    <xf numFmtId="0" fontId="81" fillId="0" borderId="0" xfId="0" applyFont="1" applyAlignment="1" applyProtection="1">
      <alignment vertical="center"/>
      <protection hidden="1"/>
    </xf>
    <xf numFmtId="0" fontId="82" fillId="0" borderId="0" xfId="0" applyFont="1" applyAlignment="1" applyProtection="1">
      <alignment vertical="center"/>
      <protection hidden="1"/>
    </xf>
    <xf numFmtId="0" fontId="83" fillId="0" borderId="0" xfId="0" applyFont="1" applyAlignment="1" applyProtection="1">
      <alignment vertical="center"/>
      <protection hidden="1"/>
    </xf>
    <xf numFmtId="0" fontId="83" fillId="0" borderId="0" xfId="0" applyFont="1" applyProtection="1">
      <protection hidden="1"/>
    </xf>
    <xf numFmtId="0" fontId="82" fillId="0" borderId="0" xfId="0" applyFont="1" applyAlignment="1" applyProtection="1">
      <alignment horizontal="center"/>
      <protection hidden="1"/>
    </xf>
    <xf numFmtId="0" fontId="82" fillId="0" borderId="0" xfId="0" applyFont="1" applyAlignment="1" applyProtection="1">
      <alignment horizontal="center" vertical="center"/>
      <protection hidden="1"/>
    </xf>
    <xf numFmtId="0" fontId="82" fillId="0" borderId="0" xfId="0" applyFont="1" applyProtection="1">
      <protection hidden="1"/>
    </xf>
    <xf numFmtId="0" fontId="82" fillId="0" borderId="0" xfId="27" applyFont="1" applyAlignment="1" applyProtection="1">
      <alignment horizontal="center" vertical="center"/>
      <protection hidden="1"/>
    </xf>
    <xf numFmtId="0" fontId="82" fillId="0" borderId="0" xfId="27" applyFont="1" applyProtection="1">
      <protection hidden="1"/>
    </xf>
    <xf numFmtId="0" fontId="81" fillId="0" borderId="0" xfId="0" applyFont="1" applyProtection="1">
      <protection hidden="1"/>
    </xf>
    <xf numFmtId="0" fontId="79" fillId="0" borderId="0" xfId="0" applyFont="1" applyAlignment="1" applyProtection="1">
      <alignment vertical="center"/>
      <protection hidden="1"/>
    </xf>
    <xf numFmtId="0" fontId="78" fillId="0" borderId="0" xfId="0" applyFont="1" applyAlignment="1" applyProtection="1">
      <alignment horizontal="center" vertical="center"/>
      <protection hidden="1"/>
    </xf>
    <xf numFmtId="0" fontId="84" fillId="0" borderId="0" xfId="0" applyFont="1" applyAlignment="1" applyProtection="1">
      <alignment vertical="center"/>
      <protection hidden="1"/>
    </xf>
    <xf numFmtId="0" fontId="83" fillId="0" borderId="0" xfId="28" applyFont="1" applyAlignment="1" applyProtection="1">
      <alignment vertical="center"/>
      <protection hidden="1"/>
    </xf>
    <xf numFmtId="0" fontId="83" fillId="0" borderId="0" xfId="33" applyFont="1" applyAlignment="1" applyProtection="1">
      <alignment vertical="center"/>
      <protection hidden="1"/>
    </xf>
    <xf numFmtId="0" fontId="79" fillId="0" borderId="0" xfId="0" applyFont="1" applyAlignment="1" applyProtection="1">
      <alignment horizontal="left" vertical="center"/>
      <protection hidden="1"/>
    </xf>
    <xf numFmtId="173" fontId="79" fillId="0" borderId="0" xfId="0" applyNumberFormat="1" applyFont="1" applyAlignment="1" applyProtection="1">
      <alignment horizontal="left" vertical="center"/>
      <protection hidden="1"/>
    </xf>
    <xf numFmtId="0" fontId="82" fillId="0" borderId="0" xfId="27" applyFont="1" applyAlignment="1" applyProtection="1">
      <alignment horizontal="center"/>
      <protection hidden="1"/>
    </xf>
    <xf numFmtId="0" fontId="79" fillId="0" borderId="0" xfId="28" applyFont="1" applyAlignment="1" applyProtection="1">
      <alignment horizontal="left" vertical="center"/>
      <protection hidden="1"/>
    </xf>
    <xf numFmtId="0" fontId="78" fillId="0" borderId="0" xfId="28" applyFont="1" applyAlignment="1" applyProtection="1">
      <alignment horizontal="left" vertical="center"/>
      <protection hidden="1"/>
    </xf>
    <xf numFmtId="0" fontId="79" fillId="0" borderId="0" xfId="0" applyFont="1" applyAlignment="1" applyProtection="1">
      <alignment horizontal="justify" vertical="center"/>
      <protection hidden="1"/>
    </xf>
    <xf numFmtId="0" fontId="79" fillId="0" borderId="0" xfId="0" applyFont="1" applyAlignment="1" applyProtection="1">
      <alignment vertical="top"/>
      <protection hidden="1"/>
    </xf>
    <xf numFmtId="172" fontId="79" fillId="0" borderId="0" xfId="0" applyNumberFormat="1" applyFont="1" applyAlignment="1" applyProtection="1">
      <alignment horizontal="center" vertical="top"/>
      <protection hidden="1"/>
    </xf>
    <xf numFmtId="0" fontId="80" fillId="2" borderId="4" xfId="0" applyFont="1" applyFill="1" applyBorder="1" applyAlignment="1" applyProtection="1">
      <alignment horizontal="center" vertical="center" wrapText="1"/>
      <protection locked="0"/>
    </xf>
    <xf numFmtId="14" fontId="80" fillId="2" borderId="4" xfId="0" applyNumberFormat="1" applyFont="1" applyFill="1" applyBorder="1" applyAlignment="1" applyProtection="1">
      <alignment horizontal="center" vertical="center" wrapText="1"/>
      <protection locked="0"/>
    </xf>
    <xf numFmtId="14" fontId="85" fillId="0" borderId="0" xfId="0" applyNumberFormat="1" applyFont="1" applyAlignment="1" applyProtection="1">
      <alignment vertical="center" wrapText="1"/>
      <protection hidden="1"/>
    </xf>
    <xf numFmtId="0" fontId="86" fillId="0" borderId="0" xfId="0" applyFont="1" applyAlignment="1" applyProtection="1">
      <alignment horizontal="center" vertical="center" wrapText="1"/>
      <protection hidden="1"/>
    </xf>
    <xf numFmtId="0" fontId="83" fillId="0" borderId="0" xfId="0" applyFont="1" applyAlignment="1" applyProtection="1">
      <alignment vertical="center" wrapText="1"/>
      <protection hidden="1"/>
    </xf>
    <xf numFmtId="0" fontId="87" fillId="0" borderId="0" xfId="0" applyFont="1" applyAlignment="1" applyProtection="1">
      <alignment horizontal="center" vertical="center"/>
      <protection hidden="1"/>
    </xf>
    <xf numFmtId="172" fontId="79" fillId="0" borderId="0" xfId="0" applyNumberFormat="1" applyFont="1" applyAlignment="1" applyProtection="1">
      <alignment horizontal="left" vertical="top"/>
      <protection hidden="1"/>
    </xf>
    <xf numFmtId="0" fontId="82" fillId="0" borderId="0" xfId="27" applyFont="1" applyAlignment="1" applyProtection="1">
      <alignment vertical="center"/>
      <protection hidden="1"/>
    </xf>
    <xf numFmtId="0" fontId="80" fillId="2" borderId="27" xfId="0" applyFont="1" applyFill="1" applyBorder="1" applyAlignment="1" applyProtection="1">
      <alignment horizontal="center" vertical="center" wrapText="1"/>
      <protection locked="0"/>
    </xf>
    <xf numFmtId="0" fontId="81" fillId="2" borderId="4" xfId="0" applyFont="1" applyFill="1" applyBorder="1" applyAlignment="1" applyProtection="1">
      <alignment horizontal="center" vertical="center"/>
      <protection locked="0"/>
    </xf>
    <xf numFmtId="0" fontId="81" fillId="0" borderId="0" xfId="0" applyFont="1" applyAlignment="1" applyProtection="1">
      <alignment horizontal="center" vertical="center"/>
      <protection hidden="1"/>
    </xf>
    <xf numFmtId="0" fontId="79" fillId="0" borderId="0" xfId="0" applyFont="1" applyAlignment="1" applyProtection="1">
      <alignment horizontal="justify" vertical="top"/>
      <protection hidden="1"/>
    </xf>
    <xf numFmtId="0" fontId="89" fillId="0" borderId="0" xfId="0" applyFont="1" applyAlignment="1" applyProtection="1">
      <alignment vertical="center"/>
      <protection hidden="1"/>
    </xf>
    <xf numFmtId="0" fontId="90" fillId="0" borderId="0" xfId="0" applyFont="1" applyAlignment="1" applyProtection="1">
      <alignment horizontal="right" vertical="center" wrapText="1"/>
      <protection hidden="1"/>
    </xf>
    <xf numFmtId="0" fontId="91" fillId="0" borderId="0" xfId="0" applyFont="1" applyAlignment="1" applyProtection="1">
      <alignment horizontal="justify" vertical="top"/>
      <protection hidden="1"/>
    </xf>
    <xf numFmtId="0" fontId="80" fillId="0" borderId="0" xfId="0" applyFont="1" applyAlignment="1" applyProtection="1">
      <alignment vertical="center" wrapText="1"/>
      <protection hidden="1"/>
    </xf>
    <xf numFmtId="0" fontId="91" fillId="0" borderId="0" xfId="0" applyFont="1" applyAlignment="1" applyProtection="1">
      <alignment horizontal="right" vertical="center" wrapText="1"/>
      <protection hidden="1"/>
    </xf>
    <xf numFmtId="0" fontId="90" fillId="0" borderId="0" xfId="0" applyFont="1" applyAlignment="1" applyProtection="1">
      <alignment horizontal="justify" vertical="top"/>
      <protection hidden="1"/>
    </xf>
    <xf numFmtId="0" fontId="85" fillId="0" borderId="0" xfId="0" applyFont="1" applyAlignment="1" applyProtection="1">
      <alignment vertical="top" wrapText="1"/>
      <protection hidden="1"/>
    </xf>
    <xf numFmtId="0" fontId="83" fillId="0" borderId="0" xfId="0" applyFont="1" applyAlignment="1" applyProtection="1">
      <alignment vertical="top" wrapText="1"/>
      <protection hidden="1"/>
    </xf>
    <xf numFmtId="0" fontId="81" fillId="0" borderId="0" xfId="0" applyFont="1" applyAlignment="1" applyProtection="1">
      <alignment vertical="top"/>
      <protection hidden="1"/>
    </xf>
    <xf numFmtId="0" fontId="79" fillId="0" borderId="0" xfId="0" applyFont="1" applyAlignment="1" applyProtection="1">
      <alignment horizontal="right" vertical="top"/>
      <protection hidden="1"/>
    </xf>
    <xf numFmtId="0" fontId="92" fillId="0" borderId="0" xfId="0" applyFont="1" applyAlignment="1" applyProtection="1">
      <alignment horizontal="justify" vertical="top"/>
      <protection hidden="1"/>
    </xf>
    <xf numFmtId="172" fontId="79" fillId="0" borderId="0" xfId="0" applyNumberFormat="1" applyFont="1" applyAlignment="1" applyProtection="1">
      <alignment horizontal="justify" vertical="top" wrapText="1"/>
      <protection hidden="1"/>
    </xf>
    <xf numFmtId="0" fontId="80" fillId="2" borderId="14" xfId="0" applyFont="1" applyFill="1" applyBorder="1" applyAlignment="1" applyProtection="1">
      <alignment horizontal="center" wrapText="1"/>
      <protection locked="0"/>
    </xf>
    <xf numFmtId="0" fontId="80" fillId="2" borderId="14" xfId="0" applyFont="1" applyFill="1" applyBorder="1" applyAlignment="1" applyProtection="1">
      <alignment horizontal="center" vertical="center" wrapText="1"/>
      <protection locked="0"/>
    </xf>
    <xf numFmtId="172" fontId="79" fillId="0" borderId="0" xfId="0" applyNumberFormat="1" applyFont="1" applyAlignment="1" applyProtection="1">
      <alignment horizontal="center" vertical="center"/>
      <protection hidden="1"/>
    </xf>
    <xf numFmtId="0" fontId="78" fillId="0" borderId="0" xfId="0" applyFont="1" applyAlignment="1" applyProtection="1">
      <alignment horizontal="left" vertical="center"/>
      <protection hidden="1"/>
    </xf>
    <xf numFmtId="0" fontId="79" fillId="0" borderId="0" xfId="0" applyFont="1" applyAlignment="1" applyProtection="1">
      <alignment horizontal="center" vertical="center"/>
      <protection hidden="1"/>
    </xf>
    <xf numFmtId="0" fontId="79" fillId="0" borderId="0" xfId="0" applyFont="1" applyAlignment="1" applyProtection="1">
      <alignment horizontal="left" vertical="center" indent="2"/>
      <protection hidden="1"/>
    </xf>
    <xf numFmtId="172" fontId="79" fillId="0" borderId="0" xfId="0" applyNumberFormat="1" applyFont="1" applyAlignment="1" applyProtection="1">
      <alignment horizontal="left" vertical="top" indent="2"/>
      <protection hidden="1"/>
    </xf>
    <xf numFmtId="0" fontId="79" fillId="0" borderId="4" xfId="0" applyFont="1" applyBorder="1" applyAlignment="1" applyProtection="1">
      <alignment horizontal="center" vertical="center" wrapText="1"/>
      <protection hidden="1"/>
    </xf>
    <xf numFmtId="0" fontId="79" fillId="0" borderId="0" xfId="0" applyFont="1" applyAlignment="1" applyProtection="1">
      <alignment horizontal="center" vertical="center" wrapText="1"/>
      <protection hidden="1"/>
    </xf>
    <xf numFmtId="0" fontId="79" fillId="2" borderId="4" xfId="0" applyFont="1" applyFill="1" applyBorder="1" applyAlignment="1" applyProtection="1">
      <alignment horizontal="left" vertical="center" wrapText="1"/>
      <protection locked="0"/>
    </xf>
    <xf numFmtId="172" fontId="79" fillId="0" borderId="0" xfId="0" applyNumberFormat="1" applyFont="1" applyAlignment="1" applyProtection="1">
      <alignment horizontal="left" vertical="center" indent="3"/>
      <protection hidden="1"/>
    </xf>
    <xf numFmtId="0" fontId="79" fillId="0" borderId="0" xfId="0" applyFont="1" applyAlignment="1" applyProtection="1">
      <alignment horizontal="right" vertical="center"/>
      <protection hidden="1"/>
    </xf>
    <xf numFmtId="0" fontId="79" fillId="0" borderId="0" xfId="0" applyFont="1" applyAlignment="1" applyProtection="1">
      <alignment horizontal="left" vertical="center" indent="3"/>
      <protection hidden="1"/>
    </xf>
    <xf numFmtId="0" fontId="78" fillId="0" borderId="0" xfId="0" applyFont="1" applyAlignment="1" applyProtection="1">
      <alignment horizontal="left" vertical="center" indent="2"/>
      <protection hidden="1"/>
    </xf>
    <xf numFmtId="173" fontId="78" fillId="0" borderId="0" xfId="0" applyNumberFormat="1" applyFont="1" applyAlignment="1" applyProtection="1">
      <alignment horizontal="left" vertical="center"/>
      <protection hidden="1"/>
    </xf>
    <xf numFmtId="173" fontId="78" fillId="0" borderId="0" xfId="0" applyNumberFormat="1" applyFont="1" applyAlignment="1" applyProtection="1">
      <alignment horizontal="left" vertical="center" indent="1"/>
      <protection hidden="1"/>
    </xf>
    <xf numFmtId="0" fontId="79" fillId="0" borderId="0" xfId="0" applyFont="1" applyAlignment="1" applyProtection="1">
      <alignment vertical="center"/>
      <protection locked="0"/>
    </xf>
    <xf numFmtId="0" fontId="79" fillId="2" borderId="6" xfId="0" applyFont="1" applyFill="1" applyBorder="1" applyAlignment="1" applyProtection="1">
      <alignment horizontal="left" vertical="center"/>
      <protection locked="0"/>
    </xf>
    <xf numFmtId="0" fontId="79" fillId="0" borderId="0" xfId="0" applyFont="1" applyAlignment="1" applyProtection="1">
      <alignment horizontal="left" vertical="center" wrapText="1" indent="2"/>
      <protection hidden="1"/>
    </xf>
    <xf numFmtId="0" fontId="85" fillId="0" borderId="0" xfId="0" applyFont="1" applyAlignment="1" applyProtection="1">
      <alignment vertical="center"/>
      <protection hidden="1"/>
    </xf>
    <xf numFmtId="0" fontId="85" fillId="0" borderId="0" xfId="0" applyFont="1" applyProtection="1">
      <protection hidden="1"/>
    </xf>
    <xf numFmtId="0" fontId="81" fillId="0" borderId="0" xfId="0" applyFont="1" applyAlignment="1" applyProtection="1">
      <alignment horizontal="center"/>
      <protection hidden="1"/>
    </xf>
    <xf numFmtId="0" fontId="79" fillId="0" borderId="23" xfId="0" applyFont="1" applyBorder="1" applyAlignment="1" applyProtection="1">
      <alignment horizontal="left" vertical="center"/>
      <protection hidden="1"/>
    </xf>
    <xf numFmtId="0" fontId="8" fillId="0" borderId="4" xfId="0" applyFont="1" applyBorder="1" applyAlignment="1" applyProtection="1">
      <alignment horizontal="left" vertical="top" wrapText="1"/>
      <protection hidden="1"/>
    </xf>
    <xf numFmtId="0" fontId="8" fillId="2" borderId="34"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93" fillId="0" borderId="0" xfId="22" applyFont="1" applyProtection="1">
      <protection hidden="1"/>
    </xf>
    <xf numFmtId="0" fontId="8" fillId="0" borderId="33" xfId="0" applyFont="1" applyBorder="1" applyAlignment="1" applyProtection="1">
      <alignment horizontal="left" vertical="top" wrapText="1"/>
      <protection hidden="1"/>
    </xf>
    <xf numFmtId="0" fontId="8" fillId="0" borderId="0" xfId="0" applyFont="1" applyAlignment="1">
      <alignment horizontal="left" vertical="top"/>
    </xf>
    <xf numFmtId="0" fontId="9" fillId="0" borderId="5" xfId="0" applyFont="1" applyBorder="1" applyAlignment="1" applyProtection="1">
      <alignment horizontal="left" vertical="center"/>
      <protection hidden="1"/>
    </xf>
    <xf numFmtId="0" fontId="43" fillId="0" borderId="0" xfId="0" applyFont="1" applyAlignment="1" applyProtection="1">
      <alignment horizontal="left" vertical="center"/>
      <protection hidden="1"/>
    </xf>
    <xf numFmtId="0" fontId="8" fillId="0" borderId="25"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24" fillId="0" borderId="0" xfId="0" applyFont="1" applyAlignment="1" applyProtection="1">
      <alignment vertical="center" wrapText="1"/>
      <protection hidden="1"/>
    </xf>
    <xf numFmtId="0" fontId="24" fillId="0" borderId="0" xfId="0" applyFont="1" applyProtection="1">
      <protection hidden="1"/>
    </xf>
    <xf numFmtId="0" fontId="8" fillId="2" borderId="4" xfId="29" applyFont="1" applyFill="1" applyBorder="1" applyAlignment="1" applyProtection="1">
      <alignment vertical="center" wrapText="1"/>
      <protection locked="0"/>
    </xf>
    <xf numFmtId="175" fontId="9" fillId="2" borderId="4" xfId="0" applyNumberFormat="1" applyFont="1" applyFill="1" applyBorder="1" applyAlignment="1" applyProtection="1">
      <alignment horizontal="center" vertical="center" wrapText="1"/>
      <protection hidden="1"/>
    </xf>
    <xf numFmtId="0" fontId="3" fillId="0" borderId="4" xfId="0" applyFont="1" applyBorder="1" applyAlignment="1">
      <alignment vertical="top"/>
    </xf>
    <xf numFmtId="0" fontId="8" fillId="0" borderId="4" xfId="0" applyFont="1" applyBorder="1" applyAlignment="1">
      <alignment horizontal="center" vertical="top" wrapText="1"/>
    </xf>
    <xf numFmtId="0" fontId="8" fillId="0" borderId="4" xfId="0" applyFont="1" applyBorder="1" applyAlignment="1">
      <alignment horizontal="justify" vertical="top" wrapText="1"/>
    </xf>
    <xf numFmtId="2" fontId="8" fillId="2" borderId="4" xfId="0" applyNumberFormat="1" applyFont="1" applyFill="1" applyBorder="1" applyAlignment="1">
      <alignment horizontal="center" vertical="center" wrapText="1"/>
    </xf>
    <xf numFmtId="0" fontId="8" fillId="2" borderId="4" xfId="0" applyFont="1" applyFill="1" applyBorder="1" applyAlignment="1">
      <alignment vertical="top" wrapText="1"/>
    </xf>
    <xf numFmtId="0" fontId="8" fillId="0" borderId="33" xfId="0" applyFont="1" applyBorder="1" applyAlignment="1">
      <alignment horizontal="justify" vertical="top" wrapText="1"/>
    </xf>
    <xf numFmtId="0" fontId="3" fillId="0" borderId="4" xfId="0" applyFont="1" applyBorder="1" applyAlignment="1">
      <alignment horizontal="justify" vertical="top" wrapText="1"/>
    </xf>
    <xf numFmtId="0" fontId="4" fillId="0" borderId="4" xfId="0" applyFont="1" applyBorder="1" applyAlignment="1">
      <alignment horizontal="justify" vertical="top" wrapText="1"/>
    </xf>
    <xf numFmtId="0" fontId="4" fillId="0" borderId="4" xfId="0" applyFont="1" applyBorder="1" applyAlignment="1">
      <alignment horizontal="center" vertical="center" wrapText="1"/>
    </xf>
    <xf numFmtId="0" fontId="8" fillId="2" borderId="33" xfId="0" applyFont="1" applyFill="1" applyBorder="1" applyAlignment="1">
      <alignment vertical="top" wrapText="1"/>
    </xf>
    <xf numFmtId="0" fontId="24" fillId="2" borderId="27" xfId="0" applyFont="1" applyFill="1" applyBorder="1" applyAlignment="1">
      <alignment horizontal="center" vertical="center" wrapText="1"/>
    </xf>
    <xf numFmtId="0" fontId="8" fillId="2" borderId="37" xfId="0" applyFont="1" applyFill="1" applyBorder="1" applyAlignment="1">
      <alignment vertical="top" wrapText="1"/>
    </xf>
    <xf numFmtId="0" fontId="8" fillId="13" borderId="15"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center" vertical="center" wrapText="1"/>
      <protection locked="0"/>
    </xf>
    <xf numFmtId="0" fontId="4" fillId="0" borderId="0" xfId="0" applyFont="1" applyAlignment="1" applyProtection="1">
      <alignment horizontal="justify" vertical="center" wrapText="1"/>
      <protection hidden="1"/>
    </xf>
    <xf numFmtId="0" fontId="25" fillId="0" borderId="0" xfId="0" applyFont="1" applyAlignment="1" applyProtection="1">
      <alignment horizontal="justify" vertical="center"/>
      <protection hidden="1"/>
    </xf>
    <xf numFmtId="173" fontId="25" fillId="0" borderId="0" xfId="0" applyNumberFormat="1" applyFont="1" applyAlignment="1" applyProtection="1">
      <alignment horizontal="left" vertical="center"/>
      <protection hidden="1"/>
    </xf>
    <xf numFmtId="0" fontId="55" fillId="0" borderId="33" xfId="32" applyFont="1" applyBorder="1" applyAlignment="1" applyProtection="1">
      <alignment horizontal="center" vertical="center" textRotation="180"/>
      <protection hidden="1"/>
    </xf>
    <xf numFmtId="0" fontId="55" fillId="0" borderId="25" xfId="32" applyFont="1" applyBorder="1" applyAlignment="1" applyProtection="1">
      <alignment horizontal="center" vertical="center" textRotation="180"/>
      <protection hidden="1"/>
    </xf>
    <xf numFmtId="0" fontId="55" fillId="0" borderId="34" xfId="32" applyFont="1" applyBorder="1" applyAlignment="1" applyProtection="1">
      <alignment horizontal="center" vertical="center" textRotation="180"/>
      <protection hidden="1"/>
    </xf>
    <xf numFmtId="0" fontId="55" fillId="0" borderId="33" xfId="32" applyFont="1" applyBorder="1" applyAlignment="1" applyProtection="1">
      <alignment horizontal="center" vertical="center" textRotation="90"/>
      <protection hidden="1"/>
    </xf>
    <xf numFmtId="0" fontId="55" fillId="0" borderId="25" xfId="32" applyFont="1" applyBorder="1" applyAlignment="1" applyProtection="1">
      <alignment horizontal="center" vertical="center" textRotation="90"/>
      <protection hidden="1"/>
    </xf>
    <xf numFmtId="0" fontId="55" fillId="0" borderId="34" xfId="32" applyFont="1" applyBorder="1" applyAlignment="1" applyProtection="1">
      <alignment horizontal="center" vertical="center" textRotation="90"/>
      <protection hidden="1"/>
    </xf>
    <xf numFmtId="0" fontId="13" fillId="0" borderId="12" xfId="32" applyBorder="1"/>
    <xf numFmtId="0" fontId="13" fillId="0" borderId="0" xfId="32"/>
    <xf numFmtId="0" fontId="13" fillId="0" borderId="7" xfId="32" applyBorder="1"/>
    <xf numFmtId="0" fontId="64" fillId="0" borderId="6" xfId="32" applyFont="1" applyBorder="1" applyAlignment="1" applyProtection="1">
      <alignment horizontal="justify" vertical="center"/>
      <protection hidden="1"/>
    </xf>
    <xf numFmtId="0" fontId="64" fillId="0" borderId="30" xfId="32" applyFont="1" applyBorder="1" applyAlignment="1" applyProtection="1">
      <alignment horizontal="justify" vertical="center"/>
      <protection hidden="1"/>
    </xf>
    <xf numFmtId="0" fontId="67" fillId="0" borderId="12" xfId="32" applyFont="1" applyBorder="1" applyAlignment="1" applyProtection="1">
      <alignment horizontal="right" vertical="center"/>
      <protection hidden="1"/>
    </xf>
    <xf numFmtId="0" fontId="67" fillId="0" borderId="0" xfId="32" applyFont="1" applyAlignment="1" applyProtection="1">
      <alignment horizontal="right" vertical="center"/>
      <protection hidden="1"/>
    </xf>
    <xf numFmtId="0" fontId="66" fillId="0" borderId="12" xfId="32" applyFont="1" applyBorder="1" applyAlignment="1" applyProtection="1">
      <alignment horizontal="right" vertical="center"/>
      <protection hidden="1"/>
    </xf>
    <xf numFmtId="0" fontId="66" fillId="0" borderId="0" xfId="32" applyFont="1" applyAlignment="1" applyProtection="1">
      <alignment horizontal="right" vertical="center"/>
      <protection hidden="1"/>
    </xf>
    <xf numFmtId="0" fontId="66" fillId="0" borderId="36" xfId="32" applyFont="1" applyBorder="1" applyAlignment="1" applyProtection="1">
      <alignment horizontal="right" vertical="center"/>
      <protection hidden="1"/>
    </xf>
    <xf numFmtId="0" fontId="66" fillId="0" borderId="14" xfId="32" applyFont="1" applyBorder="1" applyAlignment="1" applyProtection="1">
      <alignment horizontal="right" vertical="center"/>
      <protection hidden="1"/>
    </xf>
    <xf numFmtId="0" fontId="64" fillId="0" borderId="6" xfId="32" applyFont="1" applyBorder="1" applyAlignment="1" applyProtection="1">
      <alignment horizontal="justify" vertical="top"/>
      <protection hidden="1"/>
    </xf>
    <xf numFmtId="0" fontId="67" fillId="0" borderId="13" xfId="32" applyFont="1" applyBorder="1" applyAlignment="1" applyProtection="1">
      <alignment horizontal="right" vertical="center"/>
      <protection hidden="1"/>
    </xf>
    <xf numFmtId="0" fontId="67" fillId="0" borderId="5" xfId="32" applyFont="1" applyBorder="1" applyAlignment="1" applyProtection="1">
      <alignment horizontal="right" vertical="center"/>
      <protection hidden="1"/>
    </xf>
    <xf numFmtId="0" fontId="23" fillId="6" borderId="3" xfId="32" applyFont="1" applyFill="1" applyBorder="1" applyAlignment="1" applyProtection="1">
      <alignment horizontal="center" vertical="center"/>
      <protection hidden="1"/>
    </xf>
    <xf numFmtId="0" fontId="61" fillId="0" borderId="0" xfId="32" applyFont="1" applyAlignment="1" applyProtection="1">
      <alignment horizontal="center" vertical="center" wrapText="1"/>
      <protection hidden="1"/>
    </xf>
    <xf numFmtId="0" fontId="63" fillId="0" borderId="0" xfId="32" applyFont="1" applyAlignment="1" applyProtection="1">
      <alignment horizontal="center" vertical="center"/>
      <protection hidden="1"/>
    </xf>
    <xf numFmtId="0" fontId="10" fillId="0" borderId="5" xfId="29" applyFont="1" applyBorder="1" applyAlignment="1" applyProtection="1">
      <alignment horizontal="center" vertical="center" wrapText="1"/>
      <protection hidden="1"/>
    </xf>
    <xf numFmtId="0" fontId="9" fillId="0" borderId="3" xfId="29" applyFont="1" applyBorder="1" applyAlignment="1" applyProtection="1">
      <alignment horizontal="center" vertical="center"/>
      <protection hidden="1"/>
    </xf>
    <xf numFmtId="0" fontId="33" fillId="7" borderId="0" xfId="29" applyFont="1" applyFill="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3" applyAlignment="1" applyProtection="1">
      <alignment horizontal="left" vertical="center"/>
      <protection hidden="1"/>
    </xf>
    <xf numFmtId="0" fontId="8" fillId="2" borderId="4" xfId="29" applyFont="1" applyFill="1" applyBorder="1" applyAlignment="1" applyProtection="1">
      <alignment horizontal="center" vertical="center" wrapText="1"/>
      <protection locked="0"/>
    </xf>
    <xf numFmtId="0" fontId="9" fillId="0" borderId="0" xfId="33"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8" fillId="0" borderId="0" xfId="33" applyAlignment="1" applyProtection="1">
      <alignment horizontal="left"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8" fillId="0" borderId="33"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protection hidden="1"/>
    </xf>
    <xf numFmtId="0" fontId="0" fillId="0" borderId="34" xfId="0" applyBorder="1" applyAlignment="1">
      <alignment horizontal="center" vertical="center"/>
    </xf>
    <xf numFmtId="0" fontId="8" fillId="0" borderId="26"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0" fillId="0" borderId="34" xfId="0" applyBorder="1" applyAlignment="1">
      <alignment horizontal="center" vertical="center" wrapText="1"/>
    </xf>
    <xf numFmtId="0" fontId="43" fillId="0" borderId="0" xfId="0" applyFont="1" applyAlignment="1" applyProtection="1">
      <alignment horizontal="center" vertical="center"/>
      <protection hidden="1"/>
    </xf>
    <xf numFmtId="0" fontId="8" fillId="0" borderId="5" xfId="0" applyFont="1" applyBorder="1" applyAlignment="1" applyProtection="1">
      <alignment horizontal="justify" vertical="center" wrapText="1"/>
      <protection hidden="1"/>
    </xf>
    <xf numFmtId="0" fontId="10" fillId="0" borderId="0" xfId="22" applyFont="1" applyAlignment="1" applyProtection="1">
      <alignment horizontal="center" vertical="center" wrapText="1"/>
      <protection hidden="1"/>
    </xf>
    <xf numFmtId="0" fontId="9" fillId="0" borderId="0" xfId="22" applyFont="1" applyAlignment="1" applyProtection="1">
      <alignment horizontal="center" vertical="center"/>
      <protection hidden="1"/>
    </xf>
    <xf numFmtId="0" fontId="9" fillId="0" borderId="0" xfId="22" applyFont="1" applyAlignment="1" applyProtection="1">
      <alignment horizontal="justify" vertical="center" wrapText="1"/>
      <protection hidden="1"/>
    </xf>
    <xf numFmtId="0" fontId="8" fillId="0" borderId="0" xfId="22" applyFont="1" applyAlignment="1" applyProtection="1">
      <alignment horizontal="left" vertical="center" wrapText="1"/>
      <protection hidden="1"/>
    </xf>
    <xf numFmtId="0" fontId="8" fillId="0" borderId="0" xfId="22" applyFont="1" applyAlignment="1" applyProtection="1">
      <alignment horizontal="justify" vertical="center"/>
      <protection hidden="1"/>
    </xf>
    <xf numFmtId="0" fontId="8" fillId="0" borderId="33" xfId="22" applyFont="1" applyBorder="1" applyAlignment="1" applyProtection="1">
      <alignment horizontal="center" vertical="center" wrapText="1"/>
      <protection hidden="1"/>
    </xf>
    <xf numFmtId="0" fontId="8" fillId="0" borderId="34" xfId="22" applyFont="1" applyBorder="1" applyAlignment="1" applyProtection="1">
      <alignment horizontal="center" vertical="center" wrapText="1"/>
      <protection hidden="1"/>
    </xf>
    <xf numFmtId="0" fontId="8" fillId="0" borderId="26" xfId="22" applyFont="1" applyBorder="1" applyAlignment="1" applyProtection="1">
      <alignment horizontal="center" vertical="center" wrapText="1"/>
      <protection hidden="1"/>
    </xf>
    <xf numFmtId="0" fontId="8" fillId="0" borderId="27" xfId="22" applyFont="1" applyBorder="1" applyAlignment="1" applyProtection="1">
      <alignment horizontal="center" vertical="center" wrapText="1"/>
      <protection hidden="1"/>
    </xf>
    <xf numFmtId="0" fontId="8" fillId="0" borderId="5" xfId="22" applyFont="1" applyBorder="1" applyAlignment="1" applyProtection="1">
      <alignment horizontal="justify" vertical="center" wrapText="1"/>
      <protection hidden="1"/>
    </xf>
    <xf numFmtId="0" fontId="43" fillId="0" borderId="0" xfId="22" applyFont="1" applyAlignment="1" applyProtection="1">
      <alignment horizontal="center" vertical="center"/>
      <protection hidden="1"/>
    </xf>
    <xf numFmtId="0" fontId="9" fillId="0" borderId="33" xfId="22" applyFont="1" applyBorder="1" applyAlignment="1" applyProtection="1">
      <alignment horizontal="center" vertical="center"/>
      <protection hidden="1"/>
    </xf>
    <xf numFmtId="0" fontId="24" fillId="0" borderId="34" xfId="22" applyBorder="1" applyAlignment="1">
      <alignment horizontal="center" vertical="center"/>
    </xf>
    <xf numFmtId="0" fontId="9" fillId="0" borderId="33" xfId="22" applyFont="1" applyBorder="1" applyAlignment="1" applyProtection="1">
      <alignment horizontal="center" vertical="center" wrapText="1"/>
      <protection hidden="1"/>
    </xf>
    <xf numFmtId="0" fontId="24" fillId="0" borderId="34" xfId="22" applyBorder="1" applyAlignment="1">
      <alignment horizontal="center" vertical="center" wrapText="1"/>
    </xf>
    <xf numFmtId="0" fontId="9" fillId="0" borderId="26" xfId="22" applyFont="1" applyBorder="1" applyAlignment="1" applyProtection="1">
      <alignment horizontal="center" vertical="center" wrapText="1"/>
      <protection hidden="1"/>
    </xf>
    <xf numFmtId="0" fontId="9" fillId="0" borderId="27" xfId="22" applyFont="1" applyBorder="1" applyAlignment="1" applyProtection="1">
      <alignment horizontal="center" vertical="center" wrapText="1"/>
      <protection hidden="1"/>
    </xf>
    <xf numFmtId="0" fontId="8" fillId="2" borderId="26" xfId="0" applyFont="1" applyFill="1" applyBorder="1" applyAlignment="1" applyProtection="1">
      <alignment vertical="center" wrapText="1"/>
      <protection locked="0"/>
    </xf>
    <xf numFmtId="0" fontId="8" fillId="2" borderId="27" xfId="0" applyFont="1" applyFill="1" applyBorder="1" applyAlignment="1" applyProtection="1">
      <alignment vertical="center" wrapText="1"/>
      <protection locked="0"/>
    </xf>
    <xf numFmtId="0" fontId="8" fillId="0" borderId="4" xfId="0" applyFont="1" applyBorder="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7" fillId="0" borderId="0" xfId="0" applyFont="1" applyAlignment="1" applyProtection="1">
      <alignment horizontal="justify" vertical="center" wrapText="1"/>
      <protection hidden="1"/>
    </xf>
    <xf numFmtId="0" fontId="23" fillId="0" borderId="0" xfId="0" applyFont="1" applyAlignment="1">
      <alignment vertical="center" wrapText="1"/>
    </xf>
    <xf numFmtId="0" fontId="8" fillId="2" borderId="4" xfId="0" applyFont="1" applyFill="1" applyBorder="1" applyAlignment="1" applyProtection="1">
      <alignment vertical="center" wrapText="1"/>
      <protection locked="0"/>
    </xf>
    <xf numFmtId="0" fontId="21" fillId="0" borderId="0" xfId="0" applyFont="1" applyAlignment="1" applyProtection="1">
      <alignment horizontal="justify" vertical="center"/>
      <protection hidden="1"/>
    </xf>
    <xf numFmtId="0" fontId="8" fillId="0" borderId="0" xfId="33" applyAlignment="1" applyProtection="1">
      <alignment horizontal="left" vertical="top" wrapText="1"/>
      <protection hidden="1"/>
    </xf>
    <xf numFmtId="0" fontId="9" fillId="0" borderId="0" xfId="0" applyFont="1" applyAlignment="1" applyProtection="1">
      <alignment horizontal="justify" vertical="center"/>
      <protection hidden="1"/>
    </xf>
    <xf numFmtId="0" fontId="21" fillId="0" borderId="0" xfId="0" applyFont="1" applyAlignment="1" applyProtection="1">
      <alignment horizontal="justify" vertical="top"/>
      <protection hidden="1"/>
    </xf>
    <xf numFmtId="0" fontId="8" fillId="0" borderId="0" xfId="0" applyFont="1" applyAlignment="1" applyProtection="1">
      <alignment vertical="center"/>
      <protection hidden="1"/>
    </xf>
    <xf numFmtId="0" fontId="24" fillId="0" borderId="0" xfId="0" applyFont="1" applyAlignment="1">
      <alignment vertical="center"/>
    </xf>
    <xf numFmtId="0" fontId="8" fillId="0" borderId="0" xfId="0" applyFont="1" applyAlignment="1" applyProtection="1">
      <alignment horizontal="justify" vertical="top"/>
      <protection hidden="1"/>
    </xf>
    <xf numFmtId="0" fontId="8" fillId="0" borderId="0" xfId="33" applyAlignment="1" applyProtection="1">
      <alignment vertical="center"/>
      <protection hidden="1"/>
    </xf>
    <xf numFmtId="0" fontId="0" fillId="0" borderId="0" xfId="0" applyAlignment="1">
      <alignment vertical="center"/>
    </xf>
    <xf numFmtId="0" fontId="9" fillId="0" borderId="14" xfId="0" applyFont="1" applyBorder="1" applyAlignment="1" applyProtection="1">
      <alignment horizontal="center" vertical="center"/>
      <protection hidden="1"/>
    </xf>
    <xf numFmtId="0" fontId="4" fillId="2" borderId="26" xfId="0" applyFont="1" applyFill="1" applyBorder="1" applyAlignment="1" applyProtection="1">
      <alignment horizontal="center" vertical="top" wrapText="1"/>
      <protection locked="0"/>
    </xf>
    <xf numFmtId="0" fontId="4" fillId="2" borderId="3" xfId="0" applyFont="1" applyFill="1" applyBorder="1" applyAlignment="1" applyProtection="1">
      <alignment horizontal="center" vertical="top" wrapText="1"/>
      <protection locked="0"/>
    </xf>
    <xf numFmtId="0" fontId="4" fillId="2" borderId="27" xfId="0" applyFont="1" applyFill="1" applyBorder="1" applyAlignment="1" applyProtection="1">
      <alignment horizontal="center" vertical="top" wrapText="1"/>
      <protection locked="0"/>
    </xf>
    <xf numFmtId="0" fontId="7" fillId="0" borderId="4" xfId="0" applyFont="1" applyBorder="1" applyAlignment="1" applyProtection="1">
      <alignment horizontal="left" vertical="center" wrapText="1"/>
      <protection hidden="1"/>
    </xf>
    <xf numFmtId="0" fontId="10"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wrapText="1"/>
    </xf>
    <xf numFmtId="0" fontId="8" fillId="2" borderId="4" xfId="0" applyFont="1" applyFill="1" applyBorder="1" applyAlignment="1" applyProtection="1">
      <alignment horizontal="left" vertical="top" wrapText="1"/>
      <protection locked="0"/>
    </xf>
    <xf numFmtId="0" fontId="8" fillId="0" borderId="0" xfId="0" applyFont="1" applyAlignment="1" applyProtection="1">
      <alignment horizontal="left" vertical="top" wrapText="1"/>
      <protection hidden="1"/>
    </xf>
    <xf numFmtId="0" fontId="9" fillId="13" borderId="0" xfId="0" applyFont="1" applyFill="1" applyAlignment="1" applyProtection="1">
      <alignment horizontal="center" vertical="center"/>
      <protection hidden="1"/>
    </xf>
    <xf numFmtId="0" fontId="98" fillId="0" borderId="26" xfId="0" applyFont="1" applyBorder="1" applyAlignment="1">
      <alignment horizontal="left" vertical="top" wrapText="1"/>
    </xf>
    <xf numFmtId="0" fontId="98" fillId="0" borderId="3" xfId="0" applyFont="1" applyBorder="1" applyAlignment="1">
      <alignment horizontal="left" vertical="top" wrapText="1"/>
    </xf>
    <xf numFmtId="0" fontId="98" fillId="0" borderId="27" xfId="0" applyFont="1" applyBorder="1" applyAlignment="1">
      <alignment horizontal="left" vertical="top" wrapText="1"/>
    </xf>
    <xf numFmtId="0" fontId="100" fillId="0" borderId="26" xfId="0" applyFont="1" applyBorder="1" applyAlignment="1">
      <alignment horizontal="left" vertical="top" wrapText="1"/>
    </xf>
    <xf numFmtId="0" fontId="100" fillId="0" borderId="3" xfId="0" applyFont="1" applyBorder="1" applyAlignment="1">
      <alignment horizontal="left" vertical="top" wrapText="1"/>
    </xf>
    <xf numFmtId="0" fontId="100" fillId="0" borderId="27" xfId="0" applyFont="1" applyBorder="1" applyAlignment="1">
      <alignment horizontal="left" vertical="top" wrapText="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5" xfId="0" applyFont="1" applyBorder="1" applyAlignment="1" applyProtection="1">
      <alignment horizontal="left" vertical="center" wrapText="1"/>
      <protection hidden="1"/>
    </xf>
    <xf numFmtId="0" fontId="7" fillId="0" borderId="0" xfId="0" applyFont="1" applyAlignment="1" applyProtection="1">
      <alignment horizontal="justify" vertical="center"/>
      <protection hidden="1"/>
    </xf>
    <xf numFmtId="0" fontId="95" fillId="0" borderId="0" xfId="22" applyFont="1" applyAlignment="1" applyProtection="1">
      <alignment horizontal="center" vertical="center"/>
      <protection hidden="1"/>
    </xf>
    <xf numFmtId="0" fontId="3" fillId="8" borderId="0" xfId="22" applyFont="1" applyFill="1" applyAlignment="1" applyProtection="1">
      <alignment horizontal="center" vertical="top"/>
      <protection hidden="1"/>
    </xf>
    <xf numFmtId="0" fontId="4" fillId="0" borderId="0" xfId="22" applyFont="1" applyAlignment="1" applyProtection="1">
      <alignment horizontal="center" vertical="top"/>
      <protection hidden="1"/>
    </xf>
    <xf numFmtId="0" fontId="3" fillId="0" borderId="0" xfId="22" applyFont="1" applyAlignment="1" applyProtection="1">
      <alignment horizontal="center" vertical="top"/>
      <protection hidden="1"/>
    </xf>
    <xf numFmtId="0" fontId="4" fillId="0" borderId="0" xfId="22" applyFont="1" applyAlignment="1" applyProtection="1">
      <alignment horizontal="center" vertical="top" wrapText="1"/>
      <protection hidden="1"/>
    </xf>
    <xf numFmtId="0" fontId="4" fillId="0" borderId="0" xfId="22" applyFont="1" applyAlignment="1" applyProtection="1">
      <alignment horizontal="justify" vertical="top" wrapText="1"/>
      <protection hidden="1"/>
    </xf>
    <xf numFmtId="0" fontId="4" fillId="0" borderId="0" xfId="22" applyFont="1" applyAlignment="1" applyProtection="1">
      <alignment horizontal="justify" vertical="top"/>
      <protection hidden="1"/>
    </xf>
    <xf numFmtId="0" fontId="4" fillId="0" borderId="0" xfId="22" applyFont="1" applyAlignment="1" applyProtection="1">
      <alignment horizontal="left" vertical="top" wrapText="1" indent="5"/>
      <protection hidden="1"/>
    </xf>
    <xf numFmtId="0" fontId="4" fillId="0" borderId="5" xfId="22" applyFont="1" applyBorder="1" applyAlignment="1" applyProtection="1">
      <alignment horizontal="left" vertical="top" wrapText="1" indent="5"/>
      <protection hidden="1"/>
    </xf>
    <xf numFmtId="0" fontId="7" fillId="0" borderId="0" xfId="22" applyFont="1" applyAlignment="1" applyProtection="1">
      <alignment horizontal="justify"/>
      <protection hidden="1"/>
    </xf>
    <xf numFmtId="0" fontId="4" fillId="0" borderId="5" xfId="22" applyFont="1" applyBorder="1" applyAlignment="1" applyProtection="1">
      <alignment horizontal="justify" vertical="top" wrapText="1"/>
      <protection hidden="1"/>
    </xf>
    <xf numFmtId="0" fontId="4" fillId="0" borderId="0" xfId="22" applyFont="1" applyAlignment="1" applyProtection="1">
      <alignment horizontal="justify"/>
      <protection hidden="1"/>
    </xf>
    <xf numFmtId="0" fontId="7" fillId="0" borderId="0" xfId="22" applyFont="1" applyAlignment="1" applyProtection="1">
      <alignment horizontal="justify" vertical="top" wrapText="1"/>
      <protection hidden="1"/>
    </xf>
    <xf numFmtId="0" fontId="75" fillId="0" borderId="28" xfId="22" applyFont="1" applyBorder="1" applyAlignment="1" applyProtection="1">
      <alignment horizontal="center" vertical="center"/>
      <protection hidden="1"/>
    </xf>
    <xf numFmtId="0" fontId="75" fillId="0" borderId="39" xfId="22" applyFont="1" applyBorder="1" applyAlignment="1" applyProtection="1">
      <alignment horizontal="center" vertical="center"/>
      <protection hidden="1"/>
    </xf>
    <xf numFmtId="0" fontId="75" fillId="0" borderId="17" xfId="22" applyFont="1" applyBorder="1" applyAlignment="1" applyProtection="1">
      <alignment horizontal="center" vertical="center"/>
      <protection hidden="1"/>
    </xf>
    <xf numFmtId="0" fontId="4" fillId="0" borderId="6" xfId="22" applyFont="1" applyBorder="1" applyAlignment="1" applyProtection="1">
      <alignment horizontal="justify" vertical="top" wrapText="1"/>
      <protection hidden="1"/>
    </xf>
    <xf numFmtId="0" fontId="4" fillId="0" borderId="30" xfId="22" applyFont="1" applyBorder="1" applyAlignment="1" applyProtection="1">
      <alignment horizontal="justify" vertical="top" wrapText="1"/>
      <protection hidden="1"/>
    </xf>
    <xf numFmtId="0" fontId="4" fillId="0" borderId="24" xfId="22" applyFont="1" applyBorder="1" applyAlignment="1" applyProtection="1">
      <alignment horizontal="justify" vertical="top" wrapText="1"/>
      <protection hidden="1"/>
    </xf>
    <xf numFmtId="0" fontId="4" fillId="0" borderId="38" xfId="22" applyFont="1" applyBorder="1" applyAlignment="1" applyProtection="1">
      <alignment horizontal="justify" vertical="top" wrapText="1"/>
      <protection hidden="1"/>
    </xf>
    <xf numFmtId="0" fontId="8" fillId="0" borderId="35" xfId="0" applyFont="1" applyBorder="1" applyAlignment="1" applyProtection="1">
      <alignment horizontal="left" vertical="center" wrapText="1"/>
      <protection hidden="1"/>
    </xf>
    <xf numFmtId="0" fontId="8" fillId="0" borderId="24" xfId="0" applyFont="1" applyBorder="1" applyAlignment="1" applyProtection="1">
      <alignment horizontal="left" vertical="center" wrapText="1"/>
      <protection hidden="1"/>
    </xf>
    <xf numFmtId="0" fontId="8" fillId="0" borderId="38" xfId="0" applyFont="1" applyBorder="1" applyAlignment="1" applyProtection="1">
      <alignment horizontal="left" vertical="center" wrapText="1"/>
      <protection hidden="1"/>
    </xf>
    <xf numFmtId="0" fontId="8" fillId="0" borderId="15" xfId="0" applyFont="1" applyBorder="1" applyAlignment="1" applyProtection="1">
      <alignment horizontal="left" vertical="center" wrapText="1"/>
      <protection hidden="1"/>
    </xf>
    <xf numFmtId="0" fontId="8" fillId="0" borderId="4" xfId="0" applyFont="1" applyBorder="1" applyAlignment="1" applyProtection="1">
      <alignment horizontal="left" vertical="center" wrapText="1"/>
      <protection hidden="1"/>
    </xf>
    <xf numFmtId="0" fontId="8" fillId="0" borderId="16" xfId="0" applyFont="1" applyBorder="1" applyAlignment="1" applyProtection="1">
      <alignment horizontal="left" vertical="center" wrapText="1"/>
      <protection hidden="1"/>
    </xf>
    <xf numFmtId="0" fontId="8" fillId="0" borderId="35" xfId="0" applyFont="1" applyBorder="1" applyAlignment="1" applyProtection="1">
      <alignment horizontal="left" vertical="top" wrapText="1"/>
      <protection hidden="1"/>
    </xf>
    <xf numFmtId="0" fontId="8" fillId="0" borderId="24" xfId="0" applyFont="1" applyBorder="1" applyAlignment="1" applyProtection="1">
      <alignment horizontal="left" vertical="top" wrapText="1"/>
      <protection hidden="1"/>
    </xf>
    <xf numFmtId="0" fontId="8" fillId="0" borderId="38" xfId="0" applyFont="1" applyBorder="1" applyAlignment="1" applyProtection="1">
      <alignment horizontal="left" vertical="top" wrapText="1"/>
      <protection hidden="1"/>
    </xf>
    <xf numFmtId="0" fontId="8" fillId="0" borderId="33" xfId="0" applyFont="1" applyBorder="1" applyAlignment="1" applyProtection="1">
      <alignment horizontal="left" vertical="center" wrapText="1"/>
      <protection hidden="1"/>
    </xf>
    <xf numFmtId="0" fontId="8" fillId="0" borderId="26"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27" xfId="0" applyFont="1" applyBorder="1" applyAlignment="1" applyProtection="1">
      <alignment horizontal="left" vertical="top" wrapText="1"/>
      <protection hidden="1"/>
    </xf>
    <xf numFmtId="0" fontId="8" fillId="0" borderId="13" xfId="0" applyFont="1" applyBorder="1" applyAlignment="1" applyProtection="1">
      <alignment horizontal="justify" vertical="top" wrapText="1"/>
      <protection hidden="1"/>
    </xf>
    <xf numFmtId="0" fontId="8" fillId="0" borderId="5" xfId="0" applyFont="1" applyBorder="1" applyAlignment="1" applyProtection="1">
      <alignment horizontal="justify" vertical="top" wrapText="1"/>
      <protection hidden="1"/>
    </xf>
    <xf numFmtId="0" fontId="8" fillId="0" borderId="8" xfId="0" applyFont="1" applyBorder="1" applyAlignment="1" applyProtection="1">
      <alignment horizontal="justify" vertical="top" wrapText="1"/>
      <protection hidden="1"/>
    </xf>
    <xf numFmtId="0" fontId="9" fillId="0" borderId="0" xfId="0" applyFont="1" applyAlignment="1" applyProtection="1">
      <alignment horizontal="center" vertical="justify" wrapText="1"/>
      <protection hidden="1"/>
    </xf>
    <xf numFmtId="0" fontId="8" fillId="0" borderId="4" xfId="0" applyFont="1" applyBorder="1" applyAlignment="1" applyProtection="1">
      <alignment horizontal="left" vertical="top" wrapText="1"/>
      <protection hidden="1"/>
    </xf>
    <xf numFmtId="0" fontId="8" fillId="0" borderId="0" xfId="0" applyFont="1" applyAlignment="1">
      <alignment horizontal="left" vertical="top" wrapText="1"/>
    </xf>
    <xf numFmtId="0" fontId="8" fillId="0" borderId="30" xfId="0" applyFont="1" applyBorder="1" applyAlignment="1" applyProtection="1">
      <alignment horizontal="left" vertical="center" wrapText="1"/>
      <protection hidden="1"/>
    </xf>
    <xf numFmtId="0" fontId="8" fillId="0" borderId="0" xfId="0" applyFont="1" applyAlignment="1" applyProtection="1">
      <alignment horizontal="justify" vertical="center" wrapText="1"/>
      <protection hidden="1"/>
    </xf>
    <xf numFmtId="0" fontId="8" fillId="0" borderId="28" xfId="0" applyFont="1" applyBorder="1" applyAlignment="1" applyProtection="1">
      <alignment horizontal="left" vertical="center"/>
      <protection hidden="1"/>
    </xf>
    <xf numFmtId="0" fontId="8" fillId="0" borderId="39" xfId="0" applyFont="1" applyBorder="1" applyAlignment="1" applyProtection="1">
      <alignment horizontal="left" vertical="center"/>
      <protection hidden="1"/>
    </xf>
    <xf numFmtId="0" fontId="8" fillId="0" borderId="17" xfId="0" applyFont="1" applyBorder="1" applyAlignment="1" applyProtection="1">
      <alignment horizontal="left" vertical="center"/>
      <protection hidden="1"/>
    </xf>
    <xf numFmtId="0" fontId="8" fillId="2" borderId="33" xfId="0" applyFont="1" applyFill="1" applyBorder="1" applyAlignment="1" applyProtection="1">
      <alignment horizontal="left" vertical="top" wrapText="1"/>
      <protection locked="0"/>
    </xf>
    <xf numFmtId="0" fontId="8" fillId="2" borderId="34"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top" wrapText="1"/>
      <protection hidden="1"/>
    </xf>
    <xf numFmtId="0" fontId="8" fillId="0" borderId="34" xfId="0" applyFont="1" applyBorder="1" applyAlignment="1" applyProtection="1">
      <alignment horizontal="left" vertical="top" wrapText="1"/>
      <protection hidden="1"/>
    </xf>
    <xf numFmtId="0" fontId="8" fillId="0" borderId="18"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9" fillId="0" borderId="0" xfId="0" applyFont="1" applyAlignment="1" applyProtection="1">
      <alignment horizontal="left" vertical="center"/>
      <protection hidden="1"/>
    </xf>
    <xf numFmtId="0" fontId="8" fillId="0" borderId="3" xfId="0" applyFont="1" applyBorder="1" applyAlignment="1" applyProtection="1">
      <alignment horizontal="center" vertical="center" wrapText="1"/>
      <protection hidden="1"/>
    </xf>
    <xf numFmtId="0" fontId="21" fillId="0" borderId="0" xfId="0" applyFont="1" applyAlignment="1" applyProtection="1">
      <alignment horizontal="justify" vertical="center" wrapText="1"/>
      <protection hidden="1"/>
    </xf>
    <xf numFmtId="173" fontId="9" fillId="0" borderId="0" xfId="0" applyNumberFormat="1" applyFont="1" applyAlignment="1" applyProtection="1">
      <alignment horizontal="left" vertical="center"/>
      <protection hidden="1"/>
    </xf>
    <xf numFmtId="0" fontId="0" fillId="0" borderId="4" xfId="0" applyBorder="1" applyAlignment="1">
      <alignment horizontal="center" vertical="center" wrapText="1"/>
    </xf>
    <xf numFmtId="0" fontId="8" fillId="2" borderId="26" xfId="0" applyFont="1" applyFill="1" applyBorder="1" applyAlignment="1" applyProtection="1">
      <alignment horizontal="center" vertical="top" wrapText="1"/>
      <protection locked="0"/>
    </xf>
    <xf numFmtId="0" fontId="8" fillId="2" borderId="27" xfId="0" applyFont="1" applyFill="1" applyBorder="1" applyAlignment="1" applyProtection="1">
      <alignment horizontal="center" vertical="top" wrapText="1"/>
      <protection locked="0"/>
    </xf>
    <xf numFmtId="0" fontId="8" fillId="0" borderId="36"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37" xfId="0" applyFont="1" applyBorder="1" applyAlignment="1" applyProtection="1">
      <alignment horizontal="center" vertical="center" wrapText="1"/>
      <protection hidden="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8" fillId="2" borderId="4" xfId="0" applyFont="1" applyFill="1" applyBorder="1" applyAlignment="1" applyProtection="1">
      <alignment horizontal="center" vertical="top" wrapText="1"/>
      <protection locked="0"/>
    </xf>
    <xf numFmtId="0" fontId="8" fillId="2" borderId="4" xfId="0" applyFont="1" applyFill="1" applyBorder="1" applyAlignment="1" applyProtection="1">
      <alignment horizontal="right" vertical="top" wrapText="1"/>
      <protection locked="0"/>
    </xf>
    <xf numFmtId="0" fontId="8" fillId="0" borderId="4" xfId="0" applyFont="1" applyBorder="1" applyAlignment="1" applyProtection="1">
      <alignment horizontal="center" vertical="top" wrapText="1"/>
      <protection hidden="1"/>
    </xf>
    <xf numFmtId="0" fontId="8" fillId="0" borderId="4" xfId="0" applyFont="1" applyBorder="1" applyAlignment="1" applyProtection="1">
      <alignment horizontal="justify" vertical="center" wrapText="1"/>
      <protection hidden="1"/>
    </xf>
    <xf numFmtId="0" fontId="8" fillId="2" borderId="18" xfId="0" applyFont="1" applyFill="1" applyBorder="1" applyAlignment="1" applyProtection="1">
      <alignment horizontal="left" vertical="top" wrapText="1"/>
      <protection locked="0"/>
    </xf>
    <xf numFmtId="0" fontId="31" fillId="2" borderId="4" xfId="0" applyFont="1" applyFill="1" applyBorder="1" applyAlignment="1" applyProtection="1">
      <alignment horizontal="left" vertical="center" wrapText="1"/>
      <protection locked="0"/>
    </xf>
    <xf numFmtId="0" fontId="21" fillId="0" borderId="0" xfId="0" applyFont="1" applyAlignment="1" applyProtection="1">
      <alignment horizontal="justify" vertical="top" wrapText="1"/>
      <protection hidden="1"/>
    </xf>
    <xf numFmtId="0" fontId="8" fillId="0" borderId="36" xfId="0" applyFont="1" applyBorder="1" applyAlignment="1" applyProtection="1">
      <alignment horizontal="left" vertical="center" wrapText="1"/>
      <protection hidden="1"/>
    </xf>
    <xf numFmtId="0" fontId="8" fillId="0" borderId="37" xfId="0" applyFont="1" applyBorder="1" applyAlignment="1" applyProtection="1">
      <alignment horizontal="left" vertical="center" wrapText="1"/>
      <protection hidden="1"/>
    </xf>
    <xf numFmtId="0" fontId="31" fillId="0" borderId="4" xfId="0" applyFont="1" applyBorder="1" applyAlignment="1" applyProtection="1">
      <alignment horizontal="left" vertical="center"/>
      <protection hidden="1"/>
    </xf>
    <xf numFmtId="0" fontId="8" fillId="2" borderId="15" xfId="0" applyFont="1" applyFill="1" applyBorder="1" applyAlignment="1" applyProtection="1">
      <alignment horizontal="left" vertical="top" wrapText="1"/>
      <protection locked="0"/>
    </xf>
    <xf numFmtId="0" fontId="21" fillId="5" borderId="5" xfId="0" applyFont="1" applyFill="1" applyBorder="1" applyAlignment="1" applyProtection="1">
      <alignment horizontal="justify" vertical="top" wrapText="1"/>
      <protection hidden="1"/>
    </xf>
    <xf numFmtId="0" fontId="8" fillId="2" borderId="16" xfId="0" applyFont="1" applyFill="1" applyBorder="1" applyAlignment="1" applyProtection="1">
      <alignment horizontal="left" vertical="top" wrapText="1"/>
      <protection locked="0"/>
    </xf>
    <xf numFmtId="0" fontId="9" fillId="0" borderId="0" xfId="33" applyFont="1" applyAlignment="1" applyProtection="1">
      <alignment horizontal="left" vertical="center" wrapText="1"/>
      <protection hidden="1"/>
    </xf>
    <xf numFmtId="172" fontId="79" fillId="0" borderId="0" xfId="0" applyNumberFormat="1" applyFont="1" applyAlignment="1" applyProtection="1">
      <alignment horizontal="justify" vertical="top" wrapText="1"/>
      <protection hidden="1"/>
    </xf>
    <xf numFmtId="0" fontId="79" fillId="0" borderId="0" xfId="0" applyFont="1" applyAlignment="1" applyProtection="1">
      <alignment horizontal="left" vertical="top" wrapText="1"/>
      <protection hidden="1"/>
    </xf>
    <xf numFmtId="0" fontId="79" fillId="2" borderId="6" xfId="0" applyFont="1" applyFill="1" applyBorder="1" applyAlignment="1" applyProtection="1">
      <alignment horizontal="left" vertical="center"/>
      <protection locked="0"/>
    </xf>
    <xf numFmtId="0" fontId="79" fillId="0" borderId="6" xfId="0" applyFont="1" applyBorder="1" applyAlignment="1" applyProtection="1">
      <alignment horizontal="left" vertical="center" indent="2"/>
      <protection hidden="1"/>
    </xf>
    <xf numFmtId="0" fontId="79" fillId="0" borderId="0" xfId="0" applyFont="1" applyAlignment="1" applyProtection="1">
      <alignment horizontal="left" vertical="center" indent="2"/>
      <protection hidden="1"/>
    </xf>
    <xf numFmtId="0" fontId="79" fillId="0" borderId="22" xfId="0" applyFont="1" applyBorder="1" applyAlignment="1" applyProtection="1">
      <alignment horizontal="left" vertical="center" indent="2"/>
      <protection hidden="1"/>
    </xf>
    <xf numFmtId="0" fontId="79" fillId="0" borderId="23" xfId="0" applyFont="1" applyBorder="1" applyAlignment="1" applyProtection="1">
      <alignment horizontal="left" vertical="center" indent="2"/>
      <protection hidden="1"/>
    </xf>
    <xf numFmtId="0" fontId="78" fillId="2" borderId="4" xfId="0" applyFont="1" applyFill="1" applyBorder="1" applyAlignment="1" applyProtection="1">
      <alignment horizontal="center" vertical="center" wrapText="1"/>
      <protection locked="0"/>
    </xf>
    <xf numFmtId="0" fontId="79" fillId="2" borderId="4" xfId="0" applyFont="1" applyFill="1" applyBorder="1" applyAlignment="1" applyProtection="1">
      <alignment horizontal="center" vertical="center" wrapText="1"/>
      <protection locked="0"/>
    </xf>
    <xf numFmtId="0" fontId="79" fillId="0" borderId="14" xfId="0" applyFont="1" applyBorder="1" applyAlignment="1" applyProtection="1">
      <alignment horizontal="left" vertical="center" wrapText="1"/>
      <protection hidden="1"/>
    </xf>
    <xf numFmtId="0" fontId="79" fillId="0" borderId="0" xfId="0" applyFont="1" applyAlignment="1" applyProtection="1">
      <alignment horizontal="center" vertical="center" wrapText="1"/>
      <protection hidden="1"/>
    </xf>
    <xf numFmtId="0" fontId="79" fillId="2" borderId="4" xfId="0" applyFont="1" applyFill="1" applyBorder="1" applyAlignment="1" applyProtection="1">
      <alignment horizontal="left" vertical="center" wrapText="1"/>
      <protection locked="0"/>
    </xf>
    <xf numFmtId="0" fontId="79" fillId="0" borderId="4" xfId="0" applyFont="1" applyBorder="1" applyAlignment="1" applyProtection="1">
      <alignment horizontal="center" vertical="center" wrapText="1"/>
      <protection hidden="1"/>
    </xf>
    <xf numFmtId="0" fontId="78" fillId="0" borderId="0" xfId="0" applyFont="1" applyAlignment="1" applyProtection="1">
      <alignment horizontal="center" vertical="center"/>
      <protection hidden="1"/>
    </xf>
    <xf numFmtId="0" fontId="79" fillId="0" borderId="0" xfId="0" applyFont="1" applyAlignment="1" applyProtection="1">
      <alignment horizontal="justify" vertical="top"/>
      <protection hidden="1"/>
    </xf>
    <xf numFmtId="0" fontId="79" fillId="0" borderId="0" xfId="0" applyFont="1" applyAlignment="1" applyProtection="1">
      <alignment horizontal="justify" vertical="top" wrapText="1"/>
      <protection hidden="1"/>
    </xf>
    <xf numFmtId="0" fontId="79" fillId="2" borderId="0" xfId="0" applyFont="1" applyFill="1" applyAlignment="1" applyProtection="1">
      <alignment horizontal="left" vertical="center"/>
      <protection locked="0"/>
    </xf>
    <xf numFmtId="173" fontId="79" fillId="0" borderId="0" xfId="0" applyNumberFormat="1" applyFont="1" applyAlignment="1" applyProtection="1">
      <alignment horizontal="left" vertical="center"/>
      <protection hidden="1"/>
    </xf>
    <xf numFmtId="0" fontId="79" fillId="0" borderId="4" xfId="0" applyFont="1" applyBorder="1" applyAlignment="1" applyProtection="1">
      <alignment horizontal="center" vertical="center"/>
      <protection hidden="1"/>
    </xf>
    <xf numFmtId="0" fontId="88" fillId="0" borderId="14" xfId="0" applyFont="1" applyBorder="1" applyAlignment="1" applyProtection="1">
      <alignment horizontal="left" vertical="top" wrapText="1" indent="1"/>
      <protection hidden="1"/>
    </xf>
    <xf numFmtId="0" fontId="79" fillId="0" borderId="0" xfId="0" applyFont="1" applyAlignment="1" applyProtection="1">
      <alignment horizontal="justify" vertical="center"/>
      <protection hidden="1"/>
    </xf>
    <xf numFmtId="0" fontId="79" fillId="5" borderId="4" xfId="0" applyFont="1" applyFill="1" applyBorder="1" applyAlignment="1" applyProtection="1">
      <alignment horizontal="center" vertical="center" wrapText="1"/>
      <protection hidden="1"/>
    </xf>
    <xf numFmtId="172" fontId="79" fillId="0" borderId="0" xfId="0" applyNumberFormat="1" applyFont="1" applyAlignment="1" applyProtection="1">
      <alignment horizontal="left" vertical="top" wrapText="1"/>
      <protection hidden="1"/>
    </xf>
    <xf numFmtId="0" fontId="78" fillId="5" borderId="4" xfId="0" applyFont="1" applyFill="1" applyBorder="1" applyAlignment="1" applyProtection="1">
      <alignment horizontal="center" vertical="center" wrapText="1"/>
      <protection hidden="1"/>
    </xf>
    <xf numFmtId="0" fontId="24" fillId="2" borderId="4" xfId="0" applyFont="1" applyFill="1" applyBorder="1" applyAlignment="1" applyProtection="1">
      <alignment horizontal="center" wrapText="1"/>
      <protection locked="0"/>
    </xf>
    <xf numFmtId="0" fontId="80" fillId="2" borderId="4" xfId="0" applyFont="1" applyFill="1" applyBorder="1" applyAlignment="1" applyProtection="1">
      <alignment horizontal="center" wrapText="1"/>
      <protection locked="0"/>
    </xf>
    <xf numFmtId="0" fontId="80" fillId="2" borderId="4" xfId="0" applyFont="1" applyFill="1" applyBorder="1" applyAlignment="1" applyProtection="1">
      <alignment horizontal="center" vertical="center" wrapText="1"/>
      <protection locked="0"/>
    </xf>
    <xf numFmtId="172" fontId="97" fillId="0" borderId="14" xfId="0" applyNumberFormat="1" applyFont="1" applyBorder="1" applyAlignment="1" applyProtection="1">
      <alignment horizontal="center" vertical="top" wrapText="1"/>
      <protection hidden="1"/>
    </xf>
    <xf numFmtId="0" fontId="79" fillId="0" borderId="0" xfId="0" applyFont="1" applyAlignment="1" applyProtection="1">
      <alignment horizontal="justify" vertical="center" wrapText="1"/>
      <protection hidden="1"/>
    </xf>
    <xf numFmtId="0" fontId="78" fillId="0" borderId="0" xfId="0" applyFont="1" applyAlignment="1" applyProtection="1">
      <alignment horizontal="left" vertical="center"/>
      <protection hidden="1"/>
    </xf>
    <xf numFmtId="0" fontId="8" fillId="0" borderId="6" xfId="31" applyFont="1" applyBorder="1" applyAlignment="1" applyProtection="1">
      <alignment horizontal="left" vertical="top" wrapText="1" indent="3"/>
      <protection hidden="1"/>
    </xf>
    <xf numFmtId="0" fontId="8" fillId="0" borderId="6" xfId="31" applyFont="1" applyBorder="1" applyAlignment="1" applyProtection="1">
      <alignment horizontal="left" vertical="top" wrapText="1"/>
      <protection hidden="1"/>
    </xf>
    <xf numFmtId="0" fontId="8" fillId="2" borderId="22" xfId="31" applyFont="1" applyFill="1" applyBorder="1" applyAlignment="1" applyProtection="1">
      <alignment horizontal="center" vertical="center"/>
      <protection locked="0"/>
    </xf>
    <xf numFmtId="4" fontId="8" fillId="2" borderId="23" xfId="31" applyNumberFormat="1" applyFont="1" applyFill="1" applyBorder="1" applyAlignment="1" applyProtection="1">
      <alignment horizontal="justify" vertical="top" wrapText="1"/>
      <protection locked="0"/>
    </xf>
    <xf numFmtId="2" fontId="8" fillId="0" borderId="23" xfId="31" applyNumberFormat="1" applyFont="1" applyBorder="1" applyAlignment="1" applyProtection="1">
      <alignment horizontal="right" vertical="center"/>
      <protection hidden="1"/>
    </xf>
    <xf numFmtId="2" fontId="8" fillId="0" borderId="6" xfId="31" applyNumberFormat="1" applyFont="1" applyBorder="1" applyAlignment="1" applyProtection="1">
      <alignment horizontal="left" vertical="center"/>
      <protection hidden="1"/>
    </xf>
    <xf numFmtId="0" fontId="8" fillId="0" borderId="23" xfId="31" applyFont="1" applyBorder="1" applyAlignment="1" applyProtection="1">
      <alignment horizontal="left" vertical="top" wrapText="1" indent="3"/>
      <protection hidden="1"/>
    </xf>
    <xf numFmtId="0" fontId="8" fillId="0" borderId="24" xfId="31" applyFont="1" applyBorder="1" applyAlignment="1" applyProtection="1">
      <alignment horizontal="left" vertical="top" wrapText="1" indent="3"/>
      <protection hidden="1"/>
    </xf>
    <xf numFmtId="0" fontId="8" fillId="10" borderId="0" xfId="31" applyFont="1" applyFill="1" applyAlignment="1" applyProtection="1">
      <alignment horizontal="center" vertical="center"/>
      <protection hidden="1"/>
    </xf>
    <xf numFmtId="0" fontId="8" fillId="11" borderId="0" xfId="31" applyFont="1" applyFill="1" applyAlignment="1" applyProtection="1">
      <alignment horizontal="center" vertical="center"/>
      <protection hidden="1"/>
    </xf>
    <xf numFmtId="0" fontId="8" fillId="0" borderId="26" xfId="31" applyFont="1" applyBorder="1" applyAlignment="1" applyProtection="1">
      <alignment horizontal="left" vertical="center"/>
      <protection hidden="1"/>
    </xf>
    <xf numFmtId="0" fontId="8" fillId="0" borderId="3" xfId="31" applyFont="1" applyBorder="1" applyAlignment="1" applyProtection="1">
      <alignment horizontal="left" vertical="center"/>
      <protection hidden="1"/>
    </xf>
    <xf numFmtId="0" fontId="8" fillId="0" borderId="27" xfId="31" applyFont="1" applyBorder="1" applyAlignment="1" applyProtection="1">
      <alignment horizontal="left" vertical="center"/>
      <protection hidden="1"/>
    </xf>
    <xf numFmtId="0" fontId="48" fillId="0" borderId="4" xfId="31" applyFont="1" applyBorder="1" applyAlignment="1" applyProtection="1">
      <alignment horizontal="left" vertical="center" wrapText="1"/>
      <protection hidden="1"/>
    </xf>
    <xf numFmtId="0" fontId="49" fillId="0" borderId="4" xfId="31" applyFont="1" applyBorder="1" applyAlignment="1" applyProtection="1">
      <alignment horizontal="left" vertical="center" wrapText="1"/>
      <protection hidden="1"/>
    </xf>
    <xf numFmtId="0" fontId="8" fillId="6" borderId="0" xfId="31" applyFont="1" applyFill="1" applyAlignment="1" applyProtection="1">
      <alignment horizontal="center" vertical="center"/>
      <protection hidden="1"/>
    </xf>
    <xf numFmtId="0" fontId="8" fillId="0" borderId="26" xfId="31" applyFont="1" applyBorder="1" applyAlignment="1" applyProtection="1">
      <alignment horizontal="left" vertical="center" wrapText="1"/>
      <protection hidden="1"/>
    </xf>
    <xf numFmtId="0" fontId="8" fillId="0" borderId="3" xfId="31" applyFont="1" applyBorder="1" applyAlignment="1" applyProtection="1">
      <alignment horizontal="left" vertical="center" wrapText="1"/>
      <protection hidden="1"/>
    </xf>
    <xf numFmtId="0" fontId="8" fillId="0" borderId="27" xfId="31" applyFont="1" applyBorder="1" applyAlignment="1" applyProtection="1">
      <alignment horizontal="left" vertical="center" wrapText="1"/>
      <protection hidden="1"/>
    </xf>
    <xf numFmtId="0" fontId="8" fillId="0" borderId="4" xfId="31" applyFont="1" applyBorder="1" applyAlignment="1" applyProtection="1">
      <alignment horizontal="left" vertical="center" wrapText="1"/>
      <protection hidden="1"/>
    </xf>
    <xf numFmtId="0" fontId="8" fillId="9" borderId="0" xfId="31" applyFont="1" applyFill="1" applyAlignment="1" applyProtection="1">
      <alignment horizontal="left" vertical="center" wrapText="1"/>
      <protection hidden="1"/>
    </xf>
    <xf numFmtId="0" fontId="48" fillId="3" borderId="0" xfId="31" applyFont="1" applyFill="1" applyAlignment="1" applyProtection="1">
      <alignment horizontal="left" vertical="center"/>
      <protection hidden="1"/>
    </xf>
    <xf numFmtId="0" fontId="8" fillId="2" borderId="5" xfId="31" applyFont="1" applyFill="1" applyBorder="1" applyAlignment="1" applyProtection="1">
      <alignment horizontal="center" vertical="center"/>
      <protection locked="0"/>
    </xf>
    <xf numFmtId="4" fontId="8" fillId="2" borderId="24" xfId="31" applyNumberFormat="1" applyFont="1" applyFill="1" applyBorder="1" applyAlignment="1" applyProtection="1">
      <alignment horizontal="left" vertical="center"/>
      <protection locked="0"/>
    </xf>
    <xf numFmtId="2" fontId="8" fillId="0" borderId="23" xfId="31" applyNumberFormat="1" applyFont="1" applyBorder="1" applyAlignment="1" applyProtection="1">
      <alignment horizontal="left" vertical="center"/>
      <protection hidden="1"/>
    </xf>
    <xf numFmtId="0" fontId="48" fillId="3" borderId="0" xfId="31" applyFont="1" applyFill="1" applyAlignment="1" applyProtection="1">
      <alignment horizontal="left" vertical="center" wrapText="1"/>
      <protection hidden="1"/>
    </xf>
    <xf numFmtId="0" fontId="53" fillId="0" borderId="14" xfId="31" applyFont="1" applyBorder="1" applyAlignment="1" applyProtection="1">
      <alignment horizontal="justify" vertical="center" wrapText="1"/>
      <protection hidden="1"/>
    </xf>
    <xf numFmtId="0" fontId="53" fillId="0" borderId="22" xfId="31" applyFont="1" applyBorder="1" applyAlignment="1" applyProtection="1">
      <alignment horizontal="justify" vertical="center" wrapText="1"/>
      <protection hidden="1"/>
    </xf>
    <xf numFmtId="0" fontId="53" fillId="0" borderId="0" xfId="31" applyFont="1" applyAlignment="1" applyProtection="1">
      <alignment horizontal="justify" vertical="center" wrapText="1"/>
      <protection hidden="1"/>
    </xf>
    <xf numFmtId="0" fontId="53" fillId="0" borderId="5" xfId="31" applyFont="1" applyBorder="1" applyAlignment="1" applyProtection="1">
      <alignment horizontal="justify" vertical="center" wrapText="1"/>
      <protection hidden="1"/>
    </xf>
    <xf numFmtId="4" fontId="8" fillId="2" borderId="6" xfId="31" applyNumberFormat="1" applyFont="1" applyFill="1" applyBorder="1" applyAlignment="1" applyProtection="1">
      <alignment horizontal="left" vertical="center"/>
      <protection locked="0"/>
    </xf>
    <xf numFmtId="0" fontId="9" fillId="0" borderId="0" xfId="31" applyFont="1" applyAlignment="1" applyProtection="1">
      <alignment horizontal="justify" vertical="center" wrapText="1"/>
      <protection hidden="1"/>
    </xf>
    <xf numFmtId="0" fontId="9" fillId="0" borderId="0" xfId="31" applyFont="1" applyAlignment="1" applyProtection="1">
      <alignment horizontal="left" vertical="center"/>
      <protection hidden="1"/>
    </xf>
    <xf numFmtId="2" fontId="45" fillId="0" borderId="0" xfId="30" applyNumberFormat="1" applyFont="1" applyAlignment="1" applyProtection="1">
      <alignment horizontal="left" vertical="center"/>
      <protection hidden="1"/>
    </xf>
    <xf numFmtId="0" fontId="4" fillId="0" borderId="0" xfId="0" applyFont="1" applyAlignment="1" applyProtection="1">
      <alignment vertical="center" wrapText="1"/>
      <protection hidden="1"/>
    </xf>
    <xf numFmtId="0" fontId="25" fillId="0" borderId="0" xfId="0" applyFont="1" applyAlignment="1" applyProtection="1">
      <alignment vertical="center" wrapText="1"/>
      <protection hidden="1"/>
    </xf>
  </cellXfs>
  <cellStyles count="4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Formula" xfId="16" xr:uid="{00000000-0005-0000-0000-00000F000000}"/>
    <cellStyle name="Header1" xfId="17" xr:uid="{00000000-0005-0000-0000-000010000000}"/>
    <cellStyle name="Header2" xfId="18" xr:uid="{00000000-0005-0000-0000-000011000000}"/>
    <cellStyle name="Hypertextový odkaz" xfId="19" xr:uid="{00000000-0005-0000-0000-000012000000}"/>
    <cellStyle name="no dec" xfId="20" xr:uid="{00000000-0005-0000-0000-000013000000}"/>
    <cellStyle name="Normal" xfId="0" builtinId="0"/>
    <cellStyle name="Normal - Style1" xfId="21" xr:uid="{00000000-0005-0000-0000-000015000000}"/>
    <cellStyle name="Normal 2" xfId="22" xr:uid="{00000000-0005-0000-0000-000016000000}"/>
    <cellStyle name="Normal 2 2" xfId="23" xr:uid="{00000000-0005-0000-0000-000017000000}"/>
    <cellStyle name="Normal 3" xfId="24" xr:uid="{00000000-0005-0000-0000-000018000000}"/>
    <cellStyle name="Normal 3 2" xfId="25" xr:uid="{00000000-0005-0000-0000-000019000000}"/>
    <cellStyle name="Normal 4" xfId="26" xr:uid="{00000000-0005-0000-0000-00001A000000}"/>
    <cellStyle name="Normal_Annexures TW 04" xfId="27" xr:uid="{00000000-0005-0000-0000-00001B000000}"/>
    <cellStyle name="Normal_Attach 3(JV)" xfId="28" xr:uid="{00000000-0005-0000-0000-00001C000000}"/>
    <cellStyle name="Normal_Attacments TW 04" xfId="29" xr:uid="{00000000-0005-0000-0000-00001D000000}"/>
    <cellStyle name="Normal_Entertainment Form" xfId="30" xr:uid="{00000000-0005-0000-0000-00001E000000}"/>
    <cellStyle name="Normal_Price_Schedules for Insulator Package" xfId="31" xr:uid="{00000000-0005-0000-0000-00001F000000}"/>
    <cellStyle name="Normal_Price_Schedules for Insulator Package Rev-01" xfId="32" xr:uid="{00000000-0005-0000-0000-000020000000}"/>
    <cellStyle name="Normal_PRICE-SCHE Bihar-Rev-2-corrections" xfId="33" xr:uid="{00000000-0005-0000-0000-000021000000}"/>
    <cellStyle name="Normal_Sheet1" xfId="34" xr:uid="{00000000-0005-0000-0000-000022000000}"/>
    <cellStyle name="Popis" xfId="35" xr:uid="{00000000-0005-0000-0000-000023000000}"/>
    <cellStyle name="Sledovaný hypertextový odkaz" xfId="36" xr:uid="{00000000-0005-0000-0000-000024000000}"/>
    <cellStyle name="Standard_BS14" xfId="37" xr:uid="{00000000-0005-0000-0000-000025000000}"/>
    <cellStyle name="Style 1" xfId="38" xr:uid="{00000000-0005-0000-0000-000026000000}"/>
    <cellStyle name="Style 2" xfId="39" xr:uid="{00000000-0005-0000-0000-000027000000}"/>
  </cellStyles>
  <dxfs count="23">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u/>
        <color indexed="10"/>
      </font>
    </dxf>
    <dxf>
      <font>
        <strike/>
        <condense val="0"/>
        <extend val="0"/>
        <color auto="1"/>
      </font>
    </dxf>
    <dxf>
      <font>
        <strike/>
        <condense val="0"/>
        <extend val="0"/>
      </font>
    </dxf>
    <dxf>
      <font>
        <strike/>
        <condense val="0"/>
        <extend val="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font>
    </dxf>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0" lockText="1" noThreeD="1"/>
</file>

<file path=xl/ctrlProps/ctrlProp3.xml><?xml version="1.0" encoding="utf-8"?>
<formControlPr xmlns="http://schemas.microsoft.com/office/spreadsheetml/2009/9/main" objectType="CheckBox" fmlaLink="$H$21" lockText="1" noThreeD="1"/>
</file>

<file path=xl/ctrlProps/ctrlProp4.xml><?xml version="1.0" encoding="utf-8"?>
<formControlPr xmlns="http://schemas.microsoft.com/office/spreadsheetml/2009/9/main" objectType="CheckBox" fmlaLink="$H$21" lockText="1" noThreeD="1"/>
</file>

<file path=xl/ctrlProps/ctrlProp5.xml><?xml version="1.0" encoding="utf-8"?>
<formControlPr xmlns="http://schemas.microsoft.com/office/spreadsheetml/2009/9/main" objectType="Radio" checked="Checked" firstButton="1" fmlaLink="$H$57"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2" Type="http://schemas.openxmlformats.org/officeDocument/2006/relationships/hyperlink" Target="#'Attach 5'!A1"/><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2" Type="http://schemas.openxmlformats.org/officeDocument/2006/relationships/hyperlink" Target="#'Attach 6 (C)'!A1"/><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2" Type="http://schemas.openxmlformats.org/officeDocument/2006/relationships/hyperlink" Target="#'Attach 6 (C)'!Print_Area"/><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2" Type="http://schemas.openxmlformats.org/officeDocument/2006/relationships/hyperlink" Target="#'Attach 6 (T)'!A1"/><Relationship Id="rId1" Type="http://schemas.openxmlformats.org/officeDocument/2006/relationships/hyperlink" Target="#'Attach 8'!A1"/></Relationships>
</file>

<file path=xl/drawings/_rels/drawing11.xml.rels><?xml version="1.0" encoding="UTF-8" standalone="yes"?>
<Relationships xmlns="http://schemas.openxmlformats.org/package/2006/relationships"><Relationship Id="rId2" Type="http://schemas.openxmlformats.org/officeDocument/2006/relationships/hyperlink" Target="#'Attach 7'!A1"/><Relationship Id="rId1" Type="http://schemas.openxmlformats.org/officeDocument/2006/relationships/hyperlink" Target="#'Attach 8'!A1"/></Relationships>
</file>

<file path=xl/drawings/_rels/drawing12.xml.rels><?xml version="1.0" encoding="UTF-8" standalone="yes"?>
<Relationships xmlns="http://schemas.openxmlformats.org/package/2006/relationships"><Relationship Id="rId1" Type="http://schemas.openxmlformats.org/officeDocument/2006/relationships/hyperlink" Target="#'Attach 8'!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8.xml.rels><?xml version="1.0" encoding="UTF-8" standalone="yes"?>
<Relationships xmlns="http://schemas.openxmlformats.org/package/2006/relationships"><Relationship Id="rId2" Type="http://schemas.openxmlformats.org/officeDocument/2006/relationships/hyperlink" Target="#'Attach 14-IP'!A1"/><Relationship Id="rId1" Type="http://schemas.openxmlformats.org/officeDocument/2006/relationships/hyperlink" Target="#'Attach 15'!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3.xml.rels><?xml version="1.0" encoding="UTF-8" standalone="yes"?>
<Relationships xmlns="http://schemas.openxmlformats.org/package/2006/relationships"><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1" Type="http://schemas.openxmlformats.org/officeDocument/2006/relationships/hyperlink" Target="#Cover!A1"/></Relationships>
</file>

<file path=xl/drawings/_rels/drawing25.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9525</xdr:colOff>
      <xdr:row>10</xdr:row>
      <xdr:rowOff>19050</xdr:rowOff>
    </xdr:from>
    <xdr:to>
      <xdr:col>5</xdr:col>
      <xdr:colOff>0</xdr:colOff>
      <xdr:row>11</xdr:row>
      <xdr:rowOff>11430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219075</xdr:colOff>
      <xdr:row>12</xdr:row>
      <xdr:rowOff>66675</xdr:rowOff>
    </xdr:from>
    <xdr:to>
      <xdr:col>2</xdr:col>
      <xdr:colOff>1352550</xdr:colOff>
      <xdr:row>15</xdr:row>
      <xdr:rowOff>95250</xdr:rowOff>
    </xdr:to>
    <xdr:pic>
      <xdr:nvPicPr>
        <xdr:cNvPr id="71876" name="Picture 3">
          <a:extLst>
            <a:ext uri="{FF2B5EF4-FFF2-40B4-BE49-F238E27FC236}">
              <a16:creationId xmlns:a16="http://schemas.microsoft.com/office/drawing/2014/main" id="{00000000-0008-0000-0100-0000C418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300" y="4219575"/>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2381250</xdr:colOff>
      <xdr:row>12</xdr:row>
      <xdr:rowOff>9525</xdr:rowOff>
    </xdr:from>
    <xdr:to>
      <xdr:col>4</xdr:col>
      <xdr:colOff>676275</xdr:colOff>
      <xdr:row>15</xdr:row>
      <xdr:rowOff>180975</xdr:rowOff>
    </xdr:to>
    <xdr:pic>
      <xdr:nvPicPr>
        <xdr:cNvPr id="71877" name="Picture 4">
          <a:extLst>
            <a:ext uri="{FF2B5EF4-FFF2-40B4-BE49-F238E27FC236}">
              <a16:creationId xmlns:a16="http://schemas.microsoft.com/office/drawing/2014/main" id="{00000000-0008-0000-0100-0000C518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3886200" y="4162425"/>
          <a:ext cx="41814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314325</xdr:colOff>
      <xdr:row>1</xdr:row>
      <xdr:rowOff>66675</xdr:rowOff>
    </xdr:to>
    <xdr:grpSp>
      <xdr:nvGrpSpPr>
        <xdr:cNvPr id="60342" name="Group 1">
          <a:hlinkClick xmlns:r="http://schemas.openxmlformats.org/officeDocument/2006/relationships" r:id="rId1" tooltip="Click for Next Attachment"/>
          <a:extLst>
            <a:ext uri="{FF2B5EF4-FFF2-40B4-BE49-F238E27FC236}">
              <a16:creationId xmlns:a16="http://schemas.microsoft.com/office/drawing/2014/main" id="{00000000-0008-0000-0200-0000B6EB0000}"/>
            </a:ext>
          </a:extLst>
        </xdr:cNvPr>
        <xdr:cNvGrpSpPr>
          <a:grpSpLocks/>
        </xdr:cNvGrpSpPr>
      </xdr:nvGrpSpPr>
      <xdr:grpSpPr bwMode="auto">
        <a:xfrm>
          <a:off x="7372350" y="0"/>
          <a:ext cx="1104900" cy="1133475"/>
          <a:chOff x="738" y="5"/>
          <a:chExt cx="116" cy="73"/>
        </a:xfrm>
      </xdr:grpSpPr>
      <xdr:sp macro="" textlink="">
        <xdr:nvSpPr>
          <xdr:cNvPr id="60343" name="AutoShape 2">
            <a:extLst>
              <a:ext uri="{FF2B5EF4-FFF2-40B4-BE49-F238E27FC236}">
                <a16:creationId xmlns:a16="http://schemas.microsoft.com/office/drawing/2014/main" id="{00000000-0008-0000-0200-0000B7EB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02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72971" name="Group 3">
          <a:hlinkClick xmlns:r="http://schemas.openxmlformats.org/officeDocument/2006/relationships" r:id="rId1" tooltip="Click for Next Attachment"/>
          <a:extLst>
            <a:ext uri="{FF2B5EF4-FFF2-40B4-BE49-F238E27FC236}">
              <a16:creationId xmlns:a16="http://schemas.microsoft.com/office/drawing/2014/main" id="{00000000-0008-0000-0300-00000B1D0100}"/>
            </a:ext>
          </a:extLst>
        </xdr:cNvPr>
        <xdr:cNvGrpSpPr>
          <a:grpSpLocks/>
        </xdr:cNvGrpSpPr>
      </xdr:nvGrpSpPr>
      <xdr:grpSpPr bwMode="auto">
        <a:xfrm>
          <a:off x="7443788" y="47625"/>
          <a:ext cx="1104900" cy="714375"/>
          <a:chOff x="738" y="5"/>
          <a:chExt cx="116" cy="73"/>
        </a:xfrm>
      </xdr:grpSpPr>
      <xdr:sp macro="" textlink="">
        <xdr:nvSpPr>
          <xdr:cNvPr id="72972" name="AutoShape 1">
            <a:extLst>
              <a:ext uri="{FF2B5EF4-FFF2-40B4-BE49-F238E27FC236}">
                <a16:creationId xmlns:a16="http://schemas.microsoft.com/office/drawing/2014/main" id="{00000000-0008-0000-0300-00000C1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73995" name="Group 1">
          <a:hlinkClick xmlns:r="http://schemas.openxmlformats.org/officeDocument/2006/relationships" r:id="rId1" tooltip="Click for Next Attachment"/>
          <a:extLst>
            <a:ext uri="{FF2B5EF4-FFF2-40B4-BE49-F238E27FC236}">
              <a16:creationId xmlns:a16="http://schemas.microsoft.com/office/drawing/2014/main" id="{00000000-0008-0000-0400-00000B210100}"/>
            </a:ext>
          </a:extLst>
        </xdr:cNvPr>
        <xdr:cNvGrpSpPr>
          <a:grpSpLocks/>
        </xdr:cNvGrpSpPr>
      </xdr:nvGrpSpPr>
      <xdr:grpSpPr bwMode="auto">
        <a:xfrm>
          <a:off x="8196263" y="28575"/>
          <a:ext cx="1100137" cy="704850"/>
          <a:chOff x="738" y="5"/>
          <a:chExt cx="116" cy="73"/>
        </a:xfrm>
      </xdr:grpSpPr>
      <xdr:sp macro="" textlink="">
        <xdr:nvSpPr>
          <xdr:cNvPr id="73996" name="AutoShape 2">
            <a:extLst>
              <a:ext uri="{FF2B5EF4-FFF2-40B4-BE49-F238E27FC236}">
                <a16:creationId xmlns:a16="http://schemas.microsoft.com/office/drawing/2014/main" id="{00000000-0008-0000-0400-00000C2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314325</xdr:rowOff>
    </xdr:to>
    <xdr:grpSp>
      <xdr:nvGrpSpPr>
        <xdr:cNvPr id="75019" name="Group 1">
          <a:hlinkClick xmlns:r="http://schemas.openxmlformats.org/officeDocument/2006/relationships" r:id="rId1" tooltip="Click for Next Attachment"/>
          <a:extLst>
            <a:ext uri="{FF2B5EF4-FFF2-40B4-BE49-F238E27FC236}">
              <a16:creationId xmlns:a16="http://schemas.microsoft.com/office/drawing/2014/main" id="{00000000-0008-0000-0500-00000B250100}"/>
            </a:ext>
          </a:extLst>
        </xdr:cNvPr>
        <xdr:cNvGrpSpPr>
          <a:grpSpLocks/>
        </xdr:cNvGrpSpPr>
      </xdr:nvGrpSpPr>
      <xdr:grpSpPr bwMode="auto">
        <a:xfrm>
          <a:off x="7591425" y="38100"/>
          <a:ext cx="1104900" cy="695325"/>
          <a:chOff x="738" y="5"/>
          <a:chExt cx="116" cy="73"/>
        </a:xfrm>
      </xdr:grpSpPr>
      <xdr:sp macro="" textlink="">
        <xdr:nvSpPr>
          <xdr:cNvPr id="75020" name="AutoShape 2">
            <a:extLst>
              <a:ext uri="{FF2B5EF4-FFF2-40B4-BE49-F238E27FC236}">
                <a16:creationId xmlns:a16="http://schemas.microsoft.com/office/drawing/2014/main" id="{00000000-0008-0000-0500-00000C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hlinkClick xmlns:r="http://schemas.openxmlformats.org/officeDocument/2006/relationships" r:id="rId2" tooltip="Click for Next Attachment"/>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76043" name="Group 1">
          <a:hlinkClick xmlns:r="http://schemas.openxmlformats.org/officeDocument/2006/relationships" r:id="rId1" tooltip="Click for Next Attachment"/>
          <a:extLst>
            <a:ext uri="{FF2B5EF4-FFF2-40B4-BE49-F238E27FC236}">
              <a16:creationId xmlns:a16="http://schemas.microsoft.com/office/drawing/2014/main" id="{00000000-0008-0000-0600-00000B290100}"/>
            </a:ext>
          </a:extLst>
        </xdr:cNvPr>
        <xdr:cNvGrpSpPr>
          <a:grpSpLocks/>
        </xdr:cNvGrpSpPr>
      </xdr:nvGrpSpPr>
      <xdr:grpSpPr bwMode="auto">
        <a:xfrm>
          <a:off x="7315200" y="57150"/>
          <a:ext cx="1104900" cy="628650"/>
          <a:chOff x="738" y="5"/>
          <a:chExt cx="116" cy="73"/>
        </a:xfrm>
      </xdr:grpSpPr>
      <xdr:sp macro="" textlink="">
        <xdr:nvSpPr>
          <xdr:cNvPr id="76044" name="AutoShape 2">
            <a:extLst>
              <a:ext uri="{FF2B5EF4-FFF2-40B4-BE49-F238E27FC236}">
                <a16:creationId xmlns:a16="http://schemas.microsoft.com/office/drawing/2014/main" id="{00000000-0008-0000-0600-00000C2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77067" name="Group 1">
          <a:hlinkClick xmlns:r="http://schemas.openxmlformats.org/officeDocument/2006/relationships" r:id="rId1" tooltip="Click for Next Attachment"/>
          <a:extLst>
            <a:ext uri="{FF2B5EF4-FFF2-40B4-BE49-F238E27FC236}">
              <a16:creationId xmlns:a16="http://schemas.microsoft.com/office/drawing/2014/main" id="{00000000-0008-0000-0700-00000B2D0100}"/>
            </a:ext>
          </a:extLst>
        </xdr:cNvPr>
        <xdr:cNvGrpSpPr>
          <a:grpSpLocks/>
        </xdr:cNvGrpSpPr>
      </xdr:nvGrpSpPr>
      <xdr:grpSpPr bwMode="auto">
        <a:xfrm>
          <a:off x="7172325" y="47625"/>
          <a:ext cx="1104900" cy="704850"/>
          <a:chOff x="738" y="5"/>
          <a:chExt cx="116" cy="73"/>
        </a:xfrm>
      </xdr:grpSpPr>
      <xdr:sp macro="" textlink="">
        <xdr:nvSpPr>
          <xdr:cNvPr id="77068" name="AutoShape 2">
            <a:extLst>
              <a:ext uri="{FF2B5EF4-FFF2-40B4-BE49-F238E27FC236}">
                <a16:creationId xmlns:a16="http://schemas.microsoft.com/office/drawing/2014/main" id="{00000000-0008-0000-0700-00000C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8180" name="Group 1">
          <a:hlinkClick xmlns:r="http://schemas.openxmlformats.org/officeDocument/2006/relationships" r:id="rId1" tooltip="Click for Next Attachment"/>
          <a:extLst>
            <a:ext uri="{FF2B5EF4-FFF2-40B4-BE49-F238E27FC236}">
              <a16:creationId xmlns:a16="http://schemas.microsoft.com/office/drawing/2014/main" id="{00000000-0008-0000-0800-000064310100}"/>
            </a:ext>
          </a:extLst>
        </xdr:cNvPr>
        <xdr:cNvGrpSpPr>
          <a:grpSpLocks/>
        </xdr:cNvGrpSpPr>
      </xdr:nvGrpSpPr>
      <xdr:grpSpPr bwMode="auto">
        <a:xfrm>
          <a:off x="7241899" y="47625"/>
          <a:ext cx="1108213" cy="839857"/>
          <a:chOff x="738" y="5"/>
          <a:chExt cx="116" cy="73"/>
        </a:xfrm>
      </xdr:grpSpPr>
      <xdr:sp macro="" textlink="">
        <xdr:nvSpPr>
          <xdr:cNvPr id="78182" name="AutoShape 2">
            <a:extLst>
              <a:ext uri="{FF2B5EF4-FFF2-40B4-BE49-F238E27FC236}">
                <a16:creationId xmlns:a16="http://schemas.microsoft.com/office/drawing/2014/main" id="{00000000-0008-0000-0800-0000663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hlinkClick xmlns:r="http://schemas.openxmlformats.org/officeDocument/2006/relationships" r:id="rId2"/>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79647</xdr:colOff>
      <xdr:row>21</xdr:row>
      <xdr:rowOff>0</xdr:rowOff>
    </xdr:from>
    <xdr:to>
      <xdr:col>4</xdr:col>
      <xdr:colOff>892433</xdr:colOff>
      <xdr:row>22</xdr:row>
      <xdr:rowOff>0</xdr:rowOff>
    </xdr:to>
    <xdr:sp macro="" textlink="">
      <xdr:nvSpPr>
        <xdr:cNvPr id="9236" name="Text Box 20">
          <a:extLst>
            <a:ext uri="{FF2B5EF4-FFF2-40B4-BE49-F238E27FC236}">
              <a16:creationId xmlns:a16="http://schemas.microsoft.com/office/drawing/2014/main" id="{00000000-0008-0000-0800-000014240000}"/>
            </a:ext>
          </a:extLst>
        </xdr:cNvPr>
        <xdr:cNvSpPr txBox="1">
          <a:spLocks noChangeArrowheads="1"/>
        </xdr:cNvSpPr>
      </xdr:nvSpPr>
      <xdr:spPr bwMode="auto">
        <a:xfrm>
          <a:off x="4295775" y="5810250"/>
          <a:ext cx="2085975" cy="3048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28</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67402" name="Group 1">
          <a:hlinkClick xmlns:r="http://schemas.openxmlformats.org/officeDocument/2006/relationships" r:id="rId1" tooltip="Click for Next Attachment"/>
          <a:extLst>
            <a:ext uri="{FF2B5EF4-FFF2-40B4-BE49-F238E27FC236}">
              <a16:creationId xmlns:a16="http://schemas.microsoft.com/office/drawing/2014/main" id="{00000000-0008-0000-0900-00004A070100}"/>
            </a:ext>
          </a:extLst>
        </xdr:cNvPr>
        <xdr:cNvGrpSpPr>
          <a:grpSpLocks/>
        </xdr:cNvGrpSpPr>
      </xdr:nvGrpSpPr>
      <xdr:grpSpPr bwMode="auto">
        <a:xfrm>
          <a:off x="7250642" y="47625"/>
          <a:ext cx="1109133" cy="840317"/>
          <a:chOff x="738" y="5"/>
          <a:chExt cx="116" cy="73"/>
        </a:xfrm>
      </xdr:grpSpPr>
      <xdr:sp macro="" textlink="">
        <xdr:nvSpPr>
          <xdr:cNvPr id="67404" name="AutoShape 2">
            <a:extLst>
              <a:ext uri="{FF2B5EF4-FFF2-40B4-BE49-F238E27FC236}">
                <a16:creationId xmlns:a16="http://schemas.microsoft.com/office/drawing/2014/main" id="{00000000-0008-0000-0900-00004C0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79647</xdr:colOff>
      <xdr:row>21</xdr:row>
      <xdr:rowOff>0</xdr:rowOff>
    </xdr:from>
    <xdr:to>
      <xdr:col>4</xdr:col>
      <xdr:colOff>892476</xdr:colOff>
      <xdr:row>21</xdr:row>
      <xdr:rowOff>0</xdr:rowOff>
    </xdr:to>
    <xdr:sp macro="" textlink="">
      <xdr:nvSpPr>
        <xdr:cNvPr id="5" name="Text Box 20">
          <a:extLst>
            <a:ext uri="{FF2B5EF4-FFF2-40B4-BE49-F238E27FC236}">
              <a16:creationId xmlns:a16="http://schemas.microsoft.com/office/drawing/2014/main" id="{00000000-0008-0000-0900-000005000000}"/>
            </a:ext>
          </a:extLst>
        </xdr:cNvPr>
        <xdr:cNvSpPr txBox="1">
          <a:spLocks noChangeArrowheads="1"/>
        </xdr:cNvSpPr>
      </xdr:nvSpPr>
      <xdr:spPr bwMode="auto">
        <a:xfrm>
          <a:off x="1905000" y="4124325"/>
          <a:ext cx="1143000" cy="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29</xdr:row>
          <xdr:rowOff>123825</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9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79204" name="Group 1">
          <a:hlinkClick xmlns:r="http://schemas.openxmlformats.org/officeDocument/2006/relationships" r:id="rId1" tooltip="Click for Next Attachment"/>
          <a:extLst>
            <a:ext uri="{FF2B5EF4-FFF2-40B4-BE49-F238E27FC236}">
              <a16:creationId xmlns:a16="http://schemas.microsoft.com/office/drawing/2014/main" id="{00000000-0008-0000-0A00-000064350100}"/>
            </a:ext>
          </a:extLst>
        </xdr:cNvPr>
        <xdr:cNvGrpSpPr>
          <a:grpSpLocks/>
        </xdr:cNvGrpSpPr>
      </xdr:nvGrpSpPr>
      <xdr:grpSpPr bwMode="auto">
        <a:xfrm>
          <a:off x="8086725" y="47625"/>
          <a:ext cx="1104900" cy="790575"/>
          <a:chOff x="738" y="5"/>
          <a:chExt cx="116" cy="73"/>
        </a:xfrm>
      </xdr:grpSpPr>
      <xdr:sp macro="" textlink="">
        <xdr:nvSpPr>
          <xdr:cNvPr id="79206" name="AutoShape 2">
            <a:extLst>
              <a:ext uri="{FF2B5EF4-FFF2-40B4-BE49-F238E27FC236}">
                <a16:creationId xmlns:a16="http://schemas.microsoft.com/office/drawing/2014/main" id="{00000000-0008-0000-0A00-00006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2" tooltip="Click for Next Attachment"/>
            <a:extLst>
              <a:ext uri="{FF2B5EF4-FFF2-40B4-BE49-F238E27FC236}">
                <a16:creationId xmlns:a16="http://schemas.microsoft.com/office/drawing/2014/main" id="{00000000-0008-0000-0A00-00000328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1301570</xdr:colOff>
      <xdr:row>22</xdr:row>
      <xdr:rowOff>28575</xdr:rowOff>
    </xdr:from>
    <xdr:to>
      <xdr:col>4</xdr:col>
      <xdr:colOff>2247471</xdr:colOff>
      <xdr:row>23</xdr:row>
      <xdr:rowOff>0</xdr:rowOff>
    </xdr:to>
    <xdr:sp macro="" textlink="">
      <xdr:nvSpPr>
        <xdr:cNvPr id="10255" name="Text Box 15">
          <a:extLst>
            <a:ext uri="{FF2B5EF4-FFF2-40B4-BE49-F238E27FC236}">
              <a16:creationId xmlns:a16="http://schemas.microsoft.com/office/drawing/2014/main" id="{00000000-0008-0000-0A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22</xdr:row>
          <xdr:rowOff>0</xdr:rowOff>
        </xdr:from>
        <xdr:to>
          <xdr:col>4</xdr:col>
          <xdr:colOff>2514600</xdr:colOff>
          <xdr:row>22</xdr:row>
          <xdr:rowOff>219075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A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94498" name="Group 1">
          <a:hlinkClick xmlns:r="http://schemas.openxmlformats.org/officeDocument/2006/relationships" r:id="rId1" tooltip="Click for Next Attachment"/>
          <a:extLst>
            <a:ext uri="{FF2B5EF4-FFF2-40B4-BE49-F238E27FC236}">
              <a16:creationId xmlns:a16="http://schemas.microsoft.com/office/drawing/2014/main" id="{00000000-0008-0000-0B00-000022710100}"/>
            </a:ext>
          </a:extLst>
        </xdr:cNvPr>
        <xdr:cNvGrpSpPr>
          <a:grpSpLocks/>
        </xdr:cNvGrpSpPr>
      </xdr:nvGrpSpPr>
      <xdr:grpSpPr bwMode="auto">
        <a:xfrm>
          <a:off x="7617619" y="47625"/>
          <a:ext cx="1102519" cy="792956"/>
          <a:chOff x="738" y="5"/>
          <a:chExt cx="116" cy="73"/>
        </a:xfrm>
      </xdr:grpSpPr>
      <xdr:sp macro="" textlink="">
        <xdr:nvSpPr>
          <xdr:cNvPr id="94500" name="AutoShape 2">
            <a:extLst>
              <a:ext uri="{FF2B5EF4-FFF2-40B4-BE49-F238E27FC236}">
                <a16:creationId xmlns:a16="http://schemas.microsoft.com/office/drawing/2014/main" id="{00000000-0008-0000-0B00-0000247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B00-00000400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1311095</xdr:colOff>
      <xdr:row>22</xdr:row>
      <xdr:rowOff>28575</xdr:rowOff>
    </xdr:from>
    <xdr:to>
      <xdr:col>4</xdr:col>
      <xdr:colOff>2238088</xdr:colOff>
      <xdr:row>23</xdr:row>
      <xdr:rowOff>0</xdr:rowOff>
    </xdr:to>
    <xdr:sp macro="" textlink="">
      <xdr:nvSpPr>
        <xdr:cNvPr id="5" name="Text Box 15">
          <a:extLst>
            <a:ext uri="{FF2B5EF4-FFF2-40B4-BE49-F238E27FC236}">
              <a16:creationId xmlns:a16="http://schemas.microsoft.com/office/drawing/2014/main" id="{00000000-0008-0000-0B00-000005000000}"/>
            </a:ext>
          </a:extLst>
        </xdr:cNvPr>
        <xdr:cNvSpPr txBox="1">
          <a:spLocks noChangeArrowheads="1"/>
        </xdr:cNvSpPr>
      </xdr:nvSpPr>
      <xdr:spPr bwMode="auto">
        <a:xfrm>
          <a:off x="4248151" y="6000750"/>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22</xdr:row>
          <xdr:rowOff>0</xdr:rowOff>
        </xdr:from>
        <xdr:to>
          <xdr:col>4</xdr:col>
          <xdr:colOff>2514600</xdr:colOff>
          <xdr:row>22</xdr:row>
          <xdr:rowOff>219075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B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80139" name="Group 1">
          <a:hlinkClick xmlns:r="http://schemas.openxmlformats.org/officeDocument/2006/relationships" r:id="rId1" tooltip="Click for Next Attachment"/>
          <a:extLst>
            <a:ext uri="{FF2B5EF4-FFF2-40B4-BE49-F238E27FC236}">
              <a16:creationId xmlns:a16="http://schemas.microsoft.com/office/drawing/2014/main" id="{00000000-0008-0000-0C00-00000B390100}"/>
            </a:ext>
          </a:extLst>
        </xdr:cNvPr>
        <xdr:cNvGrpSpPr>
          <a:grpSpLocks/>
        </xdr:cNvGrpSpPr>
      </xdr:nvGrpSpPr>
      <xdr:grpSpPr bwMode="auto">
        <a:xfrm>
          <a:off x="7134225" y="28575"/>
          <a:ext cx="1104900" cy="695325"/>
          <a:chOff x="738" y="5"/>
          <a:chExt cx="116" cy="73"/>
        </a:xfrm>
      </xdr:grpSpPr>
      <xdr:sp macro="" textlink="">
        <xdr:nvSpPr>
          <xdr:cNvPr id="80140" name="AutoShape 2">
            <a:extLst>
              <a:ext uri="{FF2B5EF4-FFF2-40B4-BE49-F238E27FC236}">
                <a16:creationId xmlns:a16="http://schemas.microsoft.com/office/drawing/2014/main" id="{00000000-0008-0000-0C00-00000C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0483" name="Text Box 3">
            <a:extLst>
              <a:ext uri="{FF2B5EF4-FFF2-40B4-BE49-F238E27FC236}">
                <a16:creationId xmlns:a16="http://schemas.microsoft.com/office/drawing/2014/main" id="{00000000-0008-0000-0C00-0000035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5</xdr:col>
      <xdr:colOff>1171575</xdr:colOff>
      <xdr:row>2</xdr:row>
      <xdr:rowOff>219075</xdr:rowOff>
    </xdr:to>
    <xdr:grpSp>
      <xdr:nvGrpSpPr>
        <xdr:cNvPr id="81163" name="Group 1">
          <a:hlinkClick xmlns:r="http://schemas.openxmlformats.org/officeDocument/2006/relationships" r:id="rId1" tooltip="Click for Next Attachment"/>
          <a:extLst>
            <a:ext uri="{FF2B5EF4-FFF2-40B4-BE49-F238E27FC236}">
              <a16:creationId xmlns:a16="http://schemas.microsoft.com/office/drawing/2014/main" id="{00000000-0008-0000-0D00-00000B3D0100}"/>
            </a:ext>
          </a:extLst>
        </xdr:cNvPr>
        <xdr:cNvGrpSpPr>
          <a:grpSpLocks/>
        </xdr:cNvGrpSpPr>
      </xdr:nvGrpSpPr>
      <xdr:grpSpPr bwMode="auto">
        <a:xfrm>
          <a:off x="8829675" y="47625"/>
          <a:ext cx="1019175" cy="571500"/>
          <a:chOff x="738" y="5"/>
          <a:chExt cx="116" cy="73"/>
        </a:xfrm>
      </xdr:grpSpPr>
      <xdr:sp macro="" textlink="">
        <xdr:nvSpPr>
          <xdr:cNvPr id="81164" name="AutoShape 2">
            <a:extLst>
              <a:ext uri="{FF2B5EF4-FFF2-40B4-BE49-F238E27FC236}">
                <a16:creationId xmlns:a16="http://schemas.microsoft.com/office/drawing/2014/main" id="{00000000-0008-0000-0D00-00000C3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753" y="24"/>
            <a:ext cx="95" cy="38"/>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571500</xdr:rowOff>
    </xdr:to>
    <xdr:grpSp>
      <xdr:nvGrpSpPr>
        <xdr:cNvPr id="82187" name="Group 1">
          <a:hlinkClick xmlns:r="http://schemas.openxmlformats.org/officeDocument/2006/relationships" r:id="rId1" tooltip="Click for Next Attachment"/>
          <a:extLst>
            <a:ext uri="{FF2B5EF4-FFF2-40B4-BE49-F238E27FC236}">
              <a16:creationId xmlns:a16="http://schemas.microsoft.com/office/drawing/2014/main" id="{00000000-0008-0000-0E00-00000B410100}"/>
            </a:ext>
          </a:extLst>
        </xdr:cNvPr>
        <xdr:cNvGrpSpPr>
          <a:grpSpLocks/>
        </xdr:cNvGrpSpPr>
      </xdr:nvGrpSpPr>
      <xdr:grpSpPr bwMode="auto">
        <a:xfrm>
          <a:off x="7219950" y="47625"/>
          <a:ext cx="1104900" cy="923925"/>
          <a:chOff x="738" y="5"/>
          <a:chExt cx="116" cy="73"/>
        </a:xfrm>
      </xdr:grpSpPr>
      <xdr:sp macro="" textlink="">
        <xdr:nvSpPr>
          <xdr:cNvPr id="82188" name="AutoShape 2">
            <a:extLst>
              <a:ext uri="{FF2B5EF4-FFF2-40B4-BE49-F238E27FC236}">
                <a16:creationId xmlns:a16="http://schemas.microsoft.com/office/drawing/2014/main" id="{00000000-0008-0000-0E00-00000C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E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83211" name="Group 1">
          <a:hlinkClick xmlns:r="http://schemas.openxmlformats.org/officeDocument/2006/relationships" r:id="rId1" tooltip="Click for Next Attachment"/>
          <a:extLst>
            <a:ext uri="{FF2B5EF4-FFF2-40B4-BE49-F238E27FC236}">
              <a16:creationId xmlns:a16="http://schemas.microsoft.com/office/drawing/2014/main" id="{00000000-0008-0000-0F00-00000B450100}"/>
            </a:ext>
          </a:extLst>
        </xdr:cNvPr>
        <xdr:cNvGrpSpPr>
          <a:grpSpLocks/>
        </xdr:cNvGrpSpPr>
      </xdr:nvGrpSpPr>
      <xdr:grpSpPr bwMode="auto">
        <a:xfrm>
          <a:off x="7296150" y="38100"/>
          <a:ext cx="1104900" cy="695325"/>
          <a:chOff x="738" y="5"/>
          <a:chExt cx="116" cy="73"/>
        </a:xfrm>
      </xdr:grpSpPr>
      <xdr:sp macro="" textlink="">
        <xdr:nvSpPr>
          <xdr:cNvPr id="83212" name="AutoShape 2">
            <a:extLst>
              <a:ext uri="{FF2B5EF4-FFF2-40B4-BE49-F238E27FC236}">
                <a16:creationId xmlns:a16="http://schemas.microsoft.com/office/drawing/2014/main" id="{00000000-0008-0000-0F00-00000C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F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4235" name="Group 1">
          <a:hlinkClick xmlns:r="http://schemas.openxmlformats.org/officeDocument/2006/relationships" r:id="rId1" tooltip="Click for Next Attachment"/>
          <a:extLst>
            <a:ext uri="{FF2B5EF4-FFF2-40B4-BE49-F238E27FC236}">
              <a16:creationId xmlns:a16="http://schemas.microsoft.com/office/drawing/2014/main" id="{00000000-0008-0000-1000-00000B490100}"/>
            </a:ext>
          </a:extLst>
        </xdr:cNvPr>
        <xdr:cNvGrpSpPr>
          <a:grpSpLocks/>
        </xdr:cNvGrpSpPr>
      </xdr:nvGrpSpPr>
      <xdr:grpSpPr bwMode="auto">
        <a:xfrm>
          <a:off x="7934325" y="57150"/>
          <a:ext cx="1104900" cy="733425"/>
          <a:chOff x="738" y="5"/>
          <a:chExt cx="116" cy="73"/>
        </a:xfrm>
      </xdr:grpSpPr>
      <xdr:sp macro="" textlink="">
        <xdr:nvSpPr>
          <xdr:cNvPr id="84236" name="AutoShape 2">
            <a:extLst>
              <a:ext uri="{FF2B5EF4-FFF2-40B4-BE49-F238E27FC236}">
                <a16:creationId xmlns:a16="http://schemas.microsoft.com/office/drawing/2014/main" id="{00000000-0008-0000-1000-00000C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0</xdr:row>
      <xdr:rowOff>142875</xdr:rowOff>
    </xdr:from>
    <xdr:to>
      <xdr:col>6</xdr:col>
      <xdr:colOff>0</xdr:colOff>
      <xdr:row>3</xdr:row>
      <xdr:rowOff>19050</xdr:rowOff>
    </xdr:to>
    <xdr:grpSp>
      <xdr:nvGrpSpPr>
        <xdr:cNvPr id="85348" name="Group 1">
          <a:hlinkClick xmlns:r="http://schemas.openxmlformats.org/officeDocument/2006/relationships" r:id="rId1" tooltip="Click for Next Attachment"/>
          <a:extLst>
            <a:ext uri="{FF2B5EF4-FFF2-40B4-BE49-F238E27FC236}">
              <a16:creationId xmlns:a16="http://schemas.microsoft.com/office/drawing/2014/main" id="{00000000-0008-0000-1100-0000644D0100}"/>
            </a:ext>
          </a:extLst>
        </xdr:cNvPr>
        <xdr:cNvGrpSpPr>
          <a:grpSpLocks/>
        </xdr:cNvGrpSpPr>
      </xdr:nvGrpSpPr>
      <xdr:grpSpPr bwMode="auto">
        <a:xfrm>
          <a:off x="8798719" y="142875"/>
          <a:ext cx="464344" cy="1197769"/>
          <a:chOff x="738" y="5"/>
          <a:chExt cx="116" cy="73"/>
        </a:xfrm>
      </xdr:grpSpPr>
      <xdr:sp macro="" textlink="">
        <xdr:nvSpPr>
          <xdr:cNvPr id="85350" name="AutoShape 2">
            <a:extLst>
              <a:ext uri="{FF2B5EF4-FFF2-40B4-BE49-F238E27FC236}">
                <a16:creationId xmlns:a16="http://schemas.microsoft.com/office/drawing/2014/main" id="{00000000-0008-0000-1100-0000664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100-0000033C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34852</xdr:colOff>
      <xdr:row>13</xdr:row>
      <xdr:rowOff>0</xdr:rowOff>
    </xdr:from>
    <xdr:to>
      <xdr:col>9</xdr:col>
      <xdr:colOff>24766</xdr:colOff>
      <xdr:row>13</xdr:row>
      <xdr:rowOff>0</xdr:rowOff>
    </xdr:to>
    <xdr:sp macro="" textlink="">
      <xdr:nvSpPr>
        <xdr:cNvPr id="7" name="Rectangle 6">
          <a:extLst>
            <a:ext uri="{FF2B5EF4-FFF2-40B4-BE49-F238E27FC236}">
              <a16:creationId xmlns:a16="http://schemas.microsoft.com/office/drawing/2014/main" id="{00000000-0008-0000-1100-000007000000}"/>
            </a:ext>
          </a:extLst>
        </xdr:cNvPr>
        <xdr:cNvSpPr/>
      </xdr:nvSpPr>
      <xdr:spPr>
        <a:xfrm>
          <a:off x="10082494" y="7014339"/>
          <a:ext cx="1805267" cy="90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86283" name="Group 1">
          <a:hlinkClick xmlns:r="http://schemas.openxmlformats.org/officeDocument/2006/relationships" r:id="rId1" tooltip="Click for Next Attachment"/>
          <a:extLst>
            <a:ext uri="{FF2B5EF4-FFF2-40B4-BE49-F238E27FC236}">
              <a16:creationId xmlns:a16="http://schemas.microsoft.com/office/drawing/2014/main" id="{00000000-0008-0000-1200-00000B510100}"/>
            </a:ext>
          </a:extLst>
        </xdr:cNvPr>
        <xdr:cNvGrpSpPr>
          <a:grpSpLocks/>
        </xdr:cNvGrpSpPr>
      </xdr:nvGrpSpPr>
      <xdr:grpSpPr bwMode="auto">
        <a:xfrm>
          <a:off x="7248525" y="47625"/>
          <a:ext cx="1104900" cy="704850"/>
          <a:chOff x="738" y="5"/>
          <a:chExt cx="116" cy="73"/>
        </a:xfrm>
      </xdr:grpSpPr>
      <xdr:sp macro="" textlink="">
        <xdr:nvSpPr>
          <xdr:cNvPr id="86284" name="AutoShape 2">
            <a:extLst>
              <a:ext uri="{FF2B5EF4-FFF2-40B4-BE49-F238E27FC236}">
                <a16:creationId xmlns:a16="http://schemas.microsoft.com/office/drawing/2014/main" id="{00000000-0008-0000-1200-00000C5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87307" name="Group 1">
          <a:hlinkClick xmlns:r="http://schemas.openxmlformats.org/officeDocument/2006/relationships" r:id="rId1" tooltip="Click for Integrity Pact"/>
          <a:extLst>
            <a:ext uri="{FF2B5EF4-FFF2-40B4-BE49-F238E27FC236}">
              <a16:creationId xmlns:a16="http://schemas.microsoft.com/office/drawing/2014/main" id="{00000000-0008-0000-1300-00000B550100}"/>
            </a:ext>
          </a:extLst>
        </xdr:cNvPr>
        <xdr:cNvGrpSpPr>
          <a:grpSpLocks/>
        </xdr:cNvGrpSpPr>
      </xdr:nvGrpSpPr>
      <xdr:grpSpPr bwMode="auto">
        <a:xfrm>
          <a:off x="7248525" y="47625"/>
          <a:ext cx="1104900" cy="704850"/>
          <a:chOff x="738" y="5"/>
          <a:chExt cx="116" cy="73"/>
        </a:xfrm>
      </xdr:grpSpPr>
      <xdr:sp macro="" textlink="">
        <xdr:nvSpPr>
          <xdr:cNvPr id="87308" name="AutoShape 2">
            <a:extLst>
              <a:ext uri="{FF2B5EF4-FFF2-40B4-BE49-F238E27FC236}">
                <a16:creationId xmlns:a16="http://schemas.microsoft.com/office/drawing/2014/main" id="{00000000-0008-0000-1300-00000C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11</xdr:col>
      <xdr:colOff>180975</xdr:colOff>
      <xdr:row>2</xdr:row>
      <xdr:rowOff>161925</xdr:rowOff>
    </xdr:to>
    <xdr:grpSp>
      <xdr:nvGrpSpPr>
        <xdr:cNvPr id="88331" name="Group 1">
          <a:hlinkClick xmlns:r="http://schemas.openxmlformats.org/officeDocument/2006/relationships" r:id="rId1" tooltip="Click for Next Attachment"/>
          <a:extLst>
            <a:ext uri="{FF2B5EF4-FFF2-40B4-BE49-F238E27FC236}">
              <a16:creationId xmlns:a16="http://schemas.microsoft.com/office/drawing/2014/main" id="{00000000-0008-0000-1400-00000B590100}"/>
            </a:ext>
          </a:extLst>
        </xdr:cNvPr>
        <xdr:cNvGrpSpPr>
          <a:grpSpLocks/>
        </xdr:cNvGrpSpPr>
      </xdr:nvGrpSpPr>
      <xdr:grpSpPr bwMode="auto">
        <a:xfrm>
          <a:off x="6686550" y="209550"/>
          <a:ext cx="1104900" cy="695325"/>
          <a:chOff x="738" y="5"/>
          <a:chExt cx="116" cy="73"/>
        </a:xfrm>
      </xdr:grpSpPr>
      <xdr:sp macro="" textlink="">
        <xdr:nvSpPr>
          <xdr:cNvPr id="88332" name="AutoShape 2">
            <a:extLst>
              <a:ext uri="{FF2B5EF4-FFF2-40B4-BE49-F238E27FC236}">
                <a16:creationId xmlns:a16="http://schemas.microsoft.com/office/drawing/2014/main" id="{00000000-0008-0000-1400-00000C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276225</xdr:colOff>
      <xdr:row>2</xdr:row>
      <xdr:rowOff>542925</xdr:rowOff>
    </xdr:to>
    <xdr:grpSp>
      <xdr:nvGrpSpPr>
        <xdr:cNvPr id="89359" name="Group 2">
          <a:hlinkClick xmlns:r="http://schemas.openxmlformats.org/officeDocument/2006/relationships" r:id="rId1" tooltip="Click for Next Attachment"/>
          <a:extLst>
            <a:ext uri="{FF2B5EF4-FFF2-40B4-BE49-F238E27FC236}">
              <a16:creationId xmlns:a16="http://schemas.microsoft.com/office/drawing/2014/main" id="{00000000-0008-0000-1500-00000F5D0100}"/>
            </a:ext>
          </a:extLst>
        </xdr:cNvPr>
        <xdr:cNvGrpSpPr>
          <a:grpSpLocks/>
        </xdr:cNvGrpSpPr>
      </xdr:nvGrpSpPr>
      <xdr:grpSpPr bwMode="auto">
        <a:xfrm>
          <a:off x="7839075" y="57150"/>
          <a:ext cx="1219200" cy="847725"/>
          <a:chOff x="738" y="5"/>
          <a:chExt cx="116" cy="73"/>
        </a:xfrm>
      </xdr:grpSpPr>
      <xdr:sp macro="" textlink="">
        <xdr:nvSpPr>
          <xdr:cNvPr id="89360" name="AutoShape 3">
            <a:extLst>
              <a:ext uri="{FF2B5EF4-FFF2-40B4-BE49-F238E27FC236}">
                <a16:creationId xmlns:a16="http://schemas.microsoft.com/office/drawing/2014/main" id="{00000000-0008-0000-1500-0000105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3076" name="Text Box 4">
            <a:extLst>
              <a:ext uri="{FF2B5EF4-FFF2-40B4-BE49-F238E27FC236}">
                <a16:creationId xmlns:a16="http://schemas.microsoft.com/office/drawing/2014/main" id="{00000000-0008-0000-1500-0000040C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59</xdr:row>
          <xdr:rowOff>19050</xdr:rowOff>
        </xdr:from>
        <xdr:to>
          <xdr:col>2</xdr:col>
          <xdr:colOff>752475</xdr:colOff>
          <xdr:row>59</xdr:row>
          <xdr:rowOff>228600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15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59</xdr:row>
          <xdr:rowOff>19050</xdr:rowOff>
        </xdr:from>
        <xdr:to>
          <xdr:col>3</xdr:col>
          <xdr:colOff>219075</xdr:colOff>
          <xdr:row>59</xdr:row>
          <xdr:rowOff>228600</xdr:rowOff>
        </xdr:to>
        <xdr:sp macro="" textlink="">
          <xdr:nvSpPr>
            <xdr:cNvPr id="3085" name="Option Button 13" hidden="1">
              <a:extLst>
                <a:ext uri="{63B3BB69-23CF-44E3-9099-C40C66FF867C}">
                  <a14:compatExt spid="_x0000_s3085"/>
                </a:ext>
                <a:ext uri="{FF2B5EF4-FFF2-40B4-BE49-F238E27FC236}">
                  <a16:creationId xmlns:a16="http://schemas.microsoft.com/office/drawing/2014/main" id="{00000000-0008-0000-15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14</xdr:col>
      <xdr:colOff>47625</xdr:colOff>
      <xdr:row>2</xdr:row>
      <xdr:rowOff>314325</xdr:rowOff>
    </xdr:to>
    <xdr:grpSp>
      <xdr:nvGrpSpPr>
        <xdr:cNvPr id="90379" name="Group 1">
          <a:hlinkClick xmlns:r="http://schemas.openxmlformats.org/officeDocument/2006/relationships" r:id="rId1" tooltip="Click for Next Attachment"/>
          <a:extLst>
            <a:ext uri="{FF2B5EF4-FFF2-40B4-BE49-F238E27FC236}">
              <a16:creationId xmlns:a16="http://schemas.microsoft.com/office/drawing/2014/main" id="{00000000-0008-0000-1600-00000B610100}"/>
            </a:ext>
          </a:extLst>
        </xdr:cNvPr>
        <xdr:cNvGrpSpPr>
          <a:grpSpLocks/>
        </xdr:cNvGrpSpPr>
      </xdr:nvGrpSpPr>
      <xdr:grpSpPr bwMode="auto">
        <a:xfrm>
          <a:off x="8459258" y="38100"/>
          <a:ext cx="1113367" cy="699558"/>
          <a:chOff x="738" y="5"/>
          <a:chExt cx="116" cy="73"/>
        </a:xfrm>
      </xdr:grpSpPr>
      <xdr:sp macro="" textlink="">
        <xdr:nvSpPr>
          <xdr:cNvPr id="90380" name="AutoShape 2">
            <a:extLst>
              <a:ext uri="{FF2B5EF4-FFF2-40B4-BE49-F238E27FC236}">
                <a16:creationId xmlns:a16="http://schemas.microsoft.com/office/drawing/2014/main" id="{00000000-0008-0000-1600-00000C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6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1403" name="Group 1">
          <a:hlinkClick xmlns:r="http://schemas.openxmlformats.org/officeDocument/2006/relationships" r:id="rId1" tooltip="Click for Next Attachment"/>
          <a:extLst>
            <a:ext uri="{FF2B5EF4-FFF2-40B4-BE49-F238E27FC236}">
              <a16:creationId xmlns:a16="http://schemas.microsoft.com/office/drawing/2014/main" id="{00000000-0008-0000-1700-00000B650100}"/>
            </a:ext>
          </a:extLst>
        </xdr:cNvPr>
        <xdr:cNvGrpSpPr>
          <a:grpSpLocks/>
        </xdr:cNvGrpSpPr>
      </xdr:nvGrpSpPr>
      <xdr:grpSpPr bwMode="auto">
        <a:xfrm>
          <a:off x="8382000" y="57150"/>
          <a:ext cx="1104900" cy="695325"/>
          <a:chOff x="738" y="5"/>
          <a:chExt cx="116" cy="73"/>
        </a:xfrm>
      </xdr:grpSpPr>
      <xdr:sp macro="" textlink="">
        <xdr:nvSpPr>
          <xdr:cNvPr id="91404" name="AutoShape 2">
            <a:extLst>
              <a:ext uri="{FF2B5EF4-FFF2-40B4-BE49-F238E27FC236}">
                <a16:creationId xmlns:a16="http://schemas.microsoft.com/office/drawing/2014/main" id="{00000000-0008-0000-1700-00000C6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17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962" name="Group 14">
          <a:hlinkClick xmlns:r="http://schemas.openxmlformats.org/officeDocument/2006/relationships" r:id="rId1" tooltip="Back to Cover"/>
          <a:extLst>
            <a:ext uri="{FF2B5EF4-FFF2-40B4-BE49-F238E27FC236}">
              <a16:creationId xmlns:a16="http://schemas.microsoft.com/office/drawing/2014/main" id="{00000000-0008-0000-1800-0000226B0100}"/>
            </a:ext>
          </a:extLst>
        </xdr:cNvPr>
        <xdr:cNvGrpSpPr>
          <a:grpSpLocks/>
        </xdr:cNvGrpSpPr>
      </xdr:nvGrpSpPr>
      <xdr:grpSpPr bwMode="auto">
        <a:xfrm>
          <a:off x="7075394" y="57150"/>
          <a:ext cx="1192866" cy="700928"/>
          <a:chOff x="711" y="6"/>
          <a:chExt cx="125" cy="73"/>
        </a:xfrm>
      </xdr:grpSpPr>
      <xdr:sp macro="" textlink="">
        <xdr:nvSpPr>
          <xdr:cNvPr id="92969" name="AutoShape 8">
            <a:extLst>
              <a:ext uri="{FF2B5EF4-FFF2-40B4-BE49-F238E27FC236}">
                <a16:creationId xmlns:a16="http://schemas.microsoft.com/office/drawing/2014/main" id="{00000000-0008-0000-1800-0000296B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33" name="Text Box 9">
            <a:extLst>
              <a:ext uri="{FF2B5EF4-FFF2-40B4-BE49-F238E27FC236}">
                <a16:creationId xmlns:a16="http://schemas.microsoft.com/office/drawing/2014/main" id="{00000000-0008-0000-1800-00000904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7</xdr:col>
      <xdr:colOff>731248</xdr:colOff>
      <xdr:row>17</xdr:row>
      <xdr:rowOff>220196</xdr:rowOff>
    </xdr:from>
    <xdr:to>
      <xdr:col>9</xdr:col>
      <xdr:colOff>11505</xdr:colOff>
      <xdr:row>18</xdr:row>
      <xdr:rowOff>151280</xdr:rowOff>
    </xdr:to>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8410575" y="6972300"/>
          <a:ext cx="8001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8</xdr:col>
      <xdr:colOff>771525</xdr:colOff>
      <xdr:row>17</xdr:row>
      <xdr:rowOff>201418</xdr:rowOff>
    </xdr:from>
    <xdr:to>
      <xdr:col>9</xdr:col>
      <xdr:colOff>806722</xdr:colOff>
      <xdr:row>18</xdr:row>
      <xdr:rowOff>392295</xdr:rowOff>
    </xdr:to>
    <xdr:sp macro="" textlink="">
      <xdr:nvSpPr>
        <xdr:cNvPr id="41818" name="TextBox 5">
          <a:extLst>
            <a:ext uri="{FF2B5EF4-FFF2-40B4-BE49-F238E27FC236}">
              <a16:creationId xmlns:a16="http://schemas.microsoft.com/office/drawing/2014/main" id="{00000000-0008-0000-1800-00005AA30000}"/>
            </a:ext>
          </a:extLst>
        </xdr:cNvPr>
        <xdr:cNvSpPr txBox="1">
          <a:spLocks noChangeArrowheads="1"/>
        </xdr:cNvSpPr>
      </xdr:nvSpPr>
      <xdr:spPr bwMode="auto">
        <a:xfrm>
          <a:off x="9201150" y="6943725"/>
          <a:ext cx="800100" cy="447675"/>
        </a:xfrm>
        <a:prstGeom prst="rect">
          <a:avLst/>
        </a:prstGeom>
        <a:noFill/>
        <a:ln>
          <a:noFill/>
        </a:ln>
      </xdr:spPr>
      <xdr:txBody>
        <a:bodyPr vertOverflow="clip" wrap="square" lIns="27432" tIns="27432" rIns="27432" bIns="0" anchor="t" upright="1"/>
        <a:lstStyle/>
        <a:p>
          <a:pPr algn="ctr" rtl="0">
            <a:defRPr sz="1000"/>
          </a:pPr>
          <a:r>
            <a:rPr lang="en-IN" sz="1100" b="0" i="0" u="sng" strike="noStrike" baseline="0">
              <a:solidFill>
                <a:srgbClr val="000000"/>
              </a:solidFill>
              <a:latin typeface="Calibri"/>
              <a:cs typeface="Calibri"/>
            </a:rPr>
            <a:t>Validity upto</a:t>
          </a:r>
        </a:p>
      </xdr:txBody>
    </xdr:sp>
    <xdr:clientData/>
  </xdr:twoCellAnchor>
  <xdr:twoCellAnchor editAs="absolute">
    <xdr:from>
      <xdr:col>5</xdr:col>
      <xdr:colOff>1961605</xdr:colOff>
      <xdr:row>17</xdr:row>
      <xdr:rowOff>201418</xdr:rowOff>
    </xdr:from>
    <xdr:to>
      <xdr:col>7</xdr:col>
      <xdr:colOff>28205</xdr:colOff>
      <xdr:row>18</xdr:row>
      <xdr:rowOff>132739</xdr:rowOff>
    </xdr:to>
    <xdr:sp macro="" textlink="">
      <xdr:nvSpPr>
        <xdr:cNvPr id="7" name="TextBox 6">
          <a:extLst>
            <a:ext uri="{FF2B5EF4-FFF2-40B4-BE49-F238E27FC236}">
              <a16:creationId xmlns:a16="http://schemas.microsoft.com/office/drawing/2014/main" id="{00000000-0008-0000-1800-000007000000}"/>
            </a:ext>
          </a:extLst>
        </xdr:cNvPr>
        <xdr:cNvSpPr txBox="1"/>
      </xdr:nvSpPr>
      <xdr:spPr>
        <a:xfrm>
          <a:off x="6791324" y="6943725"/>
          <a:ext cx="9048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7</xdr:col>
      <xdr:colOff>0</xdr:colOff>
      <xdr:row>17</xdr:row>
      <xdr:rowOff>210671</xdr:rowOff>
    </xdr:from>
    <xdr:to>
      <xdr:col>8</xdr:col>
      <xdr:colOff>40033</xdr:colOff>
      <xdr:row>18</xdr:row>
      <xdr:rowOff>155218</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7667625" y="6962775"/>
          <a:ext cx="8001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twoCellAnchor editAs="absolute">
    <xdr:from>
      <xdr:col>8</xdr:col>
      <xdr:colOff>0</xdr:colOff>
      <xdr:row>35</xdr:row>
      <xdr:rowOff>631115</xdr:rowOff>
    </xdr:from>
    <xdr:to>
      <xdr:col>9</xdr:col>
      <xdr:colOff>117637</xdr:colOff>
      <xdr:row>37</xdr:row>
      <xdr:rowOff>210625</xdr:rowOff>
    </xdr:to>
    <xdr:sp macro="" textlink="">
      <xdr:nvSpPr>
        <xdr:cNvPr id="9" name="TextBox 8">
          <a:extLst>
            <a:ext uri="{FF2B5EF4-FFF2-40B4-BE49-F238E27FC236}">
              <a16:creationId xmlns:a16="http://schemas.microsoft.com/office/drawing/2014/main" id="{00000000-0008-0000-1800-000009000000}"/>
            </a:ext>
          </a:extLst>
        </xdr:cNvPr>
        <xdr:cNvSpPr txBox="1"/>
      </xdr:nvSpPr>
      <xdr:spPr>
        <a:xfrm>
          <a:off x="8420100" y="18916650"/>
          <a:ext cx="9048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r>
            <a:rPr lang="en-IN" sz="1100" u="sng" baseline="0"/>
            <a:t>MSE Bidder (Select from drop-down menu)</a:t>
          </a:r>
        </a:p>
      </xdr:txBody>
    </xdr:sp>
    <xdr:clientData/>
  </xdr:twoCellAnchor>
  <xdr:twoCellAnchor editAs="absolute">
    <xdr:from>
      <xdr:col>9</xdr:col>
      <xdr:colOff>0</xdr:colOff>
      <xdr:row>35</xdr:row>
      <xdr:rowOff>448273</xdr:rowOff>
    </xdr:from>
    <xdr:to>
      <xdr:col>10</xdr:col>
      <xdr:colOff>43257</xdr:colOff>
      <xdr:row>37</xdr:row>
      <xdr:rowOff>477565</xdr:rowOff>
    </xdr:to>
    <xdr:sp macro="" textlink="">
      <xdr:nvSpPr>
        <xdr:cNvPr id="10" name="TextBox 9">
          <a:extLst>
            <a:ext uri="{FF2B5EF4-FFF2-40B4-BE49-F238E27FC236}">
              <a16:creationId xmlns:a16="http://schemas.microsoft.com/office/drawing/2014/main" id="{00000000-0008-0000-1800-00000A000000}"/>
            </a:ext>
          </a:extLst>
        </xdr:cNvPr>
        <xdr:cNvSpPr txBox="1"/>
      </xdr:nvSpPr>
      <xdr:spPr>
        <a:xfrm>
          <a:off x="9210675" y="18735675"/>
          <a:ext cx="933450"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800"/>
            </a:lnSpc>
          </a:pPr>
          <a:endParaRPr lang="en-IN" sz="1100" u="sng"/>
        </a:p>
        <a:p>
          <a:pPr algn="ctr">
            <a:lnSpc>
              <a:spcPts val="800"/>
            </a:lnSpc>
          </a:pPr>
          <a:endParaRPr lang="en-IN" sz="1100" u="sng"/>
        </a:p>
        <a:p>
          <a:pPr algn="ctr">
            <a:lnSpc>
              <a:spcPts val="800"/>
            </a:lnSpc>
          </a:pPr>
          <a:r>
            <a:rPr lang="en-IN" sz="1100" u="sng"/>
            <a:t>Registered with designated authority</a:t>
          </a:r>
        </a:p>
        <a:p>
          <a:pPr algn="ctr">
            <a:lnSpc>
              <a:spcPts val="900"/>
            </a:lnSpc>
          </a:pPr>
          <a:endParaRPr lang="en-IN" sz="1100" u="sng"/>
        </a:p>
        <a:p>
          <a:pPr algn="ctr">
            <a:lnSpc>
              <a:spcPts val="1000"/>
            </a:lnSpc>
          </a:pPr>
          <a:endParaRPr lang="en-IN" sz="1100" u="sng"/>
        </a:p>
        <a:p>
          <a:pPr algn="ctr">
            <a:lnSpc>
              <a:spcPts val="1000"/>
            </a:lnSpc>
          </a:pPr>
          <a:r>
            <a:rPr lang="en-IN" sz="1100" u="sng"/>
            <a:t> (Type name)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142875</xdr:colOff>
      <xdr:row>4</xdr:row>
      <xdr:rowOff>0</xdr:rowOff>
    </xdr:to>
    <xdr:pic>
      <xdr:nvPicPr>
        <xdr:cNvPr id="93718" name="EtsImage" descr="ImageShow">
          <a:extLst>
            <a:ext uri="{FF2B5EF4-FFF2-40B4-BE49-F238E27FC236}">
              <a16:creationId xmlns:a16="http://schemas.microsoft.com/office/drawing/2014/main" id="{00000000-0008-0000-1900-0000166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390525</xdr:colOff>
      <xdr:row>0</xdr:row>
      <xdr:rowOff>9525</xdr:rowOff>
    </xdr:from>
    <xdr:to>
      <xdr:col>14</xdr:col>
      <xdr:colOff>0</xdr:colOff>
      <xdr:row>4</xdr:row>
      <xdr:rowOff>0</xdr:rowOff>
    </xdr:to>
    <xdr:pic>
      <xdr:nvPicPr>
        <xdr:cNvPr id="93719" name="EtsLicenseeLogo" descr="ImageShow">
          <a:extLst>
            <a:ext uri="{FF2B5EF4-FFF2-40B4-BE49-F238E27FC236}">
              <a16:creationId xmlns:a16="http://schemas.microsoft.com/office/drawing/2014/main" id="{00000000-0008-0000-1900-0000176E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9525"/>
          <a:ext cx="828675" cy="8286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76200</xdr:colOff>
      <xdr:row>0</xdr:row>
      <xdr:rowOff>57150</xdr:rowOff>
    </xdr:from>
    <xdr:to>
      <xdr:col>14</xdr:col>
      <xdr:colOff>1181100</xdr:colOff>
      <xdr:row>3</xdr:row>
      <xdr:rowOff>123825</xdr:rowOff>
    </xdr:to>
    <xdr:grpSp>
      <xdr:nvGrpSpPr>
        <xdr:cNvPr id="93720" name="Group 3">
          <a:hlinkClick xmlns:r="http://schemas.openxmlformats.org/officeDocument/2006/relationships" r:id="rId3" tooltip="Back to Cover Page"/>
          <a:extLst>
            <a:ext uri="{FF2B5EF4-FFF2-40B4-BE49-F238E27FC236}">
              <a16:creationId xmlns:a16="http://schemas.microsoft.com/office/drawing/2014/main" id="{00000000-0008-0000-1900-0000186E0100}"/>
            </a:ext>
          </a:extLst>
        </xdr:cNvPr>
        <xdr:cNvGrpSpPr>
          <a:grpSpLocks/>
        </xdr:cNvGrpSpPr>
      </xdr:nvGrpSpPr>
      <xdr:grpSpPr bwMode="auto">
        <a:xfrm>
          <a:off x="8048625" y="57150"/>
          <a:ext cx="1104900" cy="695325"/>
          <a:chOff x="762" y="5"/>
          <a:chExt cx="116" cy="73"/>
        </a:xfrm>
      </xdr:grpSpPr>
      <xdr:sp macro="" textlink="">
        <xdr:nvSpPr>
          <xdr:cNvPr id="93722" name="AutoShape 4">
            <a:extLst>
              <a:ext uri="{FF2B5EF4-FFF2-40B4-BE49-F238E27FC236}">
                <a16:creationId xmlns:a16="http://schemas.microsoft.com/office/drawing/2014/main" id="{00000000-0008-0000-1900-00001A6E01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1509" name="Text Box 5">
            <a:extLst>
              <a:ext uri="{FF2B5EF4-FFF2-40B4-BE49-F238E27FC236}">
                <a16:creationId xmlns:a16="http://schemas.microsoft.com/office/drawing/2014/main" id="{00000000-0008-0000-1900-000005540000}"/>
              </a:ext>
            </a:extLst>
          </xdr:cNvPr>
          <xdr:cNvSpPr txBox="1">
            <a:spLocks noChangeArrowheads="1"/>
          </xdr:cNvSpPr>
        </xdr:nvSpPr>
        <xdr:spPr bwMode="auto">
          <a:xfrm>
            <a:off x="776" y="21"/>
            <a:ext cx="82" cy="43"/>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12</xdr:col>
      <xdr:colOff>375466</xdr:colOff>
      <xdr:row>4</xdr:row>
      <xdr:rowOff>0</xdr:rowOff>
    </xdr:from>
    <xdr:to>
      <xdr:col>14</xdr:col>
      <xdr:colOff>1393</xdr:colOff>
      <xdr:row>5</xdr:row>
      <xdr:rowOff>0</xdr:rowOff>
    </xdr:to>
    <xdr:sp macro="" textlink="">
      <xdr:nvSpPr>
        <xdr:cNvPr id="21510" name="Text Box 6">
          <a:hlinkClick xmlns:r="http://schemas.openxmlformats.org/officeDocument/2006/relationships" r:id="rId3" tooltip="Close"/>
          <a:extLst>
            <a:ext uri="{FF2B5EF4-FFF2-40B4-BE49-F238E27FC236}">
              <a16:creationId xmlns:a16="http://schemas.microsoft.com/office/drawing/2014/main" id="{00000000-0008-0000-1900-000006540000}"/>
            </a:ext>
          </a:extLst>
        </xdr:cNvPr>
        <xdr:cNvSpPr txBox="1">
          <a:spLocks noChangeArrowheads="1"/>
        </xdr:cNvSpPr>
      </xdr:nvSpPr>
      <xdr:spPr bwMode="auto">
        <a:xfrm>
          <a:off x="7134225" y="838200"/>
          <a:ext cx="838200" cy="200025"/>
        </a:xfrm>
        <a:prstGeom prst="rect">
          <a:avLst/>
        </a:prstGeom>
        <a:solidFill>
          <a:srgbClr val="C0C0C0"/>
        </a:solidFill>
        <a:ln w="9525">
          <a:solidFill>
            <a:srgbClr val="000000"/>
          </a:solidFill>
          <a:miter lim="800000"/>
          <a:headEnd/>
          <a:tailEnd/>
        </a:ln>
      </xdr:spPr>
      <xdr:txBody>
        <a:bodyPr vertOverflow="clip" wrap="square" lIns="27432" tIns="27432" rIns="27432" bIns="0" anchor="t" upright="1"/>
        <a:lstStyle/>
        <a:p>
          <a:pPr algn="ctr" rtl="1">
            <a:defRPr sz="1000"/>
          </a:pPr>
          <a:r>
            <a:rPr lang="en-US" sz="1100" b="1" i="0" strike="noStrike">
              <a:solidFill>
                <a:srgbClr val="000000"/>
              </a:solidFill>
              <a:latin typeface="Book Antiqua"/>
            </a:rPr>
            <a:t>Close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RHQ%20AWARDED%20PACKAGES\OPEN%20TENDERS\e%20-%20Tendering\I-1241%20(EPS-57)%20TTR%20kit\Amend-II%20dated%2017.06.16\Revised%20Attachment%20and%20Bid%20forms%20Vol-III\10%20Attachments%20and%20Bid%20Forms%20%20TTR%20KIT%20Vol.II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RHQ%20AWARDED%20PACKAGES\OPEN%20TENDERS\e%20-%20Tendering\I-1233%20(EPS-55)%20%20Oil%20Storage%20Tank\E-documents%20I-1233\Amendment-II\09%20Rev-2%20Attachments%20and%20Bid%20Forms%20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00%20Updating%20Folder\01%20Open%20Tender\9%20Diversion%20of%20Talcher-Kolar%20HVDC%20line%20near%20Nayagarh\Final\Vol%20III\09%20Attachments%20and%20Bid%20Forms%20Vo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sheetData sheetId="1"/>
      <sheetData sheetId="2" refreshError="1">
        <row r="7">
          <cell r="A7" t="str">
            <v>Bidder’s Name and Address (Bidder [Authorised Representative])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4">
          <cell r="A4" t="str">
            <v xml:space="preserve">Rs. Zero Only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5A"/>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sheetData sheetId="1"/>
      <sheetData sheetId="2">
        <row r="7">
          <cell r="E7" t="str">
            <v>To:</v>
          </cell>
        </row>
        <row r="8">
          <cell r="A8"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refreshError="1"/>
      <sheetData sheetId="1" refreshError="1"/>
      <sheetData sheetId="2" refreshError="1">
        <row r="3">
          <cell r="A3" t="str">
            <v>Diversion/Modification of Existing 400KV Talcher-Meramundali D/C Line, 400KV Rengali-Indravati S/C Line &amp; HVDC Earth Electrode Line due to crossing of proposed New Railway Lines of East Coast Railway.</v>
          </cell>
        </row>
        <row r="24">
          <cell r="B24" t="str">
            <v/>
          </cell>
          <cell r="E24" t="str">
            <v/>
          </cell>
        </row>
        <row r="25">
          <cell r="B25" t="str">
            <v/>
          </cell>
          <cell r="E25"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drawing" Target="../drawings/drawing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drawing" Target="../drawings/drawing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12" Type="http://schemas.openxmlformats.org/officeDocument/2006/relationships/drawing" Target="../drawings/drawing4.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11" Type="http://schemas.openxmlformats.org/officeDocument/2006/relationships/printerSettings" Target="../printerSettings/printerSettings52.bin"/><Relationship Id="rId5" Type="http://schemas.openxmlformats.org/officeDocument/2006/relationships/printerSettings" Target="../printerSettings/printerSettings46.bin"/><Relationship Id="rId10" Type="http://schemas.openxmlformats.org/officeDocument/2006/relationships/printerSettings" Target="../printerSettings/printerSettings51.bin"/><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0.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drawing" Target="../drawings/drawing5.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12" Type="http://schemas.openxmlformats.org/officeDocument/2006/relationships/drawing" Target="../drawings/drawing6.xml"/><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0" Type="http://schemas.openxmlformats.org/officeDocument/2006/relationships/printerSettings" Target="../printerSettings/printerSettings73.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2.bin"/><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12" Type="http://schemas.openxmlformats.org/officeDocument/2006/relationships/drawing" Target="../drawings/drawing7.xml"/><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11" Type="http://schemas.openxmlformats.org/officeDocument/2006/relationships/printerSettings" Target="../printerSettings/printerSettings85.bin"/><Relationship Id="rId5" Type="http://schemas.openxmlformats.org/officeDocument/2006/relationships/printerSettings" Target="../printerSettings/printerSettings79.bin"/><Relationship Id="rId10" Type="http://schemas.openxmlformats.org/officeDocument/2006/relationships/printerSettings" Target="../printerSettings/printerSettings84.bin"/><Relationship Id="rId4" Type="http://schemas.openxmlformats.org/officeDocument/2006/relationships/printerSettings" Target="../printerSettings/printerSettings78.bin"/><Relationship Id="rId9" Type="http://schemas.openxmlformats.org/officeDocument/2006/relationships/printerSettings" Target="../printerSettings/printerSettings8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vmlDrawing" Target="../drawings/vmlDrawing1.vml"/><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12" Type="http://schemas.openxmlformats.org/officeDocument/2006/relationships/drawing" Target="../drawings/drawing8.xml"/><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5" Type="http://schemas.openxmlformats.org/officeDocument/2006/relationships/printerSettings" Target="../printerSettings/printerSettings90.bin"/><Relationship Id="rId10" Type="http://schemas.openxmlformats.org/officeDocument/2006/relationships/printerSettings" Target="../printerSettings/printerSettings95.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7.bin"/><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5.bin"/><Relationship Id="rId13" Type="http://schemas.openxmlformats.org/officeDocument/2006/relationships/vmlDrawing" Target="../drawings/vmlDrawing3.vml"/><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12" Type="http://schemas.openxmlformats.org/officeDocument/2006/relationships/drawing" Target="../drawings/drawing10.xml"/><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11" Type="http://schemas.openxmlformats.org/officeDocument/2006/relationships/printerSettings" Target="../printerSettings/printerSettings108.bin"/><Relationship Id="rId5" Type="http://schemas.openxmlformats.org/officeDocument/2006/relationships/printerSettings" Target="../printerSettings/printerSettings102.bin"/><Relationship Id="rId10" Type="http://schemas.openxmlformats.org/officeDocument/2006/relationships/printerSettings" Target="../printerSettings/printerSettings107.bin"/><Relationship Id="rId4" Type="http://schemas.openxmlformats.org/officeDocument/2006/relationships/printerSettings" Target="../printerSettings/printerSettings101.bin"/><Relationship Id="rId9" Type="http://schemas.openxmlformats.org/officeDocument/2006/relationships/printerSettings" Target="../printerSettings/printerSettings106.bin"/><Relationship Id="rId1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09.bin"/><Relationship Id="rId4" Type="http://schemas.openxmlformats.org/officeDocument/2006/relationships/ctrlProp" Target="../ctrlProps/ctrlProp4.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7.bin"/><Relationship Id="rId3" Type="http://schemas.openxmlformats.org/officeDocument/2006/relationships/printerSettings" Target="../printerSettings/printerSettings112.bin"/><Relationship Id="rId7" Type="http://schemas.openxmlformats.org/officeDocument/2006/relationships/printerSettings" Target="../printerSettings/printerSettings116.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6" Type="http://schemas.openxmlformats.org/officeDocument/2006/relationships/printerSettings" Target="../printerSettings/printerSettings115.bin"/><Relationship Id="rId11" Type="http://schemas.openxmlformats.org/officeDocument/2006/relationships/drawing" Target="../drawings/drawing12.xml"/><Relationship Id="rId5" Type="http://schemas.openxmlformats.org/officeDocument/2006/relationships/printerSettings" Target="../printerSettings/printerSettings114.bin"/><Relationship Id="rId10" Type="http://schemas.openxmlformats.org/officeDocument/2006/relationships/printerSettings" Target="../printerSettings/printerSettings119.bin"/><Relationship Id="rId4" Type="http://schemas.openxmlformats.org/officeDocument/2006/relationships/printerSettings" Target="../printerSettings/printerSettings113.bin"/><Relationship Id="rId9" Type="http://schemas.openxmlformats.org/officeDocument/2006/relationships/printerSettings" Target="../printerSettings/printerSettings118.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27.bin"/><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 Id="rId9"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35.bin"/><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12" Type="http://schemas.openxmlformats.org/officeDocument/2006/relationships/drawing" Target="../drawings/drawing14.xml"/><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11" Type="http://schemas.openxmlformats.org/officeDocument/2006/relationships/printerSettings" Target="../printerSettings/printerSettings138.bin"/><Relationship Id="rId5" Type="http://schemas.openxmlformats.org/officeDocument/2006/relationships/printerSettings" Target="../printerSettings/printerSettings132.bin"/><Relationship Id="rId10" Type="http://schemas.openxmlformats.org/officeDocument/2006/relationships/printerSettings" Target="../printerSettings/printerSettings137.bin"/><Relationship Id="rId4" Type="http://schemas.openxmlformats.org/officeDocument/2006/relationships/printerSettings" Target="../printerSettings/printerSettings131.bin"/><Relationship Id="rId9" Type="http://schemas.openxmlformats.org/officeDocument/2006/relationships/printerSettings" Target="../printerSettings/printerSettings13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46.bin"/><Relationship Id="rId3" Type="http://schemas.openxmlformats.org/officeDocument/2006/relationships/printerSettings" Target="../printerSettings/printerSettings141.bin"/><Relationship Id="rId7" Type="http://schemas.openxmlformats.org/officeDocument/2006/relationships/printerSettings" Target="../printerSettings/printerSettings145.bin"/><Relationship Id="rId12" Type="http://schemas.openxmlformats.org/officeDocument/2006/relationships/drawing" Target="../drawings/drawing15.xml"/><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11" Type="http://schemas.openxmlformats.org/officeDocument/2006/relationships/printerSettings" Target="../printerSettings/printerSettings149.bin"/><Relationship Id="rId5" Type="http://schemas.openxmlformats.org/officeDocument/2006/relationships/printerSettings" Target="../printerSettings/printerSettings143.bin"/><Relationship Id="rId10" Type="http://schemas.openxmlformats.org/officeDocument/2006/relationships/printerSettings" Target="../printerSettings/printerSettings148.bin"/><Relationship Id="rId4" Type="http://schemas.openxmlformats.org/officeDocument/2006/relationships/printerSettings" Target="../printerSettings/printerSettings142.bin"/><Relationship Id="rId9" Type="http://schemas.openxmlformats.org/officeDocument/2006/relationships/printerSettings" Target="../printerSettings/printerSettings14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57.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drawing" Target="../drawings/drawing16.xml"/><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12" Type="http://schemas.openxmlformats.org/officeDocument/2006/relationships/drawing" Target="../drawings/drawing17.xml"/><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0" Type="http://schemas.openxmlformats.org/officeDocument/2006/relationships/printerSettings" Target="../printerSettings/printerSettings170.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79.bin"/><Relationship Id="rId3" Type="http://schemas.openxmlformats.org/officeDocument/2006/relationships/printerSettings" Target="../printerSettings/printerSettings174.bin"/><Relationship Id="rId7" Type="http://schemas.openxmlformats.org/officeDocument/2006/relationships/printerSettings" Target="../printerSettings/printerSettings178.bin"/><Relationship Id="rId12" Type="http://schemas.openxmlformats.org/officeDocument/2006/relationships/drawing" Target="../drawings/drawing18.xml"/><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6" Type="http://schemas.openxmlformats.org/officeDocument/2006/relationships/printerSettings" Target="../printerSettings/printerSettings177.bin"/><Relationship Id="rId11" Type="http://schemas.openxmlformats.org/officeDocument/2006/relationships/printerSettings" Target="../printerSettings/printerSettings182.bin"/><Relationship Id="rId5" Type="http://schemas.openxmlformats.org/officeDocument/2006/relationships/printerSettings" Target="../printerSettings/printerSettings176.bin"/><Relationship Id="rId10" Type="http://schemas.openxmlformats.org/officeDocument/2006/relationships/printerSettings" Target="../printerSettings/printerSettings181.bin"/><Relationship Id="rId4" Type="http://schemas.openxmlformats.org/officeDocument/2006/relationships/printerSettings" Target="../printerSettings/printerSettings175.bin"/><Relationship Id="rId9" Type="http://schemas.openxmlformats.org/officeDocument/2006/relationships/printerSettings" Target="../printerSettings/printerSettings18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90.bin"/><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 Id="rId9"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98.bin"/><Relationship Id="rId3" Type="http://schemas.openxmlformats.org/officeDocument/2006/relationships/printerSettings" Target="../printerSettings/printerSettings193.bin"/><Relationship Id="rId7" Type="http://schemas.openxmlformats.org/officeDocument/2006/relationships/printerSettings" Target="../printerSettings/printerSettings197.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6" Type="http://schemas.openxmlformats.org/officeDocument/2006/relationships/printerSettings" Target="../printerSettings/printerSettings196.bin"/><Relationship Id="rId5" Type="http://schemas.openxmlformats.org/officeDocument/2006/relationships/printerSettings" Target="../printerSettings/printerSettings195.bin"/><Relationship Id="rId4" Type="http://schemas.openxmlformats.org/officeDocument/2006/relationships/printerSettings" Target="../printerSettings/printerSettings194.bin"/><Relationship Id="rId9"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06.bin"/><Relationship Id="rId13" Type="http://schemas.openxmlformats.org/officeDocument/2006/relationships/vmlDrawing" Target="../drawings/vmlDrawing5.vml"/><Relationship Id="rId3" Type="http://schemas.openxmlformats.org/officeDocument/2006/relationships/printerSettings" Target="../printerSettings/printerSettings201.bin"/><Relationship Id="rId7" Type="http://schemas.openxmlformats.org/officeDocument/2006/relationships/printerSettings" Target="../printerSettings/printerSettings205.bin"/><Relationship Id="rId12" Type="http://schemas.openxmlformats.org/officeDocument/2006/relationships/drawing" Target="../drawings/drawing21.xml"/><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6" Type="http://schemas.openxmlformats.org/officeDocument/2006/relationships/printerSettings" Target="../printerSettings/printerSettings204.bin"/><Relationship Id="rId11" Type="http://schemas.openxmlformats.org/officeDocument/2006/relationships/printerSettings" Target="../printerSettings/printerSettings209.bin"/><Relationship Id="rId5" Type="http://schemas.openxmlformats.org/officeDocument/2006/relationships/printerSettings" Target="../printerSettings/printerSettings203.bin"/><Relationship Id="rId15" Type="http://schemas.openxmlformats.org/officeDocument/2006/relationships/ctrlProp" Target="../ctrlProps/ctrlProp6.xml"/><Relationship Id="rId10" Type="http://schemas.openxmlformats.org/officeDocument/2006/relationships/printerSettings" Target="../printerSettings/printerSettings208.bin"/><Relationship Id="rId4" Type="http://schemas.openxmlformats.org/officeDocument/2006/relationships/printerSettings" Target="../printerSettings/printerSettings202.bin"/><Relationship Id="rId9" Type="http://schemas.openxmlformats.org/officeDocument/2006/relationships/printerSettings" Target="../printerSettings/printerSettings207.bin"/><Relationship Id="rId14" Type="http://schemas.openxmlformats.org/officeDocument/2006/relationships/ctrlProp" Target="../ctrlProps/ctrlProp5.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17.bin"/><Relationship Id="rId3" Type="http://schemas.openxmlformats.org/officeDocument/2006/relationships/printerSettings" Target="../printerSettings/printerSettings212.bin"/><Relationship Id="rId7" Type="http://schemas.openxmlformats.org/officeDocument/2006/relationships/printerSettings" Target="../printerSettings/printerSettings216.bin"/><Relationship Id="rId12" Type="http://schemas.openxmlformats.org/officeDocument/2006/relationships/drawing" Target="../drawings/drawing22.xml"/><Relationship Id="rId2" Type="http://schemas.openxmlformats.org/officeDocument/2006/relationships/printerSettings" Target="../printerSettings/printerSettings211.bin"/><Relationship Id="rId1" Type="http://schemas.openxmlformats.org/officeDocument/2006/relationships/printerSettings" Target="../printerSettings/printerSettings210.bin"/><Relationship Id="rId6" Type="http://schemas.openxmlformats.org/officeDocument/2006/relationships/printerSettings" Target="../printerSettings/printerSettings215.bin"/><Relationship Id="rId11" Type="http://schemas.openxmlformats.org/officeDocument/2006/relationships/printerSettings" Target="../printerSettings/printerSettings220.bin"/><Relationship Id="rId5" Type="http://schemas.openxmlformats.org/officeDocument/2006/relationships/printerSettings" Target="../printerSettings/printerSettings214.bin"/><Relationship Id="rId10" Type="http://schemas.openxmlformats.org/officeDocument/2006/relationships/printerSettings" Target="../printerSettings/printerSettings219.bin"/><Relationship Id="rId4" Type="http://schemas.openxmlformats.org/officeDocument/2006/relationships/printerSettings" Target="../printerSettings/printerSettings213.bin"/><Relationship Id="rId9" Type="http://schemas.openxmlformats.org/officeDocument/2006/relationships/printerSettings" Target="../printerSettings/printerSettings21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28.bin"/><Relationship Id="rId3" Type="http://schemas.openxmlformats.org/officeDocument/2006/relationships/printerSettings" Target="../printerSettings/printerSettings223.bin"/><Relationship Id="rId7" Type="http://schemas.openxmlformats.org/officeDocument/2006/relationships/printerSettings" Target="../printerSettings/printerSettings227.bin"/><Relationship Id="rId12" Type="http://schemas.openxmlformats.org/officeDocument/2006/relationships/drawing" Target="../drawings/drawing23.xml"/><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6" Type="http://schemas.openxmlformats.org/officeDocument/2006/relationships/printerSettings" Target="../printerSettings/printerSettings226.bin"/><Relationship Id="rId11" Type="http://schemas.openxmlformats.org/officeDocument/2006/relationships/printerSettings" Target="../printerSettings/printerSettings231.bin"/><Relationship Id="rId5" Type="http://schemas.openxmlformats.org/officeDocument/2006/relationships/printerSettings" Target="../printerSettings/printerSettings225.bin"/><Relationship Id="rId10" Type="http://schemas.openxmlformats.org/officeDocument/2006/relationships/printerSettings" Target="../printerSettings/printerSettings230.bin"/><Relationship Id="rId4" Type="http://schemas.openxmlformats.org/officeDocument/2006/relationships/printerSettings" Target="../printerSettings/printerSettings224.bin"/><Relationship Id="rId9" Type="http://schemas.openxmlformats.org/officeDocument/2006/relationships/printerSettings" Target="../printerSettings/printerSettings22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39.bin"/><Relationship Id="rId3" Type="http://schemas.openxmlformats.org/officeDocument/2006/relationships/printerSettings" Target="../printerSettings/printerSettings234.bin"/><Relationship Id="rId7" Type="http://schemas.openxmlformats.org/officeDocument/2006/relationships/printerSettings" Target="../printerSettings/printerSettings238.bin"/><Relationship Id="rId12" Type="http://schemas.openxmlformats.org/officeDocument/2006/relationships/drawing" Target="../drawings/drawing24.xml"/><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6" Type="http://schemas.openxmlformats.org/officeDocument/2006/relationships/printerSettings" Target="../printerSettings/printerSettings237.bin"/><Relationship Id="rId11" Type="http://schemas.openxmlformats.org/officeDocument/2006/relationships/printerSettings" Target="../printerSettings/printerSettings242.bin"/><Relationship Id="rId5" Type="http://schemas.openxmlformats.org/officeDocument/2006/relationships/printerSettings" Target="../printerSettings/printerSettings236.bin"/><Relationship Id="rId10" Type="http://schemas.openxmlformats.org/officeDocument/2006/relationships/printerSettings" Target="../printerSettings/printerSettings241.bin"/><Relationship Id="rId4" Type="http://schemas.openxmlformats.org/officeDocument/2006/relationships/printerSettings" Target="../printerSettings/printerSettings235.bin"/><Relationship Id="rId9" Type="http://schemas.openxmlformats.org/officeDocument/2006/relationships/printerSettings" Target="../printerSettings/printerSettings240.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50.bin"/><Relationship Id="rId3" Type="http://schemas.openxmlformats.org/officeDocument/2006/relationships/printerSettings" Target="../printerSettings/printerSettings245.bin"/><Relationship Id="rId7" Type="http://schemas.openxmlformats.org/officeDocument/2006/relationships/printerSettings" Target="../printerSettings/printerSettings249.bin"/><Relationship Id="rId2" Type="http://schemas.openxmlformats.org/officeDocument/2006/relationships/printerSettings" Target="../printerSettings/printerSettings244.bin"/><Relationship Id="rId1" Type="http://schemas.openxmlformats.org/officeDocument/2006/relationships/printerSettings" Target="../printerSettings/printerSettings243.bin"/><Relationship Id="rId6" Type="http://schemas.openxmlformats.org/officeDocument/2006/relationships/printerSettings" Target="../printerSettings/printerSettings248.bin"/><Relationship Id="rId11" Type="http://schemas.openxmlformats.org/officeDocument/2006/relationships/drawing" Target="../drawings/drawing25.xml"/><Relationship Id="rId5" Type="http://schemas.openxmlformats.org/officeDocument/2006/relationships/printerSettings" Target="../printerSettings/printerSettings247.bin"/><Relationship Id="rId10" Type="http://schemas.openxmlformats.org/officeDocument/2006/relationships/printerSettings" Target="../printerSettings/printerSettings252.bin"/><Relationship Id="rId4" Type="http://schemas.openxmlformats.org/officeDocument/2006/relationships/printerSettings" Target="../printerSettings/printerSettings246.bin"/><Relationship Id="rId9" Type="http://schemas.openxmlformats.org/officeDocument/2006/relationships/printerSettings" Target="../printerSettings/printerSettings251.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60.bin"/><Relationship Id="rId3" Type="http://schemas.openxmlformats.org/officeDocument/2006/relationships/printerSettings" Target="../printerSettings/printerSettings255.bin"/><Relationship Id="rId7" Type="http://schemas.openxmlformats.org/officeDocument/2006/relationships/printerSettings" Target="../printerSettings/printerSettings259.bin"/><Relationship Id="rId2" Type="http://schemas.openxmlformats.org/officeDocument/2006/relationships/printerSettings" Target="../printerSettings/printerSettings254.bin"/><Relationship Id="rId1" Type="http://schemas.openxmlformats.org/officeDocument/2006/relationships/printerSettings" Target="../printerSettings/printerSettings253.bin"/><Relationship Id="rId6" Type="http://schemas.openxmlformats.org/officeDocument/2006/relationships/printerSettings" Target="../printerSettings/printerSettings258.bin"/><Relationship Id="rId5" Type="http://schemas.openxmlformats.org/officeDocument/2006/relationships/printerSettings" Target="../printerSettings/printerSettings257.bin"/><Relationship Id="rId10" Type="http://schemas.openxmlformats.org/officeDocument/2006/relationships/printerSettings" Target="../printerSettings/printerSettings262.bin"/><Relationship Id="rId4" Type="http://schemas.openxmlformats.org/officeDocument/2006/relationships/printerSettings" Target="../printerSettings/printerSettings256.bin"/><Relationship Id="rId9" Type="http://schemas.openxmlformats.org/officeDocument/2006/relationships/printerSettings" Target="../printerSettings/printerSettings2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tabSelected="1" showRuler="0" workbookViewId="0">
      <selection activeCell="C8" sqref="C8"/>
    </sheetView>
  </sheetViews>
  <sheetFormatPr defaultRowHeight="15.75"/>
  <cols>
    <col min="1" max="1" width="27.5703125" style="59" customWidth="1"/>
    <col min="2" max="2" width="14.85546875" style="59" customWidth="1"/>
    <col min="3" max="3" width="13.140625" style="59" customWidth="1"/>
    <col min="4" max="8" width="9.140625" style="59"/>
    <col min="9" max="16384" width="9.140625" style="27"/>
  </cols>
  <sheetData>
    <row r="1" spans="1:8" ht="110.25" customHeight="1">
      <c r="A1" s="120" t="s">
        <v>511</v>
      </c>
      <c r="B1" s="476" t="s">
        <v>683</v>
      </c>
      <c r="C1" s="477"/>
      <c r="D1" s="477"/>
      <c r="E1" s="477"/>
      <c r="F1" s="477"/>
      <c r="G1" s="477"/>
      <c r="H1" s="477"/>
    </row>
    <row r="2" spans="1:8" ht="30.75" customHeight="1">
      <c r="A2" s="120" t="s">
        <v>603</v>
      </c>
      <c r="B2" s="317"/>
    </row>
    <row r="3" spans="1:8" ht="30.75" customHeight="1">
      <c r="A3" s="120" t="s">
        <v>510</v>
      </c>
      <c r="B3" s="723" t="s">
        <v>684</v>
      </c>
      <c r="C3" s="724"/>
      <c r="D3" s="724"/>
      <c r="E3" s="724"/>
      <c r="F3" s="724"/>
      <c r="G3" s="724"/>
      <c r="H3" s="724"/>
    </row>
    <row r="4" spans="1:8">
      <c r="B4" s="478"/>
      <c r="C4" s="478"/>
    </row>
    <row r="5" spans="1:8" ht="16.5">
      <c r="A5" s="120" t="s">
        <v>286</v>
      </c>
      <c r="B5" s="219">
        <v>6</v>
      </c>
      <c r="C5" s="371" t="s">
        <v>654</v>
      </c>
    </row>
    <row r="7" spans="1:8" ht="16.5">
      <c r="A7" s="210"/>
    </row>
  </sheetData>
  <sheetProtection sheet="1" selectLockedCells="1"/>
  <customSheetViews>
    <customSheetView guid="{827228A5-964E-465A-A946-EF2238A19E11}" state="hidden" showRuler="0">
      <selection activeCell="B2" sqref="B2"/>
      <pageMargins left="0.5" right="0.5" top="1" bottom="1" header="0.5" footer="0.5"/>
      <pageSetup orientation="portrait" r:id="rId1"/>
      <headerFooter alignWithMargins="0"/>
    </customSheetView>
    <customSheetView guid="{C75B92C6-DDA6-4B48-9868-112DE431C284}" showPageBreaks="1" state="hidden" showRuler="0">
      <selection activeCell="F4" sqref="F4"/>
      <pageMargins left="0.5" right="0.5" top="1" bottom="1" header="0.5" footer="0.5"/>
      <pageSetup orientation="portrait" r:id="rId2"/>
      <headerFooter alignWithMargins="0"/>
    </customSheetView>
    <customSheetView guid="{6A6F11F6-4979-4331-B451-38654332CB39}" state="hidden" showRuler="0">
      <selection activeCell="B1" sqref="B1:H1"/>
      <pageMargins left="0.5" right="0.5" top="1" bottom="1" header="0.5" footer="0.5"/>
      <pageSetup orientation="portrait" r:id="rId3"/>
      <headerFooter alignWithMargins="0"/>
    </customSheetView>
    <customSheetView guid="{237D8718-39ED-4FFE-B3B2-D1192F8D2E87}" showRuler="0">
      <selection activeCell="B13" sqref="B13"/>
      <pageMargins left="0.75" right="0.75" top="1" bottom="1" header="0.5" footer="0.5"/>
      <pageSetup orientation="portrait" r:id="rId4"/>
      <headerFooter alignWithMargins="0"/>
    </customSheetView>
    <customSheetView guid="{CD4CA1A8-824A-452F-BDBA-32A47C1B3013}" state="hidden" showRuler="0">
      <selection activeCell="J2" sqref="J2"/>
      <pageMargins left="0.75" right="0.75" top="1" bottom="1" header="0.5" footer="0.5"/>
      <pageSetup orientation="portrait" r:id="rId5"/>
      <headerFooter alignWithMargins="0"/>
    </customSheetView>
    <customSheetView guid="{ECEBABD0-566A-41C4-AA9A-38EA30EFEDA8}" state="hidden" showRuler="0">
      <pageMargins left="0.75" right="0.75" top="1" bottom="1" header="0.5" footer="0.5"/>
      <pageSetup orientation="portrait" r:id="rId6"/>
      <headerFooter alignWithMargins="0"/>
    </customSheetView>
    <customSheetView guid="{A3F641DF-CF1D-48E3-AFDC-E52726A449CB}" state="hidden" showRuler="0">
      <pageMargins left="0.75" right="0.75" top="1" bottom="1" header="0.5" footer="0.5"/>
      <pageSetup orientation="portrait" r:id="rId7"/>
      <headerFooter alignWithMargins="0"/>
    </customSheetView>
    <customSheetView guid="{8E7B022F-1113-4BA2-B2BA-8EDBE02A2557}" state="hidden" showRuler="0">
      <pageMargins left="0.75" right="0.75" top="1" bottom="1" header="0.5" footer="0.5"/>
      <pageSetup orientation="portrait" r:id="rId8"/>
      <headerFooter alignWithMargins="0"/>
    </customSheetView>
    <customSheetView guid="{2FDEDC7A-220A-4BDB-8FCD-0C556B60E1DF}" showRuler="0">
      <selection activeCell="B13" sqref="B13"/>
      <pageMargins left="0.75" right="0.75" top="1" bottom="1" header="0.5" footer="0.5"/>
      <pageSetup orientation="portrait" r:id="rId9"/>
      <headerFooter alignWithMargins="0"/>
    </customSheetView>
    <customSheetView guid="{F68380CD-DF58-4BFA-A4C7-4B5C98AD7B16}" state="hidden" showRuler="0">
      <selection activeCell="B13" sqref="B13"/>
      <pageMargins left="0.75" right="0.75" top="1" bottom="1" header="0.5" footer="0.5"/>
      <pageSetup orientation="portrait" r:id="rId10"/>
      <headerFooter alignWithMargins="0"/>
    </customSheetView>
  </customSheetViews>
  <mergeCells count="3">
    <mergeCell ref="B1:H1"/>
    <mergeCell ref="B3:H3"/>
    <mergeCell ref="B4:C4"/>
  </mergeCells>
  <phoneticPr fontId="6" type="noConversion"/>
  <pageMargins left="0.5" right="0.5" top="1" bottom="1" header="0.5" footer="0.5"/>
  <pageSetup orientation="portrait" r:id="rId11"/>
  <headerFooter alignWithMargins="0">
    <oddHeader>&amp;C&amp;"Calibri"&amp;12&amp;KFF0000 DATA CLASSIFICATION : RESTRICTED&amp;1#_x000D_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9"/>
  <sheetViews>
    <sheetView showGridLines="0" zoomScale="110" zoomScaleNormal="110" workbookViewId="0">
      <selection activeCell="A27" sqref="A27"/>
    </sheetView>
  </sheetViews>
  <sheetFormatPr defaultRowHeight="13.5"/>
  <cols>
    <col min="1" max="1" width="9.85546875" style="95" customWidth="1"/>
    <col min="2" max="2" width="12.7109375" style="95" customWidth="1"/>
    <col min="3" max="4" width="44.140625" style="95" customWidth="1"/>
    <col min="5" max="5" width="12.85546875" style="95" customWidth="1"/>
    <col min="6" max="6" width="9.85546875" style="101" customWidth="1"/>
    <col min="7" max="9" width="9.140625" style="101"/>
    <col min="10" max="16384" width="9.140625" style="98"/>
  </cols>
  <sheetData>
    <row r="1" spans="1:10" ht="20.100000000000001" customHeight="1">
      <c r="A1" s="479" t="s">
        <v>182</v>
      </c>
      <c r="B1" s="499" t="s">
        <v>296</v>
      </c>
      <c r="C1" s="499"/>
      <c r="D1" s="499"/>
      <c r="E1" s="499"/>
      <c r="F1" s="482"/>
      <c r="G1" s="96"/>
      <c r="H1" s="96"/>
      <c r="I1" s="96"/>
      <c r="J1" s="97"/>
    </row>
    <row r="2" spans="1:10" ht="58.5" customHeight="1">
      <c r="A2" s="480"/>
      <c r="B2" s="500" t="str">
        <f>Basic!B1</f>
        <v>Diversion of the following Lines to facilitate the construction of Railway BG line from Ginigera to Raichur by SWR, Hubli under Raichur TLM in SR-1 (Deposit work On Behalf of SWR):
Package-C-	765 kV Raichur-Kurnool Ckt-02 Line (Loc No: 283-286)</v>
      </c>
      <c r="C2" s="500"/>
      <c r="D2" s="500"/>
      <c r="E2" s="500"/>
      <c r="F2" s="483"/>
      <c r="G2" s="96"/>
      <c r="H2" s="96"/>
      <c r="I2" s="96"/>
      <c r="J2" s="97"/>
    </row>
    <row r="3" spans="1:10" ht="20.100000000000001" customHeight="1">
      <c r="A3" s="480"/>
      <c r="B3" s="501" t="str">
        <f>"Specification No.: " &amp; Basic!B3</f>
        <v>Specification No.: SR-I/C&amp;M/WC-4170-C/2025/Rfx-5002004567 (SR1/NT/W-TW/DOM/B00/25/08381</v>
      </c>
      <c r="C3" s="501"/>
      <c r="D3" s="501"/>
      <c r="E3" s="501"/>
      <c r="F3" s="483"/>
      <c r="G3" s="96"/>
      <c r="H3" s="96"/>
      <c r="I3" s="96"/>
      <c r="J3" s="97"/>
    </row>
    <row r="4" spans="1:10" s="107" customFormat="1" ht="20.100000000000001" customHeight="1">
      <c r="A4" s="480"/>
      <c r="B4" s="291">
        <v>1</v>
      </c>
      <c r="C4" s="488" t="s">
        <v>297</v>
      </c>
      <c r="D4" s="488"/>
      <c r="E4" s="488"/>
      <c r="F4" s="483"/>
      <c r="G4" s="105"/>
      <c r="H4" s="105"/>
      <c r="I4" s="104"/>
      <c r="J4" s="106"/>
    </row>
    <row r="5" spans="1:10" s="107" customFormat="1" ht="29.25" customHeight="1">
      <c r="A5" s="480"/>
      <c r="B5" s="291">
        <v>2</v>
      </c>
      <c r="C5" s="488" t="s">
        <v>570</v>
      </c>
      <c r="D5" s="488"/>
      <c r="E5" s="488"/>
      <c r="F5" s="483"/>
      <c r="G5" s="104"/>
      <c r="H5" s="104"/>
      <c r="I5" s="104"/>
      <c r="J5" s="106"/>
    </row>
    <row r="6" spans="1:10" s="107" customFormat="1" ht="20.100000000000001" customHeight="1">
      <c r="A6" s="480"/>
      <c r="B6" s="292">
        <v>3</v>
      </c>
      <c r="C6" s="496" t="s">
        <v>60</v>
      </c>
      <c r="D6" s="496"/>
      <c r="E6" s="496"/>
      <c r="F6" s="483"/>
      <c r="G6" s="104"/>
      <c r="H6" s="104"/>
      <c r="I6" s="104"/>
      <c r="J6" s="106"/>
    </row>
    <row r="7" spans="1:10" s="107" customFormat="1" ht="26.25" customHeight="1">
      <c r="A7" s="480"/>
      <c r="B7" s="292">
        <v>4</v>
      </c>
      <c r="C7" s="488" t="s">
        <v>334</v>
      </c>
      <c r="D7" s="488"/>
      <c r="E7" s="488"/>
      <c r="F7" s="483"/>
      <c r="G7" s="104"/>
      <c r="H7" s="104"/>
      <c r="I7" s="104"/>
      <c r="J7" s="106"/>
    </row>
    <row r="8" spans="1:10" s="107" customFormat="1" ht="51.75" customHeight="1">
      <c r="A8" s="480"/>
      <c r="B8" s="292">
        <v>5</v>
      </c>
      <c r="C8" s="488" t="s">
        <v>61</v>
      </c>
      <c r="D8" s="488"/>
      <c r="E8" s="489"/>
      <c r="F8" s="483"/>
      <c r="G8" s="104"/>
      <c r="H8" s="104"/>
      <c r="I8" s="104"/>
      <c r="J8" s="106"/>
    </row>
    <row r="9" spans="1:10" s="107" customFormat="1" ht="39" customHeight="1">
      <c r="A9" s="480"/>
      <c r="B9" s="293">
        <v>6</v>
      </c>
      <c r="C9" s="488" t="s">
        <v>571</v>
      </c>
      <c r="D9" s="488"/>
      <c r="E9" s="488"/>
      <c r="F9" s="483"/>
      <c r="G9" s="104"/>
      <c r="H9" s="104"/>
      <c r="I9" s="104"/>
      <c r="J9" s="106"/>
    </row>
    <row r="10" spans="1:10" ht="28.5" customHeight="1">
      <c r="A10" s="480"/>
      <c r="F10" s="483"/>
      <c r="G10" s="96"/>
      <c r="H10" s="96"/>
      <c r="I10" s="96"/>
      <c r="J10" s="97"/>
    </row>
    <row r="11" spans="1:10" ht="23.25" customHeight="1">
      <c r="A11" s="480"/>
      <c r="B11" s="485"/>
      <c r="C11" s="486"/>
      <c r="D11" s="486"/>
      <c r="E11" s="487"/>
      <c r="F11" s="483"/>
      <c r="G11" s="96"/>
      <c r="H11" s="96"/>
      <c r="I11" s="96"/>
      <c r="J11" s="97"/>
    </row>
    <row r="12" spans="1:10" ht="8.1" customHeight="1">
      <c r="A12" s="480"/>
      <c r="B12" s="100"/>
      <c r="C12" s="100"/>
      <c r="D12" s="100"/>
      <c r="E12" s="100"/>
      <c r="F12" s="483"/>
      <c r="G12" s="96"/>
      <c r="H12" s="96"/>
      <c r="I12" s="96"/>
      <c r="J12" s="97"/>
    </row>
    <row r="13" spans="1:10" ht="20.100000000000001" customHeight="1">
      <c r="A13" s="480"/>
      <c r="B13" s="494" t="s">
        <v>292</v>
      </c>
      <c r="C13" s="495"/>
      <c r="D13" s="495"/>
      <c r="E13" s="223"/>
      <c r="F13" s="483"/>
    </row>
    <row r="14" spans="1:10" ht="15.95" customHeight="1">
      <c r="A14" s="480"/>
      <c r="B14" s="490" t="s">
        <v>293</v>
      </c>
      <c r="C14" s="491"/>
      <c r="D14" s="491"/>
      <c r="F14" s="483"/>
      <c r="G14" s="96"/>
      <c r="H14" s="96"/>
      <c r="I14" s="96"/>
      <c r="J14" s="97"/>
    </row>
    <row r="15" spans="1:10" ht="20.100000000000001" customHeight="1">
      <c r="A15" s="480"/>
      <c r="B15" s="492" t="s">
        <v>294</v>
      </c>
      <c r="C15" s="493"/>
      <c r="D15" s="493"/>
      <c r="E15" s="223"/>
      <c r="F15" s="483"/>
      <c r="G15" s="102"/>
      <c r="H15" s="102"/>
      <c r="I15" s="102"/>
      <c r="J15" s="102"/>
    </row>
    <row r="16" spans="1:10" ht="15.95" customHeight="1">
      <c r="A16" s="481"/>
      <c r="B16" s="497" t="s">
        <v>295</v>
      </c>
      <c r="C16" s="498"/>
      <c r="D16" s="498"/>
      <c r="E16" s="224"/>
      <c r="F16" s="484"/>
      <c r="G16" s="102"/>
      <c r="H16" s="102"/>
      <c r="I16" s="102"/>
      <c r="J16" s="102"/>
    </row>
    <row r="17" spans="1:10" ht="15.75">
      <c r="A17" s="99"/>
      <c r="B17" s="103"/>
      <c r="C17" s="103"/>
      <c r="D17" s="103"/>
      <c r="E17" s="103"/>
      <c r="F17" s="96"/>
      <c r="G17" s="96"/>
      <c r="H17" s="96"/>
      <c r="I17" s="96"/>
      <c r="J17" s="97"/>
    </row>
    <row r="18" spans="1:10" ht="15.75">
      <c r="A18" s="99"/>
      <c r="B18" s="99"/>
      <c r="C18" s="99"/>
      <c r="D18" s="99"/>
      <c r="E18" s="99"/>
      <c r="F18" s="96"/>
      <c r="G18" s="96"/>
      <c r="H18" s="96"/>
      <c r="I18" s="96"/>
      <c r="J18" s="97"/>
    </row>
    <row r="19" spans="1:10" ht="15.75">
      <c r="A19" s="99"/>
      <c r="B19" s="99"/>
      <c r="C19" s="99"/>
      <c r="D19" s="99"/>
      <c r="E19" s="99"/>
      <c r="F19" s="96"/>
      <c r="G19" s="96"/>
      <c r="H19" s="96"/>
      <c r="I19" s="96"/>
      <c r="J19" s="97"/>
    </row>
  </sheetData>
  <sheetProtection password="EB64" sheet="1" formatColumns="0" formatRows="0" selectLockedCells="1"/>
  <customSheetViews>
    <customSheetView guid="{827228A5-964E-465A-A946-EF2238A19E11}" showGridLines="0" showRuler="0">
      <selection activeCell="B2" sqref="B2:E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75B92C6-DDA6-4B48-9868-112DE431C284}" showPageBreaks="1" showGridLines="0">
      <selection activeCell="G20" sqref="G20"/>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6A6F11F6-4979-4331-B451-38654332CB39}" showGridLines="0">
      <selection activeCell="G20" sqref="G20"/>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2FDEDC7A-220A-4BDB-8FCD-0C556B60E1DF}" showGridLines="0">
      <selection activeCell="K4" sqref="K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68380CD-DF58-4BFA-A4C7-4B5C98AD7B16}" showGridLines="0">
      <selection activeCell="K4" sqref="K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s>
  <mergeCells count="16">
    <mergeCell ref="A1:A16"/>
    <mergeCell ref="F1:F16"/>
    <mergeCell ref="B11:E11"/>
    <mergeCell ref="C7:E7"/>
    <mergeCell ref="C8:E8"/>
    <mergeCell ref="C9:E9"/>
    <mergeCell ref="B14:D14"/>
    <mergeCell ref="B15:D15"/>
    <mergeCell ref="B13:D13"/>
    <mergeCell ref="C6:E6"/>
    <mergeCell ref="B16:D16"/>
    <mergeCell ref="B1:E1"/>
    <mergeCell ref="B2:E2"/>
    <mergeCell ref="B3:E3"/>
    <mergeCell ref="C4:E4"/>
    <mergeCell ref="C5:E5"/>
  </mergeCells>
  <phoneticPr fontId="26" type="noConversion"/>
  <printOptions horizontalCentered="1"/>
  <pageMargins left="0.15748031496063" right="0.23622047244094499" top="0.78" bottom="0.98425196850393704" header="0.35433070866141703" footer="0.511811023622047"/>
  <pageSetup paperSize="9" orientation="landscape" r:id="rId11"/>
  <headerFooter alignWithMargins="0">
    <oddHeader>&amp;C&amp;"Calibri"&amp;12&amp;KFF0000 DATA CLASSIFICATION : RESTRICTED&amp;1#_x000D_</oddHeader>
  </headerFooter>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3"/>
  <sheetViews>
    <sheetView showGridLines="0" view="pageBreakPreview" topLeftCell="B1" zoomScaleNormal="100" zoomScaleSheetLayoutView="100" workbookViewId="0">
      <selection activeCell="D6" sqref="D6"/>
    </sheetView>
  </sheetViews>
  <sheetFormatPr defaultRowHeight="16.5"/>
  <cols>
    <col min="1" max="1" width="9.140625" style="248" hidden="1" customWidth="1"/>
    <col min="2" max="2" width="33" style="247" customWidth="1"/>
    <col min="3" max="3" width="11.7109375" style="247" customWidth="1"/>
    <col min="4" max="4" width="54" style="247" customWidth="1"/>
    <col min="5" max="5" width="11.85546875" style="247" customWidth="1"/>
    <col min="6" max="25" width="11.85546875" style="258" customWidth="1"/>
    <col min="26" max="26" width="9.140625" style="248"/>
    <col min="27" max="27" width="24" style="248" customWidth="1"/>
    <col min="28" max="28" width="10.85546875" style="248" customWidth="1"/>
    <col min="29" max="16384" width="9.140625" style="248"/>
  </cols>
  <sheetData>
    <row r="1" spans="2:29" s="244" customFormat="1" ht="84" customHeight="1">
      <c r="B1" s="502" t="str">
        <f>Basic!B1</f>
        <v>Diversion of the following Lines to facilitate the construction of Railway BG line from Ginigera to Raichur by SWR, Hubli under Raichur TLM in SR-1 (Deposit work On Behalf of SWR):
Package-C-	765 kV Raichur-Kurnool Ckt-02 Line (Loc No: 283-286)</v>
      </c>
      <c r="C1" s="502"/>
      <c r="D1" s="502"/>
      <c r="E1" s="241"/>
      <c r="F1" s="242"/>
      <c r="G1" s="243"/>
      <c r="H1" s="243"/>
      <c r="I1" s="243"/>
      <c r="J1" s="243"/>
      <c r="K1" s="243"/>
      <c r="L1" s="243"/>
      <c r="M1" s="243"/>
      <c r="N1" s="243"/>
      <c r="O1" s="243"/>
      <c r="P1" s="243"/>
      <c r="Q1" s="243"/>
      <c r="R1" s="243"/>
      <c r="S1" s="243"/>
      <c r="T1" s="243"/>
      <c r="U1" s="243"/>
      <c r="V1" s="243"/>
      <c r="W1" s="243"/>
      <c r="X1" s="243"/>
      <c r="Y1" s="243"/>
      <c r="AB1" s="245"/>
      <c r="AC1" s="245"/>
    </row>
    <row r="2" spans="2:29" ht="20.100000000000001" customHeight="1">
      <c r="B2" s="503" t="str">
        <f>Basic!B3</f>
        <v>SR-I/C&amp;M/WC-4170-C/2025/Rfx-5002004567 (SR1/NT/W-TW/DOM/B00/25/08381</v>
      </c>
      <c r="C2" s="503"/>
      <c r="D2" s="503"/>
      <c r="E2" s="246"/>
      <c r="F2" s="247"/>
      <c r="G2" s="247"/>
      <c r="H2" s="247"/>
      <c r="I2" s="247"/>
      <c r="J2" s="247"/>
      <c r="K2" s="247"/>
      <c r="L2" s="247"/>
      <c r="M2" s="247"/>
      <c r="N2" s="247"/>
      <c r="O2" s="247"/>
      <c r="P2" s="247"/>
      <c r="Q2" s="247"/>
      <c r="R2" s="247"/>
      <c r="S2" s="247"/>
      <c r="T2" s="247"/>
      <c r="U2" s="247"/>
      <c r="V2" s="247"/>
      <c r="W2" s="247"/>
      <c r="X2" s="247"/>
      <c r="Y2" s="247"/>
      <c r="AA2" s="321" t="s">
        <v>166</v>
      </c>
      <c r="AB2" s="249">
        <v>1</v>
      </c>
      <c r="AC2" s="250"/>
    </row>
    <row r="3" spans="2:29" ht="12" customHeight="1">
      <c r="B3" s="251"/>
      <c r="C3" s="251"/>
      <c r="D3" s="251"/>
      <c r="E3" s="251"/>
      <c r="F3" s="247"/>
      <c r="G3" s="247"/>
      <c r="H3" s="247"/>
      <c r="I3" s="247"/>
      <c r="J3" s="247"/>
      <c r="K3" s="247"/>
      <c r="L3" s="247"/>
      <c r="M3" s="247"/>
      <c r="N3" s="247"/>
      <c r="O3" s="247"/>
      <c r="P3" s="247"/>
      <c r="Q3" s="247"/>
      <c r="R3" s="247"/>
      <c r="S3" s="247"/>
      <c r="T3" s="247"/>
      <c r="U3" s="247"/>
      <c r="V3" s="247"/>
      <c r="W3" s="247"/>
      <c r="X3" s="247"/>
      <c r="Y3" s="247"/>
      <c r="AA3" s="321" t="s">
        <v>167</v>
      </c>
      <c r="AB3" s="249">
        <v>2</v>
      </c>
      <c r="AC3" s="250"/>
    </row>
    <row r="4" spans="2:29" ht="20.100000000000001" customHeight="1">
      <c r="B4" s="504" t="s">
        <v>336</v>
      </c>
      <c r="C4" s="504"/>
      <c r="D4" s="504"/>
      <c r="E4" s="251"/>
      <c r="F4" s="247"/>
      <c r="G4" s="247"/>
      <c r="H4" s="247"/>
      <c r="I4" s="247"/>
      <c r="J4" s="247"/>
      <c r="K4" s="247"/>
      <c r="L4" s="247"/>
      <c r="M4" s="247"/>
      <c r="N4" s="247"/>
      <c r="O4" s="247"/>
      <c r="P4" s="247"/>
      <c r="Q4" s="247"/>
      <c r="R4" s="247"/>
      <c r="S4" s="247"/>
      <c r="T4" s="247"/>
      <c r="U4" s="247"/>
      <c r="V4" s="247"/>
      <c r="W4" s="247"/>
      <c r="X4" s="247"/>
      <c r="Y4" s="247"/>
      <c r="AA4" s="321" t="s">
        <v>168</v>
      </c>
      <c r="AB4" s="249"/>
      <c r="AC4" s="250"/>
    </row>
    <row r="5" spans="2:29" ht="12" customHeight="1">
      <c r="B5" s="252"/>
      <c r="C5" s="252"/>
      <c r="F5" s="247"/>
      <c r="G5" s="247"/>
      <c r="H5" s="247"/>
      <c r="I5" s="247"/>
      <c r="J5" s="247"/>
      <c r="K5" s="247"/>
      <c r="L5" s="247"/>
      <c r="M5" s="247"/>
      <c r="N5" s="247"/>
      <c r="O5" s="247"/>
      <c r="P5" s="247"/>
      <c r="Q5" s="247"/>
      <c r="R5" s="247"/>
      <c r="S5" s="247"/>
      <c r="T5" s="247"/>
      <c r="U5" s="247"/>
      <c r="V5" s="247"/>
      <c r="W5" s="247"/>
      <c r="X5" s="247"/>
      <c r="Y5" s="247"/>
      <c r="AA5" s="321" t="s">
        <v>169</v>
      </c>
      <c r="AB5" s="250"/>
      <c r="AC5" s="250"/>
    </row>
    <row r="6" spans="2:29" s="244" customFormat="1" ht="43.5" customHeight="1">
      <c r="B6" s="253" t="s">
        <v>145</v>
      </c>
      <c r="C6" s="254"/>
      <c r="D6" s="75"/>
      <c r="F6" s="255"/>
      <c r="G6" s="255"/>
      <c r="H6" s="255"/>
      <c r="I6" s="255"/>
      <c r="J6" s="255"/>
      <c r="K6" s="255"/>
      <c r="L6" s="255"/>
      <c r="M6" s="255"/>
      <c r="N6" s="255"/>
      <c r="O6" s="255"/>
      <c r="P6" s="255"/>
      <c r="Q6" s="255"/>
      <c r="R6" s="255"/>
      <c r="S6" s="255"/>
      <c r="U6" s="255"/>
      <c r="V6" s="255"/>
      <c r="W6" s="255"/>
      <c r="X6" s="255"/>
      <c r="Y6" s="255"/>
      <c r="AA6" s="256" t="e">
        <f xml:space="preserve"> IF(D6= "Sole Bidder", 0,#REF!)</f>
        <v>#REF!</v>
      </c>
      <c r="AB6" s="245"/>
      <c r="AC6" s="245"/>
    </row>
    <row r="7" spans="2:29" ht="19.5" customHeight="1">
      <c r="B7" s="257"/>
      <c r="C7" s="257"/>
      <c r="D7" s="255"/>
    </row>
    <row r="8" spans="2:29">
      <c r="B8" s="259" t="s">
        <v>676</v>
      </c>
      <c r="C8" s="260"/>
      <c r="D8" s="288"/>
    </row>
    <row r="9" spans="2:29">
      <c r="B9" s="261" t="s">
        <v>146</v>
      </c>
      <c r="C9" s="262"/>
      <c r="D9" s="460"/>
    </row>
    <row r="10" spans="2:29">
      <c r="B10" s="263"/>
      <c r="C10" s="264"/>
      <c r="D10" s="460"/>
    </row>
    <row r="11" spans="2:29">
      <c r="B11" s="265"/>
      <c r="C11" s="266"/>
      <c r="D11" s="460"/>
    </row>
    <row r="12" spans="2:29" ht="20.100000000000001" customHeight="1">
      <c r="D12" s="257"/>
    </row>
    <row r="13" spans="2:29" hidden="1">
      <c r="B13" s="259" t="str">
        <f>IF(D6="Orignal Equipment Manufacturer","",IF(D6="Licensee of a Manufacturer","Name of Manufacturer [Licenser]","Name of Manufacturer"))</f>
        <v>Name of Manufacturer</v>
      </c>
      <c r="C13" s="260"/>
      <c r="D13" s="288"/>
    </row>
    <row r="14" spans="2:29" hidden="1">
      <c r="B14" s="261" t="s">
        <v>10</v>
      </c>
      <c r="C14" s="262"/>
      <c r="D14" s="288"/>
    </row>
    <row r="15" spans="2:29" hidden="1">
      <c r="B15" s="263"/>
      <c r="C15" s="264"/>
      <c r="D15" s="288"/>
    </row>
    <row r="16" spans="2:29" hidden="1">
      <c r="B16" s="265"/>
      <c r="C16" s="266"/>
      <c r="D16" s="288"/>
    </row>
    <row r="17" spans="2:28" ht="20.100000000000001" customHeight="1">
      <c r="D17" s="257"/>
      <c r="AB17" s="282"/>
    </row>
    <row r="18" spans="2:28">
      <c r="B18" s="267" t="s">
        <v>337</v>
      </c>
      <c r="C18" s="268"/>
      <c r="D18" s="288"/>
      <c r="AB18" s="282"/>
    </row>
    <row r="19" spans="2:28">
      <c r="B19" s="267" t="s">
        <v>338</v>
      </c>
      <c r="C19" s="268"/>
      <c r="D19" s="288"/>
    </row>
    <row r="20" spans="2:28" ht="21" customHeight="1">
      <c r="B20" s="269"/>
      <c r="C20" s="269"/>
      <c r="D20" s="269"/>
    </row>
    <row r="21" spans="2:28" ht="21" customHeight="1">
      <c r="B21" s="267" t="s">
        <v>11</v>
      </c>
      <c r="C21" s="268"/>
      <c r="D21" s="372"/>
      <c r="E21" s="258"/>
    </row>
    <row r="22" spans="2:28" ht="21" customHeight="1">
      <c r="B22" s="267" t="s">
        <v>12</v>
      </c>
      <c r="C22" s="268"/>
      <c r="D22" s="288"/>
      <c r="E22" s="258"/>
    </row>
    <row r="23" spans="2:28">
      <c r="E23" s="258"/>
    </row>
  </sheetData>
  <sheetProtection algorithmName="SHA-512" hashValue="UrTnmXBIzCa27b/2aqGuqf5wQLrP4JbXRU2Hm7vJEgOhOHqDerPxfXJHunxMJTs0QemW4xFPnZJ7ztQRQ8VcwA==" saltValue="JhiLUxY9fdvhYP5H9BY9lg==" spinCount="100000" sheet="1" selectLockedCells="1"/>
  <customSheetViews>
    <customSheetView guid="{827228A5-964E-465A-A946-EF2238A19E11}" showGridLines="0" printArea="1" hiddenColumns="1" showRuler="0" topLeftCell="B7">
      <selection activeCell="D21" sqref="D21"/>
      <pageMargins left="0.75" right="0.75" top="0.69" bottom="0.7" header="0.4" footer="0.37"/>
      <pageSetup orientation="portrait" r:id="rId1"/>
      <headerFooter alignWithMargins="0"/>
    </customSheetView>
    <customSheetView guid="{C75B92C6-DDA6-4B48-9868-112DE431C284}" showPageBreaks="1" showGridLines="0" printArea="1" hiddenColumns="1" topLeftCell="B4">
      <selection activeCell="D8" sqref="D8"/>
      <pageMargins left="0.75" right="0.75" top="0.69" bottom="0.7" header="0.4" footer="0.37"/>
      <pageSetup orientation="portrait" r:id="rId2"/>
      <headerFooter alignWithMargins="0"/>
    </customSheetView>
    <customSheetView guid="{6A6F11F6-4979-4331-B451-38654332CB39}" showPageBreaks="1" showGridLines="0" printArea="1" hiddenColumns="1" view="pageBreakPreview" topLeftCell="B1">
      <selection activeCell="G20" sqref="G20"/>
      <pageMargins left="0.75" right="0.75" top="0.69" bottom="0.7" header="0.4" footer="0.37"/>
      <pageSetup orientation="portrait" r:id="rId3"/>
      <headerFooter alignWithMargins="0"/>
    </customSheetView>
    <customSheetView guid="{237D8718-39ED-4FFE-B3B2-D1192F8D2E87}" showGridLines="0" hiddenColumns="1" topLeftCell="B1">
      <selection activeCell="D6" sqref="D6"/>
      <pageMargins left="0.75" right="0.75" top="0.69" bottom="0.7" header="0.4" footer="0.37"/>
      <pageSetup orientation="portrait" r:id="rId4"/>
      <headerFooter alignWithMargins="0"/>
    </customSheetView>
    <customSheetView guid="{CD4CA1A8-824A-452F-BDBA-32A47C1B3013}" showGridLines="0" hiddenColumns="1" topLeftCell="B1">
      <selection activeCell="D9" sqref="D9"/>
      <pageMargins left="0.75" right="0.75" top="0.69" bottom="0.7" header="0.4" footer="0.37"/>
      <pageSetup orientation="portrait" r:id="rId5"/>
      <headerFooter alignWithMargins="0"/>
    </customSheetView>
    <customSheetView guid="{2FDEDC7A-220A-4BDB-8FCD-0C556B60E1DF}" scale="60" showPageBreaks="1" showGridLines="0" printArea="1" hiddenColumns="1" view="pageBreakPreview" topLeftCell="B1">
      <selection activeCell="D6" sqref="D6"/>
      <pageMargins left="0.75" right="0.75" top="0.69" bottom="0.7" header="0.4" footer="0.37"/>
      <pageSetup orientation="portrait" r:id="rId6"/>
      <headerFooter alignWithMargins="0"/>
    </customSheetView>
    <customSheetView guid="{F68380CD-DF58-4BFA-A4C7-4B5C98AD7B16}" scale="60" showPageBreaks="1" showGridLines="0" printArea="1" hiddenColumns="1" view="pageBreakPreview" topLeftCell="B1">
      <selection activeCell="D6" sqref="D6"/>
      <pageMargins left="0.75" right="0.75" top="0.69" bottom="0.7" header="0.4" footer="0.37"/>
      <pageSetup orientation="portrait" r:id="rId7"/>
      <headerFooter alignWithMargins="0"/>
    </customSheetView>
  </customSheetViews>
  <mergeCells count="3">
    <mergeCell ref="B1:D1"/>
    <mergeCell ref="B2:D2"/>
    <mergeCell ref="B4:D4"/>
  </mergeCells>
  <phoneticPr fontId="76" type="noConversion"/>
  <conditionalFormatting sqref="B13:C16">
    <cfRule type="expression" dxfId="22" priority="1" stopIfTrue="1">
      <formula>$D$6= "Individual Firm"</formula>
    </cfRule>
  </conditionalFormatting>
  <conditionalFormatting sqref="D7">
    <cfRule type="expression" dxfId="21" priority="2" stopIfTrue="1">
      <formula>$AA$6=0</formula>
    </cfRule>
  </conditionalFormatting>
  <dataValidations count="2">
    <dataValidation type="date" allowBlank="1" showInputMessage="1" showErrorMessage="1" error="Enter date in dd-mmm-yy format. Example 01-oct-10" sqref="D21" xr:uid="{00000000-0002-0000-0200-000000000000}">
      <formula1>AB17</formula1>
      <formula2>AB18</formula2>
    </dataValidation>
    <dataValidation type="list" allowBlank="1" showInputMessage="1" showErrorMessage="1" sqref="D6" xr:uid="{00000000-0002-0000-0200-000001000000}">
      <formula1>"Individual Firm"</formula1>
    </dataValidation>
  </dataValidations>
  <pageMargins left="0.75" right="0.75" top="0.69" bottom="0.7" header="0.4" footer="0.37"/>
  <pageSetup orientation="portrait" r:id="rId8"/>
  <headerFooter alignWithMargins="0">
    <oddHeader>&amp;C&amp;"Calibri"&amp;12&amp;KFF0000 DATA CLASSIFICATION : RESTRICTED&amp;1#_x000D_</oddHeader>
  </headerFooter>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zoomScale="80" zoomScaleNormal="90" zoomScaleSheetLayoutView="80" workbookViewId="0">
      <selection activeCell="E26" sqref="E26"/>
    </sheetView>
  </sheetViews>
  <sheetFormatPr defaultRowHeight="16.5"/>
  <cols>
    <col min="1" max="1" width="12.140625" style="31" customWidth="1"/>
    <col min="2" max="2" width="15.7109375" style="31" customWidth="1"/>
    <col min="3" max="3" width="11.42578125" style="31" customWidth="1"/>
    <col min="4" max="4" width="28.7109375" style="31" customWidth="1"/>
    <col min="5" max="5" width="40.85546875" style="31" customWidth="1"/>
    <col min="6" max="6" width="12.85546875" style="31" customWidth="1"/>
    <col min="7" max="25" width="9.7109375" style="31" customWidth="1"/>
    <col min="26" max="26" width="18" style="129" customWidth="1"/>
    <col min="27" max="28" width="9.140625" style="26"/>
    <col min="29" max="16384" width="9.140625" style="27"/>
  </cols>
  <sheetData>
    <row r="1" spans="1:46">
      <c r="A1" s="23" t="str">
        <f>Basic!A3&amp;Basic!B3</f>
        <v>Specification No. :SR-I/C&amp;M/WC-4170-C/2025/Rfx-5002004567 (SR1/NT/W-TW/DOM/B00/25/08381</v>
      </c>
      <c r="B1" s="24"/>
      <c r="C1" s="24"/>
      <c r="D1" s="24"/>
      <c r="E1" s="25" t="str">
        <f>"Attachment-3(JV) " &amp; AT1</f>
        <v>Attachment-3(JV) 0</v>
      </c>
      <c r="F1" s="61"/>
      <c r="G1" s="61"/>
      <c r="H1" s="61"/>
      <c r="I1" s="61"/>
      <c r="J1" s="61"/>
      <c r="K1" s="61"/>
      <c r="L1" s="61"/>
      <c r="M1" s="61"/>
      <c r="N1" s="61"/>
      <c r="O1" s="61"/>
      <c r="P1" s="61"/>
      <c r="Q1" s="61"/>
      <c r="R1" s="61"/>
      <c r="S1" s="61"/>
      <c r="T1" s="61"/>
      <c r="U1" s="61"/>
      <c r="V1" s="61"/>
      <c r="W1" s="61"/>
      <c r="X1" s="61"/>
      <c r="Y1" s="61"/>
      <c r="Z1" s="131" t="e">
        <f>#REF!</f>
        <v>#REF!</v>
      </c>
      <c r="AT1" s="132">
        <f>Basic!B2</f>
        <v>0</v>
      </c>
    </row>
    <row r="2" spans="1:46">
      <c r="Z2" s="131" t="e">
        <f>#REF!</f>
        <v>#REF!</v>
      </c>
    </row>
    <row r="3" spans="1:46" ht="48" customHeight="1">
      <c r="A3" s="505" t="str">
        <f>Basic!B1</f>
        <v>Diversion of the following Lines to facilitate the construction of Railway BG line from Ginigera to Raichur by SWR, Hubli under Raichur TLM in SR-1 (Deposit work On Behalf of SWR):
Package-C-	765 kV Raichur-Kurnool Ckt-02 Line (Loc No: 283-286)</v>
      </c>
      <c r="B3" s="505"/>
      <c r="C3" s="505"/>
      <c r="D3" s="505"/>
      <c r="E3" s="505"/>
      <c r="F3" s="62"/>
      <c r="G3" s="62"/>
      <c r="H3" s="62"/>
      <c r="I3" s="62"/>
      <c r="J3" s="62"/>
      <c r="K3" s="62"/>
      <c r="L3" s="62"/>
      <c r="M3" s="62"/>
      <c r="N3" s="62"/>
      <c r="O3" s="62"/>
      <c r="P3" s="62"/>
      <c r="Q3" s="62"/>
      <c r="R3" s="62"/>
      <c r="S3" s="62"/>
      <c r="T3" s="62"/>
      <c r="U3" s="62"/>
      <c r="V3" s="62"/>
      <c r="W3" s="62"/>
      <c r="X3" s="62"/>
      <c r="Y3" s="62"/>
      <c r="Z3" s="133"/>
      <c r="AA3" s="29"/>
      <c r="AB3" s="28"/>
    </row>
    <row r="4" spans="1:46" ht="20.100000000000001" customHeight="1">
      <c r="A4" s="30"/>
      <c r="AB4" s="32"/>
      <c r="AC4" s="12"/>
    </row>
    <row r="5" spans="1:46" ht="20.100000000000001" customHeight="1">
      <c r="A5" s="506" t="s">
        <v>541</v>
      </c>
      <c r="B5" s="506"/>
      <c r="C5" s="506"/>
      <c r="D5" s="506"/>
      <c r="E5" s="506"/>
      <c r="F5" s="30"/>
      <c r="G5" s="30"/>
      <c r="H5" s="30"/>
      <c r="I5" s="30"/>
      <c r="J5" s="30"/>
      <c r="K5" s="30"/>
      <c r="L5" s="30"/>
      <c r="M5" s="30"/>
      <c r="N5" s="30"/>
      <c r="O5" s="30"/>
      <c r="P5" s="30"/>
      <c r="Q5" s="30"/>
      <c r="R5" s="30"/>
      <c r="S5" s="30"/>
      <c r="T5" s="30"/>
      <c r="U5" s="30"/>
      <c r="V5" s="30"/>
      <c r="W5" s="30"/>
      <c r="X5" s="30"/>
      <c r="Y5" s="30"/>
      <c r="Z5" s="134"/>
      <c r="AB5" s="32"/>
      <c r="AC5" s="12"/>
    </row>
    <row r="6" spans="1:46" ht="20.100000000000001" customHeight="1">
      <c r="A6" s="34"/>
      <c r="AB6" s="32"/>
      <c r="AC6" s="12"/>
    </row>
    <row r="7" spans="1:46" ht="20.100000000000001" customHeight="1">
      <c r="A7" s="35" t="str">
        <f>"Bidder’s Name and Address (" &amp; MID('Names of Bidder'!B8,9, 35) &amp; ") :"</f>
        <v>Bidder’s Name and Address (the Bidder) :</v>
      </c>
      <c r="E7" s="16" t="s">
        <v>547</v>
      </c>
      <c r="F7" s="16"/>
      <c r="G7" s="16"/>
      <c r="H7" s="16"/>
      <c r="I7" s="16"/>
      <c r="J7" s="16"/>
      <c r="K7" s="16"/>
      <c r="L7" s="16"/>
      <c r="M7" s="16"/>
      <c r="N7" s="16"/>
      <c r="O7" s="16"/>
      <c r="P7" s="16"/>
      <c r="Q7" s="16"/>
      <c r="R7" s="16"/>
      <c r="S7" s="16"/>
      <c r="T7" s="16"/>
      <c r="U7" s="16"/>
      <c r="V7" s="16"/>
      <c r="W7" s="16"/>
      <c r="X7" s="16"/>
      <c r="Y7" s="16"/>
      <c r="AB7" s="32"/>
      <c r="AC7" s="12"/>
    </row>
    <row r="8" spans="1:46" ht="36" customHeight="1">
      <c r="A8" s="511" t="str">
        <f>IF('Names of Bidder'!D6= "JV (Joint Venture)", "JV of " &amp; Z8, "")</f>
        <v/>
      </c>
      <c r="B8" s="511"/>
      <c r="C8" s="511"/>
      <c r="D8" s="511"/>
      <c r="E8" s="40" t="s">
        <v>655</v>
      </c>
      <c r="F8" s="16"/>
      <c r="G8" s="16"/>
      <c r="I8" s="16"/>
      <c r="J8" s="16"/>
      <c r="K8" s="16"/>
      <c r="L8" s="16"/>
      <c r="M8" s="16"/>
      <c r="N8" s="16"/>
      <c r="O8" s="16"/>
      <c r="P8" s="16"/>
      <c r="Q8" s="16"/>
      <c r="R8" s="16"/>
      <c r="S8" s="16"/>
      <c r="T8" s="16"/>
      <c r="U8" s="16"/>
      <c r="V8" s="16"/>
      <c r="W8" s="16"/>
      <c r="X8" s="16"/>
      <c r="Y8" s="16"/>
      <c r="Z8" s="135" t="e">
        <f>IF(#REF!=1,#REF!&amp;" &amp; "&amp;#REF!,IF(#REF!="2 or More",#REF!&amp;" , "&amp;#REF!&amp;" &amp; "&amp;#REF!,""))</f>
        <v>#REF!</v>
      </c>
      <c r="AB8" s="32"/>
      <c r="AC8" s="12"/>
    </row>
    <row r="9" spans="1:46" ht="20.100000000000001" customHeight="1">
      <c r="A9" s="14" t="s">
        <v>548</v>
      </c>
      <c r="B9" s="508" t="str">
        <f>IF('Names of Bidder'!D8=0, "",'Names of Bidder'!D8)</f>
        <v/>
      </c>
      <c r="C9" s="508"/>
      <c r="D9" s="508"/>
      <c r="E9" s="40" t="s">
        <v>550</v>
      </c>
      <c r="F9" s="13"/>
      <c r="G9" s="13"/>
      <c r="H9" s="13"/>
      <c r="I9" s="13"/>
      <c r="J9" s="13"/>
      <c r="K9" s="13"/>
      <c r="L9" s="13"/>
      <c r="M9" s="13"/>
      <c r="N9" s="13"/>
      <c r="O9" s="13"/>
      <c r="P9" s="13"/>
      <c r="Q9" s="13"/>
      <c r="R9" s="13"/>
      <c r="S9" s="13"/>
      <c r="T9" s="13"/>
      <c r="U9" s="13"/>
      <c r="V9" s="13"/>
      <c r="W9" s="13"/>
      <c r="X9" s="13"/>
      <c r="Y9" s="13"/>
      <c r="AB9" s="32"/>
      <c r="AC9" s="12"/>
    </row>
    <row r="10" spans="1:46" ht="20.100000000000001" customHeight="1">
      <c r="A10" s="14" t="s">
        <v>549</v>
      </c>
      <c r="B10" s="508" t="str">
        <f>IF('Names of Bidder'!D9=0, "",'Names of Bidder'!D9)</f>
        <v/>
      </c>
      <c r="C10" s="508"/>
      <c r="D10" s="508"/>
      <c r="E10" s="40" t="s">
        <v>584</v>
      </c>
      <c r="F10" s="13"/>
      <c r="G10" s="13"/>
      <c r="H10" s="13"/>
      <c r="I10" s="13"/>
      <c r="J10" s="13"/>
      <c r="K10" s="13"/>
      <c r="L10" s="13"/>
      <c r="M10" s="13"/>
      <c r="N10" s="13"/>
      <c r="O10" s="13"/>
      <c r="P10" s="13"/>
      <c r="Q10" s="13"/>
      <c r="R10" s="13"/>
      <c r="S10" s="13"/>
      <c r="T10" s="13"/>
      <c r="U10" s="13"/>
      <c r="V10" s="13"/>
      <c r="W10" s="13"/>
      <c r="X10" s="13"/>
      <c r="Y10" s="13"/>
      <c r="AB10" s="32"/>
      <c r="AC10" s="12"/>
    </row>
    <row r="11" spans="1:46" ht="20.100000000000001" customHeight="1">
      <c r="B11" s="508" t="str">
        <f>IF('Names of Bidder'!D10=0, "",'Names of Bidder'!D10)</f>
        <v/>
      </c>
      <c r="C11" s="508"/>
      <c r="D11" s="508"/>
      <c r="E11" s="40" t="s">
        <v>585</v>
      </c>
      <c r="F11" s="13"/>
      <c r="G11" s="13"/>
      <c r="H11" s="13"/>
      <c r="I11" s="13"/>
      <c r="J11" s="13"/>
      <c r="K11" s="13"/>
      <c r="L11" s="13"/>
      <c r="M11" s="13"/>
      <c r="N11" s="13"/>
      <c r="O11" s="13"/>
      <c r="P11" s="13"/>
      <c r="Q11" s="13"/>
      <c r="R11" s="13"/>
      <c r="S11" s="13"/>
      <c r="T11" s="13"/>
      <c r="U11" s="13"/>
      <c r="V11" s="13"/>
      <c r="W11" s="13"/>
      <c r="X11" s="13"/>
      <c r="Y11" s="13"/>
    </row>
    <row r="12" spans="1:46" ht="20.100000000000001" customHeight="1">
      <c r="A12" s="34"/>
      <c r="B12" s="508" t="str">
        <f>IF('Names of Bidder'!D11=0, "",'Names of Bidder'!D11)</f>
        <v/>
      </c>
      <c r="C12" s="508"/>
      <c r="D12" s="508"/>
      <c r="E12" s="40" t="s">
        <v>586</v>
      </c>
      <c r="F12" s="13"/>
      <c r="G12" s="13"/>
      <c r="H12" s="13"/>
      <c r="I12" s="13"/>
      <c r="J12" s="13"/>
      <c r="K12" s="13"/>
      <c r="L12" s="13"/>
      <c r="M12" s="13"/>
      <c r="N12" s="13"/>
      <c r="O12" s="13"/>
      <c r="P12" s="13"/>
      <c r="Q12" s="13"/>
      <c r="R12" s="13"/>
      <c r="S12" s="13"/>
      <c r="T12" s="13"/>
      <c r="U12" s="13"/>
      <c r="V12" s="13"/>
      <c r="W12" s="13"/>
      <c r="X12" s="13"/>
      <c r="Y12" s="13"/>
    </row>
    <row r="13" spans="1:46" ht="14.25" customHeight="1">
      <c r="A13" s="34"/>
      <c r="B13" s="117"/>
      <c r="C13" s="117"/>
      <c r="D13" s="117"/>
      <c r="E13" s="27"/>
      <c r="F13" s="13"/>
      <c r="G13" s="13"/>
      <c r="H13" s="13"/>
      <c r="I13" s="13"/>
      <c r="J13" s="13"/>
      <c r="K13" s="13"/>
      <c r="L13" s="13"/>
      <c r="M13" s="13"/>
      <c r="N13" s="13"/>
      <c r="O13" s="13"/>
      <c r="P13" s="13"/>
      <c r="Q13" s="13"/>
      <c r="R13" s="13"/>
      <c r="S13" s="13"/>
      <c r="T13" s="13"/>
      <c r="U13" s="13"/>
      <c r="V13" s="13"/>
      <c r="W13" s="13"/>
      <c r="X13" s="13"/>
      <c r="Y13" s="13"/>
    </row>
    <row r="14" spans="1:46" ht="20.100000000000001" customHeight="1">
      <c r="A14" s="506" t="str">
        <f>IF('Names of Bidder'!D6="Individual Firm", "This Attachment is Not Applicable", "")</f>
        <v/>
      </c>
      <c r="B14" s="506"/>
      <c r="C14" s="506"/>
      <c r="D14" s="506"/>
      <c r="E14" s="506"/>
      <c r="F14" s="13"/>
      <c r="G14" s="13"/>
      <c r="H14" s="13"/>
      <c r="I14" s="13"/>
      <c r="J14" s="13"/>
      <c r="K14" s="13"/>
      <c r="L14" s="13"/>
      <c r="M14" s="13"/>
      <c r="N14" s="13"/>
      <c r="O14" s="13"/>
      <c r="P14" s="13"/>
      <c r="Q14" s="13"/>
      <c r="R14" s="13"/>
      <c r="S14" s="13"/>
      <c r="T14" s="13"/>
      <c r="U14" s="13"/>
      <c r="V14" s="13"/>
      <c r="W14" s="13"/>
      <c r="X14" s="13"/>
      <c r="Y14" s="13"/>
    </row>
    <row r="15" spans="1:46" ht="20.100000000000001" customHeight="1">
      <c r="A15" s="35" t="s">
        <v>339</v>
      </c>
      <c r="B15" s="117"/>
      <c r="C15" s="117"/>
      <c r="D15" s="117"/>
      <c r="E15" s="13"/>
      <c r="F15" s="13"/>
      <c r="G15" s="13"/>
      <c r="H15" s="13"/>
      <c r="I15" s="13"/>
      <c r="J15" s="13"/>
      <c r="K15" s="13"/>
      <c r="L15" s="13"/>
      <c r="M15" s="13"/>
      <c r="N15" s="13"/>
      <c r="O15" s="13"/>
      <c r="P15" s="13"/>
      <c r="Q15" s="13"/>
      <c r="R15" s="13"/>
      <c r="S15" s="13"/>
      <c r="T15" s="13"/>
      <c r="U15" s="13"/>
      <c r="V15" s="13"/>
      <c r="W15" s="13"/>
      <c r="X15" s="13"/>
      <c r="Y15" s="13"/>
    </row>
    <row r="16" spans="1:46" ht="20.100000000000001" customHeight="1">
      <c r="A16" s="35"/>
      <c r="B16" s="510"/>
      <c r="C16" s="510"/>
      <c r="D16" s="510"/>
      <c r="E16" s="119"/>
      <c r="F16" s="13"/>
      <c r="G16" s="13"/>
      <c r="H16" s="13"/>
      <c r="I16" s="13"/>
      <c r="J16" s="13"/>
      <c r="K16" s="13"/>
      <c r="L16" s="13"/>
      <c r="M16" s="13"/>
      <c r="N16" s="13"/>
      <c r="O16" s="13"/>
      <c r="P16" s="13"/>
      <c r="Q16" s="13"/>
      <c r="R16" s="13"/>
      <c r="S16" s="13"/>
      <c r="T16" s="13"/>
      <c r="U16" s="13"/>
      <c r="V16" s="13"/>
      <c r="W16" s="13"/>
      <c r="X16" s="13"/>
      <c r="Y16" s="13"/>
    </row>
    <row r="17" spans="1:28" ht="20.100000000000001" customHeight="1">
      <c r="A17" s="14" t="s">
        <v>548</v>
      </c>
      <c r="B17" s="509"/>
      <c r="C17" s="509"/>
      <c r="D17" s="509"/>
      <c r="E17" s="509"/>
      <c r="F17" s="13"/>
      <c r="G17" s="13"/>
      <c r="H17" s="13"/>
      <c r="I17" s="13"/>
      <c r="J17" s="13"/>
      <c r="K17" s="13"/>
      <c r="L17" s="13"/>
      <c r="M17" s="13"/>
      <c r="N17" s="13"/>
      <c r="O17" s="13"/>
      <c r="P17" s="13"/>
      <c r="Q17" s="13"/>
      <c r="R17" s="13"/>
      <c r="S17" s="13"/>
      <c r="T17" s="13"/>
      <c r="U17" s="13"/>
      <c r="V17" s="13"/>
      <c r="W17" s="13"/>
      <c r="X17" s="13"/>
      <c r="Y17" s="13"/>
    </row>
    <row r="18" spans="1:28" ht="20.100000000000001" customHeight="1">
      <c r="A18" s="14" t="s">
        <v>549</v>
      </c>
      <c r="B18" s="509"/>
      <c r="C18" s="509"/>
      <c r="D18" s="509"/>
      <c r="E18" s="509"/>
      <c r="F18" s="13"/>
      <c r="G18" s="13"/>
      <c r="H18" s="13"/>
      <c r="I18" s="13"/>
      <c r="J18" s="13"/>
      <c r="K18" s="13"/>
      <c r="L18" s="13"/>
      <c r="M18" s="13"/>
      <c r="N18" s="13"/>
      <c r="O18" s="13"/>
      <c r="P18" s="13"/>
      <c r="Q18" s="13"/>
      <c r="R18" s="13"/>
      <c r="S18" s="13"/>
      <c r="T18" s="13"/>
      <c r="U18" s="13"/>
      <c r="V18" s="13"/>
      <c r="W18" s="13"/>
      <c r="X18" s="13"/>
      <c r="Y18" s="13"/>
    </row>
    <row r="19" spans="1:28" ht="20.100000000000001" customHeight="1">
      <c r="A19" s="34"/>
      <c r="B19" s="509"/>
      <c r="C19" s="509"/>
      <c r="D19" s="509"/>
      <c r="E19" s="509"/>
      <c r="AA19" s="13"/>
    </row>
    <row r="20" spans="1:28" ht="20.100000000000001" customHeight="1">
      <c r="A20" s="34"/>
      <c r="B20" s="509"/>
      <c r="C20" s="509"/>
      <c r="D20" s="509"/>
      <c r="E20" s="509"/>
      <c r="AA20" s="13"/>
    </row>
    <row r="21" spans="1:28" ht="20.100000000000001" customHeight="1">
      <c r="A21" s="31" t="s">
        <v>542</v>
      </c>
    </row>
    <row r="22" spans="1:28" ht="84" customHeight="1">
      <c r="A22" s="507" t="s">
        <v>543</v>
      </c>
      <c r="B22" s="507"/>
      <c r="C22" s="507"/>
      <c r="D22" s="507"/>
      <c r="E22" s="507"/>
      <c r="F22" s="34"/>
      <c r="G22" s="34"/>
      <c r="H22" s="34"/>
      <c r="I22" s="34"/>
      <c r="J22" s="34"/>
      <c r="K22" s="34"/>
      <c r="L22" s="34"/>
      <c r="M22" s="34"/>
      <c r="N22" s="34"/>
      <c r="O22" s="34"/>
      <c r="P22" s="34"/>
      <c r="Q22" s="34"/>
      <c r="R22" s="34"/>
      <c r="S22" s="34"/>
      <c r="T22" s="34"/>
      <c r="U22" s="34"/>
      <c r="V22" s="34"/>
      <c r="W22" s="34"/>
      <c r="X22" s="34"/>
      <c r="Y22" s="34"/>
      <c r="Z22" s="136"/>
      <c r="AA22" s="36"/>
      <c r="AB22" s="36"/>
    </row>
    <row r="23" spans="1:28" ht="33" customHeight="1">
      <c r="D23" s="39" t="s">
        <v>184</v>
      </c>
    </row>
    <row r="24" spans="1:28" ht="33" customHeight="1">
      <c r="A24" s="38" t="s">
        <v>179</v>
      </c>
      <c r="B24" s="60" t="str">
        <f>IF('Names of Bidder'!D21=0, "", 'Names of Bidder'!D21)</f>
        <v/>
      </c>
      <c r="C24" s="35"/>
      <c r="D24" s="39" t="s">
        <v>177</v>
      </c>
      <c r="E24" s="41" t="str">
        <f>IF('Names of Bidder'!D18=0, "", 'Names of Bidder'!D18)</f>
        <v/>
      </c>
      <c r="F24" s="35"/>
      <c r="G24" s="35"/>
      <c r="H24" s="35"/>
      <c r="I24" s="35"/>
      <c r="J24" s="35"/>
      <c r="K24" s="35"/>
      <c r="L24" s="35"/>
      <c r="M24" s="35"/>
      <c r="N24" s="35"/>
      <c r="O24" s="35"/>
      <c r="P24" s="35"/>
      <c r="Q24" s="35"/>
      <c r="R24" s="35"/>
      <c r="S24" s="35"/>
      <c r="T24" s="35"/>
      <c r="U24" s="35"/>
      <c r="V24" s="35"/>
      <c r="W24" s="35"/>
      <c r="X24" s="35"/>
      <c r="Y24" s="35"/>
      <c r="AA24" s="26">
        <f>Basic!B4</f>
        <v>0</v>
      </c>
    </row>
    <row r="25" spans="1:28" ht="33" customHeight="1">
      <c r="A25" s="38" t="s">
        <v>180</v>
      </c>
      <c r="B25" s="41" t="str">
        <f>IF('Names of Bidder'!D22=0, "", 'Names of Bidder'!D22)</f>
        <v/>
      </c>
      <c r="C25" s="35"/>
      <c r="D25" s="39" t="s">
        <v>178</v>
      </c>
      <c r="E25" s="41" t="str">
        <f>IF('Names of Bidder'!D19=0, "", 'Names of Bidder'!D19)</f>
        <v/>
      </c>
      <c r="F25" s="41"/>
      <c r="G25" s="41"/>
      <c r="H25" s="41"/>
      <c r="I25" s="41"/>
      <c r="J25" s="41"/>
      <c r="K25" s="41"/>
      <c r="L25" s="41"/>
      <c r="M25" s="41"/>
      <c r="N25" s="41"/>
      <c r="O25" s="41"/>
      <c r="P25" s="41"/>
      <c r="Q25" s="41"/>
      <c r="R25" s="41"/>
      <c r="S25" s="41"/>
      <c r="T25" s="41"/>
      <c r="U25" s="41"/>
      <c r="V25" s="41"/>
      <c r="W25" s="41"/>
      <c r="X25" s="41"/>
      <c r="Y25" s="41"/>
      <c r="AA25" s="26">
        <f>Basic!B5</f>
        <v>6</v>
      </c>
    </row>
    <row r="26" spans="1:28" ht="33" customHeight="1">
      <c r="C26" s="35"/>
      <c r="D26" s="39" t="s">
        <v>185</v>
      </c>
      <c r="F26" s="41"/>
      <c r="G26" s="41"/>
      <c r="H26" s="41"/>
      <c r="I26" s="41"/>
      <c r="J26" s="41"/>
      <c r="K26" s="41"/>
      <c r="L26" s="41"/>
      <c r="M26" s="41"/>
      <c r="N26" s="41"/>
      <c r="O26" s="41"/>
      <c r="P26" s="41"/>
      <c r="Q26" s="41"/>
      <c r="R26" s="41"/>
      <c r="S26" s="41"/>
      <c r="T26" s="41"/>
      <c r="U26" s="41"/>
      <c r="V26" s="41"/>
      <c r="W26" s="41"/>
      <c r="X26" s="41"/>
      <c r="Y26" s="41"/>
    </row>
    <row r="27" spans="1:28" ht="33" customHeight="1">
      <c r="A27" s="35"/>
      <c r="C27" s="35"/>
      <c r="E27" s="35"/>
      <c r="F27" s="35"/>
      <c r="G27" s="35"/>
      <c r="H27" s="35"/>
      <c r="I27" s="35"/>
      <c r="J27" s="35"/>
      <c r="K27" s="35"/>
      <c r="L27" s="35"/>
      <c r="M27" s="35"/>
      <c r="N27" s="35"/>
      <c r="O27" s="35"/>
      <c r="P27" s="35"/>
      <c r="Q27" s="35"/>
      <c r="R27" s="35"/>
      <c r="S27" s="35"/>
      <c r="T27" s="35"/>
      <c r="U27" s="35"/>
      <c r="V27" s="35"/>
      <c r="W27" s="35"/>
      <c r="X27" s="35"/>
      <c r="Y27" s="35"/>
    </row>
    <row r="28" spans="1:28" ht="20.100000000000001" customHeight="1"/>
    <row r="29" spans="1:28" ht="20.100000000000001" customHeight="1">
      <c r="A29" s="40"/>
    </row>
    <row r="30" spans="1:28" ht="20.100000000000001" customHeight="1"/>
    <row r="31" spans="1:28" ht="20.100000000000001" customHeight="1"/>
    <row r="32" spans="1:2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password="E820" sheet="1" selectLockedCells="1" selectUnlockedCells="1"/>
  <customSheetViews>
    <customSheetView guid="{827228A5-964E-465A-A946-EF2238A19E11}" showGridLines="0" state="hidden" showRuler="0">
      <selection activeCell="E1" sqref="E1"/>
      <pageMargins left="0.75" right="0.63" top="0.57999999999999996" bottom="0.6" header="0.34" footer="0.35"/>
      <pageSetup orientation="portrait" r:id="rId1"/>
      <headerFooter alignWithMargins="0">
        <oddFooter>&amp;R&amp;"Book Antiqua,Bold"&amp;8 Page &amp;P of &amp;N</oddFooter>
      </headerFooter>
    </customSheetView>
    <customSheetView guid="{C75B92C6-DDA6-4B48-9868-112DE431C284}" showPageBreaks="1" showGridLines="0" printArea="1" state="hidden">
      <selection activeCell="E1" sqref="E1"/>
      <pageMargins left="0.75" right="0.63" top="0.57999999999999996" bottom="0.6" header="0.34" footer="0.35"/>
      <pageSetup orientation="portrait" r:id="rId2"/>
      <headerFooter alignWithMargins="0">
        <oddFooter>&amp;R&amp;"Book Antiqua,Bold"&amp;8 Page &amp;P of &amp;N</oddFooter>
      </headerFooter>
    </customSheetView>
    <customSheetView guid="{6A6F11F6-4979-4331-B451-38654332CB39}" showGridLines="0" state="hidden">
      <selection activeCell="E1" sqref="E1"/>
      <pageMargins left="0.75" right="0.63" top="0.57999999999999996" bottom="0.6" header="0.34" footer="0.35"/>
      <pageSetup orientation="portrait" r:id="rId3"/>
      <headerFooter alignWithMargins="0">
        <oddFooter>&amp;R&amp;"Book Antiqua,Bold"&amp;8 Page &amp;P of &amp;N</oddFooter>
      </headerFooter>
    </customSheetView>
    <customSheetView guid="{237D8718-39ED-4FFE-B3B2-D1192F8D2E87}" showGridLines="0" state="hidden">
      <selection activeCell="E1" sqref="E1"/>
      <pageMargins left="0.75" right="0.63" top="0.57999999999999996" bottom="0.6" header="0.34" footer="0.35"/>
      <pageSetup orientation="portrait" r:id="rId4"/>
      <headerFooter alignWithMargins="0">
        <oddFooter>&amp;R&amp;"Book Antiqua,Bold"&amp;8 Page &amp;P of &amp;N</oddFooter>
      </headerFooter>
    </customSheetView>
    <customSheetView guid="{CD4CA1A8-824A-452F-BDBA-32A47C1B3013}" showGridLines="0" state="hidden">
      <selection activeCell="E1" sqref="E1"/>
      <pageMargins left="0.75" right="0.63" top="0.57999999999999996" bottom="0.6" header="0.34" footer="0.35"/>
      <pageSetup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7"/>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tate="hidden">
      <selection activeCell="E1" sqref="E1"/>
      <pageMargins left="0.75" right="0.63" top="0.57999999999999996" bottom="0.6" header="0.34" footer="0.35"/>
      <pageSetup orientation="portrait" r:id="rId9"/>
      <headerFooter alignWithMargins="0">
        <oddFooter>&amp;R&amp;"Book Antiqua,Bold"&amp;8 Page &amp;P of &amp;N</oddFooter>
      </headerFooter>
    </customSheetView>
    <customSheetView guid="{F68380CD-DF58-4BFA-A4C7-4B5C98AD7B16}" showGridLines="0" state="hidden">
      <selection activeCell="E1" sqref="E1"/>
      <pageMargins left="0.75" right="0.63" top="0.57999999999999996" bottom="0.6" header="0.34" footer="0.35"/>
      <pageSetup orientation="portrait" r:id="rId10"/>
      <headerFooter alignWithMargins="0">
        <oddFooter>&amp;R&amp;"Book Antiqua,Bold"&amp;8 Page &amp;P of &amp;N</oddFooter>
      </headerFooter>
    </customSheetView>
  </customSheetViews>
  <mergeCells count="14">
    <mergeCell ref="A3:E3"/>
    <mergeCell ref="A5:E5"/>
    <mergeCell ref="A22:E22"/>
    <mergeCell ref="B9:D9"/>
    <mergeCell ref="B10:D10"/>
    <mergeCell ref="B11:D11"/>
    <mergeCell ref="B12:D12"/>
    <mergeCell ref="A14:E14"/>
    <mergeCell ref="B20:E20"/>
    <mergeCell ref="B16:D16"/>
    <mergeCell ref="A8:D8"/>
    <mergeCell ref="B17:E17"/>
    <mergeCell ref="B18:E18"/>
    <mergeCell ref="B19:E19"/>
  </mergeCells>
  <phoneticPr fontId="6" type="noConversion"/>
  <conditionalFormatting sqref="A22:E22">
    <cfRule type="expression" dxfId="20" priority="2" stopIfTrue="1">
      <formula>$Z$1="Sole Bidder"</formula>
    </cfRule>
  </conditionalFormatting>
  <conditionalFormatting sqref="B15:E16 A15:A19">
    <cfRule type="expression" dxfId="19" priority="1" stopIfTrue="1">
      <formula>$Z$2=0</formula>
    </cfRule>
  </conditionalFormatting>
  <pageMargins left="0.75" right="0.63" top="0.57999999999999996" bottom="0.6" header="0.34" footer="0.35"/>
  <pageSetup scale="93"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sheetPr>
  <dimension ref="A1:I38"/>
  <sheetViews>
    <sheetView showGridLines="0" view="pageBreakPreview" zoomScale="80" zoomScaleNormal="90" zoomScaleSheetLayoutView="80" workbookViewId="0">
      <selection activeCell="A3" sqref="A3:E3"/>
    </sheetView>
  </sheetViews>
  <sheetFormatPr defaultRowHeight="16.5"/>
  <cols>
    <col min="1" max="1" width="12.140625" style="31" customWidth="1"/>
    <col min="2" max="2" width="20.5703125" style="31" customWidth="1"/>
    <col min="3" max="3" width="11.42578125" style="31" customWidth="1"/>
    <col min="4" max="4" width="37.7109375" style="31" customWidth="1"/>
    <col min="5" max="5" width="39.28515625" style="31" customWidth="1"/>
    <col min="6" max="8" width="9.140625" style="26"/>
    <col min="9" max="16384" width="9.140625" style="27"/>
  </cols>
  <sheetData>
    <row r="1" spans="1:9">
      <c r="A1" s="23" t="str">
        <f>'Attach 3(JV)'!A1</f>
        <v>Specification No. :SR-I/C&amp;M/WC-4170-C/2025/Rfx-5002004567 (SR1/NT/W-TW/DOM/B00/25/08381</v>
      </c>
      <c r="B1" s="24"/>
      <c r="C1" s="24"/>
      <c r="D1" s="24"/>
      <c r="E1" s="25" t="str">
        <f>"Attachment-3(QR) "</f>
        <v xml:space="preserve">Attachment-3(QR) </v>
      </c>
    </row>
    <row r="3" spans="1:9" ht="63" customHeight="1">
      <c r="A3" s="505" t="str">
        <f>'Attach 3(JV)'!A3</f>
        <v>Diversion of the following Lines to facilitate the construction of Railway BG line from Ginigera to Raichur by SWR, Hubli under Raichur TLM in SR-1 (Deposit work On Behalf of SWR):
Package-C-	765 kV Raichur-Kurnool Ckt-02 Line (Loc No: 283-286)</v>
      </c>
      <c r="B3" s="505"/>
      <c r="C3" s="505"/>
      <c r="D3" s="505"/>
      <c r="E3" s="505"/>
      <c r="F3" s="28"/>
      <c r="G3" s="29"/>
      <c r="H3" s="28"/>
    </row>
    <row r="4" spans="1:9" ht="20.100000000000001" customHeight="1">
      <c r="A4" s="30"/>
      <c r="H4" s="32"/>
      <c r="I4" s="12"/>
    </row>
    <row r="5" spans="1:9" ht="20.100000000000001" customHeight="1">
      <c r="A5" s="506" t="s">
        <v>551</v>
      </c>
      <c r="B5" s="506"/>
      <c r="C5" s="506"/>
      <c r="D5" s="506"/>
      <c r="E5" s="506"/>
      <c r="F5" s="33"/>
      <c r="H5" s="32"/>
      <c r="I5" s="12"/>
    </row>
    <row r="6" spans="1:9" ht="20.100000000000001" customHeight="1">
      <c r="A6" s="34"/>
      <c r="H6" s="32"/>
      <c r="I6" s="12"/>
    </row>
    <row r="7" spans="1:9" ht="31.5" customHeight="1">
      <c r="A7" s="35" t="str">
        <f>'Attach 3(JV)'!A7</f>
        <v>Bidder’s Name and Address (the Bidder) :</v>
      </c>
      <c r="E7" s="16" t="str">
        <f>'Attach 3(JV)'!E7</f>
        <v>To:</v>
      </c>
      <c r="H7" s="32"/>
      <c r="I7" s="12"/>
    </row>
    <row r="8" spans="1:9" ht="27" customHeight="1">
      <c r="A8" s="511" t="str">
        <f>'Attach 3(JV)'!A8</f>
        <v/>
      </c>
      <c r="B8" s="511"/>
      <c r="C8" s="511"/>
      <c r="D8" s="511"/>
      <c r="E8" s="40" t="s">
        <v>655</v>
      </c>
      <c r="H8" s="32"/>
      <c r="I8" s="12"/>
    </row>
    <row r="9" spans="1:9">
      <c r="A9" s="14" t="s">
        <v>548</v>
      </c>
      <c r="B9" s="512" t="str">
        <f>'Attach 3(JV)'!B9</f>
        <v/>
      </c>
      <c r="C9" s="512"/>
      <c r="D9" s="512"/>
      <c r="E9" s="40" t="s">
        <v>550</v>
      </c>
      <c r="H9" s="32"/>
      <c r="I9" s="12"/>
    </row>
    <row r="10" spans="1:9">
      <c r="A10" s="14" t="s">
        <v>549</v>
      </c>
      <c r="B10" s="512" t="str">
        <f>'Attach 3(JV)'!B10</f>
        <v/>
      </c>
      <c r="C10" s="512"/>
      <c r="D10" s="512"/>
      <c r="E10" s="40" t="s">
        <v>677</v>
      </c>
      <c r="H10" s="32"/>
      <c r="I10" s="12"/>
    </row>
    <row r="11" spans="1:9">
      <c r="B11" s="512" t="str">
        <f>'Attach 3(JV)'!B11</f>
        <v/>
      </c>
      <c r="C11" s="512"/>
      <c r="D11" s="512"/>
      <c r="E11" s="40" t="s">
        <v>678</v>
      </c>
    </row>
    <row r="12" spans="1:9">
      <c r="A12" s="34"/>
      <c r="B12" s="512" t="str">
        <f>'Attach 3(JV)'!B12</f>
        <v/>
      </c>
      <c r="C12" s="512"/>
      <c r="D12" s="512"/>
      <c r="E12" s="40" t="s">
        <v>679</v>
      </c>
    </row>
    <row r="13" spans="1:9" ht="20.100000000000001" customHeight="1">
      <c r="A13" s="31" t="s">
        <v>542</v>
      </c>
    </row>
    <row r="14" spans="1:9" ht="20.100000000000001" customHeight="1">
      <c r="A14" s="34"/>
    </row>
    <row r="15" spans="1:9" ht="27.75" customHeight="1">
      <c r="A15" s="507" t="s">
        <v>656</v>
      </c>
      <c r="B15" s="507"/>
      <c r="C15" s="507"/>
      <c r="D15" s="507"/>
      <c r="E15" s="507"/>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33" customHeight="1">
      <c r="D21" s="39"/>
    </row>
    <row r="22" spans="1:5" ht="33" customHeight="1">
      <c r="A22" s="38" t="s">
        <v>179</v>
      </c>
      <c r="B22" s="60" t="str">
        <f>'Attach 3(JV)'!B24</f>
        <v/>
      </c>
      <c r="C22" s="35"/>
      <c r="D22" s="39" t="s">
        <v>177</v>
      </c>
      <c r="E22" s="41" t="str">
        <f>'Attach 3(JV)'!E24</f>
        <v/>
      </c>
    </row>
    <row r="23" spans="1:5" ht="33" customHeight="1">
      <c r="A23" s="38" t="s">
        <v>180</v>
      </c>
      <c r="B23" s="41" t="str">
        <f>'Attach 3(JV)'!B25</f>
        <v/>
      </c>
      <c r="C23" s="35"/>
      <c r="D23" s="39" t="s">
        <v>178</v>
      </c>
      <c r="E23" s="41" t="str">
        <f>'Attach 3(JV)'!E25</f>
        <v/>
      </c>
    </row>
    <row r="24" spans="1:5" ht="33" customHeight="1">
      <c r="C24" s="35"/>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algorithmName="SHA-512" hashValue="MY3/nzh2hw4bEbocm+uRznogj8qu1p4xwd0orRVfOMVr8gx4Aykcl7r7GjCgbNStv2bG7V9GS/jU4rUk2g7PEg==" saltValue="Kv485l6msYMFaj2MzMODEA==" spinCount="100000" sheet="1" selectLockedCells="1"/>
  <customSheetViews>
    <customSheetView guid="{827228A5-964E-465A-A946-EF2238A19E11}" showGridLines="0" showRuler="0" topLeftCell="A7">
      <selection activeCell="E8" sqref="E8:E12"/>
      <pageMargins left="0.75" right="0.63" top="0.57999999999999996" bottom="0.6" header="0.34" footer="0.35"/>
      <pageSetup scale="80" orientation="portrait" r:id="rId1"/>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80" orientation="portrait" r:id="rId2"/>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80" orientation="portrait" r:id="rId3"/>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80" orientation="portrait" r:id="rId4"/>
      <headerFooter alignWithMargins="0">
        <oddFooter>&amp;R&amp;"Book Antiqua,Bold"&amp;8 Page &amp;P of &amp;N</oddFooter>
      </headerFooter>
    </customSheetView>
    <customSheetView guid="{CD4CA1A8-824A-452F-BDBA-32A47C1B3013}" showGridLines="0">
      <pageMargins left="0.75" right="0.63" top="0.57999999999999996" bottom="0.6" header="0.34" footer="0.35"/>
      <pageSetup scale="80" orientation="portrait" r:id="rId5"/>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7"/>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5" right="0.63" top="0.57999999999999996" bottom="0.6" header="0.34" footer="0.35"/>
      <pageSetup scale="80" orientation="portrait" r:id="rId9"/>
      <headerFooter alignWithMargins="0">
        <oddFooter>&amp;R&amp;"Book Antiqua,Bold"&amp;8 Page &amp;P of &amp;N</oddFooter>
      </headerFooter>
    </customSheetView>
    <customSheetView guid="{F68380CD-DF58-4BFA-A4C7-4B5C98AD7B16}" showGridLines="0">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scale="80"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zoomScaleNormal="90" zoomScaleSheetLayoutView="100" workbookViewId="0">
      <selection activeCell="F18" sqref="F18"/>
    </sheetView>
  </sheetViews>
  <sheetFormatPr defaultRowHeight="16.5"/>
  <cols>
    <col min="1" max="1" width="12.140625" style="31" customWidth="1"/>
    <col min="2" max="2" width="20.5703125" style="31" customWidth="1"/>
    <col min="3" max="3" width="11.42578125" style="31" customWidth="1"/>
    <col min="4" max="4" width="23.85546875" style="31" customWidth="1"/>
    <col min="5" max="5" width="39.28515625" style="31" customWidth="1"/>
    <col min="6" max="7" width="24.28515625" style="137" customWidth="1"/>
    <col min="8" max="9" width="9.140625" style="132"/>
    <col min="10" max="16384" width="9.140625" style="27"/>
  </cols>
  <sheetData>
    <row r="1" spans="1:8">
      <c r="A1" s="23" t="str">
        <f>'Attach 3(JV)'!A1</f>
        <v>Specification No. :SR-I/C&amp;M/WC-4170-C/2025/Rfx-5002004567 (SR1/NT/W-TW/DOM/B00/25/08381</v>
      </c>
      <c r="B1" s="24"/>
      <c r="C1" s="24"/>
      <c r="D1" s="24"/>
      <c r="E1" s="25" t="str">
        <f>"Attachment-4 "</f>
        <v xml:space="preserve">Attachment-4 </v>
      </c>
    </row>
    <row r="3" spans="1:8" ht="83.25" customHeight="1">
      <c r="A3" s="505" t="str">
        <f>'Attach 3(JV)'!A3</f>
        <v>Diversion of the following Lines to facilitate the construction of Railway BG line from Ginigera to Raichur by SWR, Hubli under Raichur TLM in SR-1 (Deposit work On Behalf of SWR):
Package-C-	765 kV Raichur-Kurnool Ckt-02 Line (Loc No: 283-286)</v>
      </c>
      <c r="B3" s="505"/>
      <c r="C3" s="505"/>
      <c r="D3" s="505"/>
      <c r="E3" s="505"/>
      <c r="F3" s="138"/>
      <c r="G3" s="138"/>
    </row>
    <row r="4" spans="1:8" ht="20.100000000000001" customHeight="1">
      <c r="A4" s="30"/>
      <c r="H4" s="142"/>
    </row>
    <row r="5" spans="1:8" ht="20.100000000000001" customHeight="1">
      <c r="A5" s="506" t="s">
        <v>552</v>
      </c>
      <c r="B5" s="506"/>
      <c r="C5" s="506"/>
      <c r="D5" s="506"/>
      <c r="E5" s="506"/>
      <c r="F5" s="139"/>
      <c r="G5" s="139"/>
      <c r="H5" s="142"/>
    </row>
    <row r="6" spans="1:8" ht="20.100000000000001" customHeight="1">
      <c r="A6" s="34"/>
      <c r="H6" s="142"/>
    </row>
    <row r="7" spans="1:8" ht="20.100000000000001" customHeight="1">
      <c r="A7" s="35" t="str">
        <f>'Attach 3(JV)'!A7</f>
        <v>Bidder’s Name and Address (the Bidder) :</v>
      </c>
      <c r="E7" s="16" t="str">
        <f>'Attach 3(JV)'!E7</f>
        <v>To:</v>
      </c>
      <c r="H7" s="142"/>
    </row>
    <row r="8" spans="1:8" ht="36" customHeight="1">
      <c r="A8" s="511" t="str">
        <f>'Attach 3(JV)'!A8</f>
        <v/>
      </c>
      <c r="B8" s="511"/>
      <c r="C8" s="511"/>
      <c r="D8" s="511"/>
      <c r="E8" s="40" t="str">
        <f>'Attach 3(QR)'!E8</f>
        <v>Sr.GM(C&amp;M)</v>
      </c>
      <c r="H8" s="142"/>
    </row>
    <row r="9" spans="1:8">
      <c r="A9" s="14" t="s">
        <v>548</v>
      </c>
      <c r="B9" s="512" t="str">
        <f>'Attach 3(JV)'!B9</f>
        <v/>
      </c>
      <c r="C9" s="512"/>
      <c r="D9" s="512"/>
      <c r="E9" s="40" t="str">
        <f>'Attach 3(QR)'!E9</f>
        <v>Power Grid Corporation of India Ltd.,</v>
      </c>
      <c r="H9" s="142"/>
    </row>
    <row r="10" spans="1:8">
      <c r="A10" s="14" t="s">
        <v>549</v>
      </c>
      <c r="B10" s="512" t="str">
        <f>'Attach 3(JV)'!B10</f>
        <v/>
      </c>
      <c r="C10" s="512"/>
      <c r="D10" s="512"/>
      <c r="E10" s="40" t="str">
        <f>'Attach 3(QR)'!E10</f>
        <v>SRTS-1</v>
      </c>
      <c r="H10" s="142"/>
    </row>
    <row r="11" spans="1:8">
      <c r="B11" s="512" t="str">
        <f>'Attach 3(JV)'!B11</f>
        <v/>
      </c>
      <c r="C11" s="512"/>
      <c r="D11" s="512"/>
      <c r="E11" s="40" t="str">
        <f>'Attach 3(QR)'!E11</f>
        <v>No: 6-6-8/32 &amp; 395E, Kavadiguda Main Road</v>
      </c>
    </row>
    <row r="12" spans="1:8">
      <c r="A12" s="34"/>
      <c r="B12" s="512" t="str">
        <f>'Attach 3(JV)'!B12</f>
        <v/>
      </c>
      <c r="C12" s="512"/>
      <c r="D12" s="512"/>
      <c r="E12" s="40" t="str">
        <f>'Attach 3(QR)'!E12</f>
        <v>Secunderabad, Telangana – 500 080</v>
      </c>
    </row>
    <row r="13" spans="1:8" ht="20.100000000000001" customHeight="1">
      <c r="A13" s="34"/>
      <c r="B13" s="117"/>
      <c r="C13" s="117"/>
      <c r="D13" s="117"/>
      <c r="E13" s="27"/>
      <c r="F13" s="140"/>
      <c r="G13" s="140"/>
    </row>
    <row r="14" spans="1:8" ht="20.100000000000001" customHeight="1">
      <c r="A14" s="34"/>
      <c r="B14" s="117"/>
      <c r="C14" s="117"/>
      <c r="D14" s="117"/>
    </row>
    <row r="15" spans="1:8" ht="20.100000000000001" customHeight="1">
      <c r="A15" s="31" t="s">
        <v>542</v>
      </c>
    </row>
    <row r="16" spans="1:8" ht="20.100000000000001" customHeight="1">
      <c r="A16" s="34"/>
    </row>
    <row r="17" spans="1:9" ht="50.1" customHeight="1">
      <c r="A17" s="513"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513"/>
      <c r="C17" s="513"/>
      <c r="D17" s="513"/>
      <c r="E17" s="513"/>
      <c r="F17" s="141" t="s">
        <v>348</v>
      </c>
      <c r="G17" s="141" t="s">
        <v>349</v>
      </c>
    </row>
    <row r="18" spans="1:9" ht="45" customHeight="1">
      <c r="A18" s="476"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476"/>
      <c r="C18" s="476"/>
      <c r="D18" s="476"/>
      <c r="E18" s="476"/>
      <c r="F18" s="149"/>
      <c r="G18" s="149"/>
      <c r="H18" s="129" t="str">
        <f t="shared" ref="H18:I25" si="0">IF(F18 = "", "", F18&amp; ", ")</f>
        <v/>
      </c>
      <c r="I18" s="129" t="str">
        <f t="shared" si="0"/>
        <v/>
      </c>
    </row>
    <row r="19" spans="1:9" ht="33" customHeight="1">
      <c r="A19" s="144"/>
      <c r="B19" s="144"/>
      <c r="C19" s="144"/>
      <c r="D19" s="144"/>
      <c r="E19" s="144"/>
      <c r="F19" s="149"/>
      <c r="G19" s="149"/>
      <c r="H19" s="129" t="str">
        <f t="shared" si="0"/>
        <v/>
      </c>
      <c r="I19" s="129" t="str">
        <f t="shared" si="0"/>
        <v/>
      </c>
    </row>
    <row r="20" spans="1:9" ht="33" customHeight="1">
      <c r="A20" s="144"/>
      <c r="B20" s="144"/>
      <c r="C20" s="144"/>
      <c r="D20" s="39"/>
      <c r="E20" s="144"/>
      <c r="F20" s="149"/>
      <c r="G20" s="149"/>
      <c r="H20" s="129" t="str">
        <f t="shared" si="0"/>
        <v/>
      </c>
      <c r="I20" s="129" t="str">
        <f t="shared" si="0"/>
        <v/>
      </c>
    </row>
    <row r="21" spans="1:9" ht="33" customHeight="1">
      <c r="A21" s="38" t="s">
        <v>179</v>
      </c>
      <c r="B21" s="60" t="str">
        <f>'Attach 3(JV)'!B24</f>
        <v/>
      </c>
      <c r="D21" s="39" t="s">
        <v>177</v>
      </c>
      <c r="E21" s="41" t="str">
        <f>'Attach 3(JV)'!E24</f>
        <v/>
      </c>
      <c r="F21" s="149"/>
      <c r="G21" s="149"/>
      <c r="H21" s="129" t="str">
        <f t="shared" si="0"/>
        <v/>
      </c>
      <c r="I21" s="129" t="str">
        <f t="shared" si="0"/>
        <v/>
      </c>
    </row>
    <row r="22" spans="1:9" ht="33" customHeight="1">
      <c r="A22" s="38" t="s">
        <v>180</v>
      </c>
      <c r="B22" s="41" t="str">
        <f>'Attach 3(JV)'!B25</f>
        <v/>
      </c>
      <c r="D22" s="39" t="s">
        <v>178</v>
      </c>
      <c r="E22" s="41" t="str">
        <f>'Attach 3(JV)'!E25</f>
        <v/>
      </c>
      <c r="F22" s="149"/>
      <c r="G22" s="149"/>
      <c r="H22" s="129" t="str">
        <f t="shared" si="0"/>
        <v/>
      </c>
      <c r="I22" s="129" t="str">
        <f t="shared" si="0"/>
        <v/>
      </c>
    </row>
    <row r="23" spans="1:9" ht="33" customHeight="1">
      <c r="D23" s="39"/>
      <c r="F23" s="149"/>
      <c r="G23" s="149"/>
      <c r="H23" s="129" t="str">
        <f t="shared" si="0"/>
        <v/>
      </c>
      <c r="I23" s="129" t="str">
        <f t="shared" si="0"/>
        <v/>
      </c>
    </row>
    <row r="24" spans="1:9" ht="33" customHeight="1">
      <c r="D24" s="39"/>
      <c r="F24" s="149"/>
      <c r="G24" s="149"/>
      <c r="H24" s="129" t="str">
        <f t="shared" si="0"/>
        <v/>
      </c>
      <c r="I24" s="129" t="str">
        <f t="shared" si="0"/>
        <v/>
      </c>
    </row>
    <row r="25" spans="1:9" ht="33" customHeight="1">
      <c r="A25" s="27"/>
      <c r="B25" s="27"/>
      <c r="C25" s="27"/>
      <c r="D25" s="27"/>
      <c r="E25" s="27"/>
      <c r="F25" s="149"/>
      <c r="G25" s="149"/>
      <c r="H25" s="129" t="str">
        <f t="shared" si="0"/>
        <v/>
      </c>
      <c r="I25" s="129" t="str">
        <f t="shared" si="0"/>
        <v/>
      </c>
    </row>
    <row r="26" spans="1:9" ht="33" customHeight="1">
      <c r="A26" s="27"/>
      <c r="B26" s="27"/>
      <c r="C26" s="27"/>
      <c r="D26" s="27"/>
      <c r="E26" s="27"/>
      <c r="F26" s="143" t="str">
        <f>IF((8-COUNTBLANK(F18:F25)) &lt;2, "country.", "countries.")</f>
        <v>country.</v>
      </c>
      <c r="G26" s="143" t="str">
        <f>IF((8-COUNTBLANK(G18:G25)) &lt;2, "country.", "countries.")</f>
        <v>country.</v>
      </c>
      <c r="H26" s="129" t="str">
        <f>IF(COUNTBLANK(F18:F25) =8, "[Enter the name of country where from equipments &amp; material shall be supplied]",CONCATENATE(H18,H19,H20,H21,H22,H23,H24,H25))</f>
        <v>[Enter the name of country where from equipments &amp; material shall be supplied]</v>
      </c>
      <c r="I26" s="129" t="str">
        <f>IF(COUNTBLANK(G18:G25) =8, "[Enter the name of country where from equipments &amp; material shall be supplied]",CONCATENATE(I18,I19,I20,I21,I22,I23,I24,I25))</f>
        <v>[Enter the name of country where from equipments &amp; material shall be supplied]</v>
      </c>
    </row>
    <row r="27" spans="1:9" ht="33" customHeight="1">
      <c r="A27" s="27"/>
      <c r="B27" s="27"/>
      <c r="C27" s="27"/>
      <c r="D27" s="27"/>
      <c r="E27" s="27"/>
    </row>
    <row r="28" spans="1:9" ht="33" customHeight="1">
      <c r="A28" s="27"/>
      <c r="B28" s="27"/>
      <c r="C28" s="27"/>
      <c r="D28" s="27"/>
      <c r="E28" s="27"/>
    </row>
    <row r="29" spans="1:9" ht="33" customHeight="1">
      <c r="A29" s="27"/>
      <c r="B29" s="27"/>
      <c r="C29" s="27"/>
      <c r="D29" s="27"/>
      <c r="E29" s="27"/>
    </row>
    <row r="30" spans="1:9" ht="20.100000000000001" customHeight="1"/>
    <row r="31" spans="1:9" ht="20.100000000000001" customHeight="1">
      <c r="A31" s="40"/>
    </row>
    <row r="32" spans="1:9" ht="20.100000000000001" customHeight="1"/>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row r="41" spans="1:1" ht="20.100000000000001" customHeight="1"/>
    <row r="42" spans="1:1" ht="20.100000000000001" customHeight="1"/>
  </sheetData>
  <sheetProtection algorithmName="SHA-512" hashValue="BnlMfrvnSA1zRqrkpGnTjunmp44ImDsepLC+Clio+aFRpzNXwDtDy3hnk9zi6T3RDvzQb8BqLFIvmwPPxnH9rA==" saltValue="Mymc0Ynwya7t3QkccXc2PQ==" spinCount="100000" sheet="1" selectLockedCells="1"/>
  <customSheetViews>
    <customSheetView guid="{827228A5-964E-465A-A946-EF2238A19E11}" showGridLines="0" zeroValues="0" showRuler="0" topLeftCell="A10">
      <selection activeCell="G21" sqref="G21"/>
      <pageMargins left="0.75" right="0.63" top="0.57999999999999996" bottom="0.6" header="0.34" footer="0.35"/>
      <pageSetup scale="80" orientation="portrait" r:id="rId1"/>
      <headerFooter alignWithMargins="0">
        <oddFooter>&amp;R&amp;"Book Antiqua,Bold"&amp;8 Page &amp;P of &amp;N</oddFooter>
      </headerFooter>
    </customSheetView>
    <customSheetView guid="{C75B92C6-DDA6-4B48-9868-112DE431C284}" showPageBreaks="1" showGridLines="0" zeroValues="0" printArea="1" topLeftCell="A13">
      <selection activeCell="G20" sqref="G20"/>
      <pageMargins left="0.75" right="0.63" top="0.57999999999999996" bottom="0.6" header="0.34" footer="0.35"/>
      <pageSetup scale="80" orientation="portrait" r:id="rId2"/>
      <headerFooter alignWithMargins="0">
        <oddFooter>&amp;R&amp;"Book Antiqua,Bold"&amp;8 Page &amp;P of &amp;N</oddFooter>
      </headerFooter>
    </customSheetView>
    <customSheetView guid="{6A6F11F6-4979-4331-B451-38654332CB39}" showGridLines="0" zeroValues="0" topLeftCell="A10">
      <selection activeCell="G20" sqref="G20"/>
      <pageMargins left="0.75" right="0.63" top="0.57999999999999996" bottom="0.6" header="0.34" footer="0.35"/>
      <pageSetup scale="80" orientation="portrait" r:id="rId3"/>
      <headerFooter alignWithMargins="0">
        <oddFooter>&amp;R&amp;"Book Antiqua,Bold"&amp;8 Page &amp;P of &amp;N</oddFooter>
      </headerFooter>
    </customSheetView>
    <customSheetView guid="{237D8718-39ED-4FFE-B3B2-D1192F8D2E87}" showGridLines="0" zeroValues="0">
      <selection activeCell="F20" sqref="F20"/>
      <pageMargins left="0.75" right="0.63" top="0.57999999999999996" bottom="0.6" header="0.34" footer="0.35"/>
      <pageSetup scale="80" orientation="portrait" r:id="rId4"/>
      <headerFooter alignWithMargins="0">
        <oddFooter>&amp;R&amp;"Book Antiqua,Bold"&amp;8 Page &amp;P of &amp;N</oddFooter>
      </headerFooter>
    </customSheetView>
    <customSheetView guid="{CD4CA1A8-824A-452F-BDBA-32A47C1B3013}" showGridLines="0" zeroValues="0">
      <selection activeCell="F21" sqref="F21"/>
      <pageMargins left="0.75" right="0.63" top="0.57999999999999996" bottom="0.6" header="0.34" footer="0.35"/>
      <pageSetup scale="80"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7"/>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zeroValues="0">
      <selection activeCell="F20" sqref="F20"/>
      <pageMargins left="0.75" right="0.63" top="0.57999999999999996" bottom="0.6" header="0.34" footer="0.35"/>
      <pageSetup scale="80" orientation="portrait" r:id="rId9"/>
      <headerFooter alignWithMargins="0">
        <oddFooter>&amp;R&amp;"Book Antiqua,Bold"&amp;8 Page &amp;P of &amp;N</oddFooter>
      </headerFooter>
    </customSheetView>
    <customSheetView guid="{F68380CD-DF58-4BFA-A4C7-4B5C98AD7B16}" showGridLines="0" zeroValues="0">
      <selection activeCell="F20" sqref="F20"/>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9">
    <mergeCell ref="A8:D8"/>
    <mergeCell ref="A18:E18"/>
    <mergeCell ref="B9:D9"/>
    <mergeCell ref="A3:E3"/>
    <mergeCell ref="A5:E5"/>
    <mergeCell ref="A17:E17"/>
    <mergeCell ref="B10:D10"/>
    <mergeCell ref="B11:D11"/>
    <mergeCell ref="B12:D12"/>
  </mergeCells>
  <phoneticPr fontId="6" type="noConversion"/>
  <pageMargins left="0.75" right="0.63" top="0.57999999999999996" bottom="0.6" header="0.34" footer="0.35"/>
  <pageSetup scale="65"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I44"/>
  <sheetViews>
    <sheetView showGridLines="0" showZeros="0" zoomScaleNormal="100" workbookViewId="0">
      <selection activeCell="E2" sqref="E2"/>
    </sheetView>
  </sheetViews>
  <sheetFormatPr defaultRowHeight="16.5"/>
  <cols>
    <col min="1" max="1" width="12.140625" style="31" customWidth="1"/>
    <col min="2" max="2" width="23.7109375" style="31" customWidth="1"/>
    <col min="3" max="3" width="33" style="31" customWidth="1"/>
    <col min="4" max="4" width="12.28515625" style="31" customWidth="1"/>
    <col min="5" max="5" width="26.7109375" style="31" customWidth="1"/>
    <col min="6" max="8" width="9.140625" style="26"/>
    <col min="9" max="16384" width="9.140625" style="27"/>
  </cols>
  <sheetData>
    <row r="1" spans="1:9">
      <c r="A1" s="23" t="str">
        <f>'Attach 3(JV)'!A1</f>
        <v>Specification No. :SR-I/C&amp;M/WC-4170-C/2025/Rfx-5002004567 (SR1/NT/W-TW/DOM/B00/25/08381</v>
      </c>
      <c r="B1" s="24"/>
      <c r="C1" s="24"/>
      <c r="D1" s="24"/>
      <c r="E1" s="43" t="str">
        <f>"Attachment-4(A) "</f>
        <v xml:space="preserve">Attachment-4(A) </v>
      </c>
    </row>
    <row r="2" spans="1:9" ht="11.1" customHeight="1"/>
    <row r="3" spans="1:9" ht="48" customHeight="1">
      <c r="A3" s="505" t="str">
        <f>'Attach 3(JV)'!A3</f>
        <v>Diversion of the following Lines to facilitate the construction of Railway BG line from Ginigera to Raichur by SWR, Hubli under Raichur TLM in SR-1 (Deposit work On Behalf of SWR):
Package-C-	765 kV Raichur-Kurnool Ckt-02 Line (Loc No: 283-286)</v>
      </c>
      <c r="B3" s="505"/>
      <c r="C3" s="505"/>
      <c r="D3" s="505"/>
      <c r="E3" s="505"/>
      <c r="F3" s="28"/>
      <c r="G3" s="29"/>
      <c r="H3" s="28"/>
    </row>
    <row r="4" spans="1:9" ht="11.1" customHeight="1">
      <c r="A4" s="30"/>
      <c r="H4" s="32"/>
      <c r="I4" s="12"/>
    </row>
    <row r="5" spans="1:9" ht="20.100000000000001" customHeight="1">
      <c r="A5" s="506" t="s">
        <v>553</v>
      </c>
      <c r="B5" s="506"/>
      <c r="C5" s="506"/>
      <c r="D5" s="506"/>
      <c r="E5" s="506"/>
      <c r="F5" s="33"/>
      <c r="H5" s="32"/>
      <c r="I5" s="12"/>
    </row>
    <row r="6" spans="1:9" ht="11.1" customHeight="1">
      <c r="A6" s="34"/>
      <c r="H6" s="32"/>
      <c r="I6" s="12"/>
    </row>
    <row r="7" spans="1:9" ht="20.100000000000001" customHeight="1">
      <c r="A7" s="35" t="str">
        <f>'Attach 3(JV)'!A7</f>
        <v>Bidder’s Name and Address (the Bidder) :</v>
      </c>
      <c r="D7" s="16" t="str">
        <f>'Attach 3(JV)'!E7</f>
        <v>To:</v>
      </c>
      <c r="H7" s="32"/>
      <c r="I7" s="12"/>
    </row>
    <row r="8" spans="1:9" s="148" customFormat="1" ht="36" customHeight="1">
      <c r="A8" s="511" t="str">
        <f>'Attach 3(JV)'!A8</f>
        <v/>
      </c>
      <c r="B8" s="511"/>
      <c r="C8" s="511"/>
      <c r="D8" s="13" t="str">
        <f>'Attach 3(JV)'!E8</f>
        <v>Sr.GM(C&amp;M)</v>
      </c>
      <c r="E8" s="34"/>
      <c r="F8" s="146"/>
      <c r="G8" s="146"/>
      <c r="H8" s="147"/>
      <c r="I8" s="145"/>
    </row>
    <row r="9" spans="1:9" ht="20.100000000000001" customHeight="1">
      <c r="A9" s="14" t="s">
        <v>548</v>
      </c>
      <c r="B9" s="508" t="str">
        <f>'Attach 3(JV)'!B9</f>
        <v/>
      </c>
      <c r="C9" s="508"/>
      <c r="D9" s="13" t="str">
        <f>'Attach 3(JV)'!E9</f>
        <v>Power Grid Corporation of India Ltd.,</v>
      </c>
      <c r="H9" s="32"/>
      <c r="I9" s="12"/>
    </row>
    <row r="10" spans="1:9" ht="20.100000000000001" customHeight="1">
      <c r="A10" s="14" t="s">
        <v>549</v>
      </c>
      <c r="B10" s="508" t="str">
        <f>'Attach 3(JV)'!B10</f>
        <v/>
      </c>
      <c r="C10" s="508"/>
      <c r="D10" s="13" t="str">
        <f>'Attach 3(JV)'!E10</f>
        <v>Odisha Projects</v>
      </c>
      <c r="H10" s="32"/>
      <c r="I10" s="12"/>
    </row>
    <row r="11" spans="1:9" ht="20.100000000000001" customHeight="1">
      <c r="B11" s="508" t="str">
        <f>'Attach 3(JV)'!B11</f>
        <v/>
      </c>
      <c r="C11" s="508"/>
      <c r="D11" s="13" t="str">
        <f>'Attach 3(JV)'!E11</f>
        <v>Plot No-4,Unit-41,Niladri Vihar</v>
      </c>
    </row>
    <row r="12" spans="1:9" ht="15" customHeight="1">
      <c r="A12" s="34"/>
      <c r="B12" s="508" t="str">
        <f>'Attach 3(JV)'!B12</f>
        <v/>
      </c>
      <c r="C12" s="508"/>
      <c r="D12" s="13"/>
    </row>
    <row r="13" spans="1:9" ht="20.100000000000001" customHeight="1">
      <c r="A13" s="31" t="s">
        <v>542</v>
      </c>
    </row>
    <row r="14" spans="1:9" ht="72" customHeight="1">
      <c r="A14" s="514" t="s">
        <v>554</v>
      </c>
      <c r="B14" s="514"/>
      <c r="C14" s="514"/>
      <c r="D14" s="514"/>
      <c r="E14" s="514"/>
    </row>
    <row r="15" spans="1:9" ht="20.100000000000001" customHeight="1">
      <c r="A15" s="125" t="s">
        <v>556</v>
      </c>
      <c r="B15" s="67"/>
      <c r="C15" s="67"/>
      <c r="D15" s="67"/>
      <c r="E15" s="126"/>
    </row>
    <row r="16" spans="1:9" ht="20.100000000000001" customHeight="1">
      <c r="A16" s="125" t="s">
        <v>557</v>
      </c>
      <c r="B16" s="67"/>
      <c r="C16" s="67"/>
      <c r="D16" s="67"/>
      <c r="E16" s="126"/>
    </row>
    <row r="17" spans="1:9" ht="20.100000000000001" customHeight="1">
      <c r="A17" s="125" t="s">
        <v>558</v>
      </c>
      <c r="B17" s="68"/>
      <c r="C17" s="68"/>
      <c r="D17" s="68"/>
      <c r="E17" s="127"/>
    </row>
    <row r="18" spans="1:9" ht="20.100000000000001" customHeight="1">
      <c r="A18" s="125" t="s">
        <v>559</v>
      </c>
      <c r="B18" s="69"/>
      <c r="C18" s="69"/>
      <c r="D18" s="69"/>
      <c r="E18" s="128"/>
    </row>
    <row r="19" spans="1:9" ht="19.5" customHeight="1">
      <c r="A19" s="125" t="s">
        <v>242</v>
      </c>
      <c r="B19" s="69"/>
      <c r="C19" s="69"/>
      <c r="D19" s="69"/>
      <c r="E19" s="128"/>
    </row>
    <row r="20" spans="1:9" ht="62.25" customHeight="1">
      <c r="A20" s="514" t="s">
        <v>555</v>
      </c>
      <c r="B20" s="514"/>
      <c r="C20" s="514"/>
      <c r="D20" s="514"/>
      <c r="E20" s="514"/>
    </row>
    <row r="21" spans="1:9" s="26" customFormat="1" ht="20.100000000000001" customHeight="1">
      <c r="A21" s="121" t="s">
        <v>560</v>
      </c>
      <c r="B21" s="121" t="s">
        <v>561</v>
      </c>
      <c r="C21" s="121" t="s">
        <v>562</v>
      </c>
      <c r="D21" s="121" t="s">
        <v>544</v>
      </c>
      <c r="E21" s="121" t="s">
        <v>545</v>
      </c>
      <c r="I21" s="27"/>
    </row>
    <row r="22" spans="1:9" ht="20.100000000000001" customHeight="1">
      <c r="A22" s="122">
        <v>1</v>
      </c>
      <c r="B22" s="70"/>
      <c r="C22" s="70"/>
      <c r="D22" s="70"/>
      <c r="E22" s="70"/>
    </row>
    <row r="23" spans="1:9" ht="20.100000000000001" customHeight="1">
      <c r="A23" s="123">
        <v>2</v>
      </c>
      <c r="B23" s="71"/>
      <c r="C23" s="71"/>
      <c r="D23" s="71"/>
      <c r="E23" s="71"/>
    </row>
    <row r="24" spans="1:9" ht="20.100000000000001" customHeight="1">
      <c r="A24" s="123">
        <v>3</v>
      </c>
      <c r="B24" s="71"/>
      <c r="C24" s="71"/>
      <c r="D24" s="71"/>
      <c r="E24" s="71"/>
    </row>
    <row r="25" spans="1:9" ht="20.100000000000001" customHeight="1">
      <c r="A25" s="123">
        <v>4</v>
      </c>
      <c r="B25" s="72"/>
      <c r="C25" s="72"/>
      <c r="D25" s="71"/>
      <c r="E25" s="72"/>
    </row>
    <row r="26" spans="1:9" ht="20.100000000000001" customHeight="1">
      <c r="A26" s="124">
        <v>5</v>
      </c>
      <c r="B26" s="73"/>
      <c r="C26" s="73"/>
      <c r="D26" s="73"/>
      <c r="E26" s="73"/>
    </row>
    <row r="27" spans="1:9" ht="15.95" customHeight="1"/>
    <row r="28" spans="1:9" ht="23.1" customHeight="1">
      <c r="C28" s="39" t="s">
        <v>184</v>
      </c>
    </row>
    <row r="29" spans="1:9" ht="23.1" customHeight="1">
      <c r="A29" s="38" t="s">
        <v>179</v>
      </c>
      <c r="B29" s="60" t="str">
        <f>'Attach 3(JV)'!B24</f>
        <v/>
      </c>
      <c r="C29" s="39" t="s">
        <v>177</v>
      </c>
      <c r="D29" s="41" t="str">
        <f>'Attach 3(JV)'!E24</f>
        <v/>
      </c>
    </row>
    <row r="30" spans="1:9" ht="23.1" customHeight="1">
      <c r="A30" s="38" t="s">
        <v>180</v>
      </c>
      <c r="B30" s="41" t="str">
        <f>'Attach 3(JV)'!B25</f>
        <v/>
      </c>
      <c r="C30" s="39" t="s">
        <v>178</v>
      </c>
      <c r="D30" s="41" t="str">
        <f>'Attach 3(JV)'!E25</f>
        <v/>
      </c>
    </row>
    <row r="31" spans="1:9" ht="23.1" customHeight="1">
      <c r="C31" s="39" t="s">
        <v>185</v>
      </c>
      <c r="D31" s="39"/>
    </row>
    <row r="32" spans="1:9" ht="20.100000000000001" customHeight="1"/>
    <row r="33" spans="1:1" ht="20.100000000000001" customHeight="1">
      <c r="A33" s="40"/>
    </row>
    <row r="34" spans="1:1" ht="20.100000000000001" customHeight="1"/>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c r="A40" s="40"/>
    </row>
    <row r="41" spans="1:1" ht="20.100000000000001" customHeight="1"/>
    <row r="42" spans="1:1" ht="20.100000000000001" customHeight="1"/>
    <row r="43" spans="1:1" ht="20.100000000000001" customHeight="1"/>
    <row r="44" spans="1:1" ht="20.100000000000001" customHeight="1"/>
  </sheetData>
  <sheetProtection selectLockedCells="1"/>
  <customSheetViews>
    <customSheetView guid="{827228A5-964E-465A-A946-EF2238A19E11}" showGridLines="0" zeroValues="0" state="hidden" showRuler="0">
      <selection activeCell="B15" sqref="B15"/>
      <pageMargins left="0.75" right="0.63" top="0.57999999999999996" bottom="0.4" header="0.34" footer="0.2"/>
      <pageSetup orientation="portrait" r:id="rId1"/>
      <headerFooter alignWithMargins="0">
        <oddFooter>&amp;R&amp;"Book Antiqua,Bold"&amp;8 Page &amp;P of &amp;N</oddFooter>
      </headerFooter>
    </customSheetView>
    <customSheetView guid="{C75B92C6-DDA6-4B48-9868-112DE431C284}" showPageBreaks="1" showGridLines="0" zeroValues="0" printArea="1" state="hidden">
      <selection activeCell="B15" sqref="B15"/>
      <pageMargins left="0.75" right="0.63" top="0.57999999999999996" bottom="0.4" header="0.34" footer="0.2"/>
      <pageSetup orientation="portrait" r:id="rId2"/>
      <headerFooter alignWithMargins="0">
        <oddFooter>&amp;R&amp;"Book Antiqua,Bold"&amp;8 Page &amp;P of &amp;N</oddFooter>
      </headerFooter>
    </customSheetView>
    <customSheetView guid="{6A6F11F6-4979-4331-B451-38654332CB39}" showGridLines="0" zeroValues="0" state="hidden">
      <selection activeCell="B15" sqref="B15"/>
      <pageMargins left="0.75" right="0.63" top="0.57999999999999996" bottom="0.4" header="0.34" footer="0.2"/>
      <pageSetup orientation="portrait" r:id="rId3"/>
      <headerFooter alignWithMargins="0">
        <oddFooter>&amp;R&amp;"Book Antiqua,Bold"&amp;8 Page &amp;P of &amp;N</oddFooter>
      </headerFooter>
    </customSheetView>
    <customSheetView guid="{237D8718-39ED-4FFE-B3B2-D1192F8D2E87}" showGridLines="0" zeroValues="0" state="hidden">
      <selection activeCell="B15" sqref="B15"/>
      <pageMargins left="0.75" right="0.63" top="0.57999999999999996" bottom="0.4" header="0.34" footer="0.2"/>
      <pageSetup orientation="portrait" r:id="rId4"/>
      <headerFooter alignWithMargins="0">
        <oddFooter>&amp;R&amp;"Book Antiqua,Bold"&amp;8 Page &amp;P of &amp;N</oddFooter>
      </headerFooter>
    </customSheetView>
    <customSheetView guid="{CD4CA1A8-824A-452F-BDBA-32A47C1B3013}" showGridLines="0" zeroValues="0" state="hidden">
      <selection activeCell="B15" sqref="B15"/>
      <pageMargins left="0.75" right="0.63" top="0.57999999999999996" bottom="0.4" header="0.34" footer="0.2"/>
      <pageSetup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7"/>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zeroValues="0" state="hidden">
      <selection activeCell="B15" sqref="B15"/>
      <pageMargins left="0.75" right="0.63" top="0.57999999999999996" bottom="0.4" header="0.34" footer="0.2"/>
      <pageSetup orientation="portrait" r:id="rId9"/>
      <headerFooter alignWithMargins="0">
        <oddFooter>&amp;R&amp;"Book Antiqua,Bold"&amp;8 Page &amp;P of &amp;N</oddFooter>
      </headerFooter>
    </customSheetView>
    <customSheetView guid="{F68380CD-DF58-4BFA-A4C7-4B5C98AD7B16}" showGridLines="0" zeroValues="0" state="hidden">
      <selection activeCell="B15" sqref="B15"/>
      <pageMargins left="0.75" right="0.63" top="0.57999999999999996" bottom="0.4" header="0.34" footer="0.2"/>
      <pageSetup orientation="portrait" r:id="rId10"/>
      <headerFooter alignWithMargins="0">
        <oddFooter>&amp;R&amp;"Book Antiqua,Bold"&amp;8 Page &amp;P of &amp;N</oddFooter>
      </headerFooter>
    </customSheetView>
  </customSheetViews>
  <mergeCells count="9">
    <mergeCell ref="A3:E3"/>
    <mergeCell ref="A5:E5"/>
    <mergeCell ref="A14:E14"/>
    <mergeCell ref="A20:E20"/>
    <mergeCell ref="B9:C9"/>
    <mergeCell ref="B10:C10"/>
    <mergeCell ref="B11:C11"/>
    <mergeCell ref="B12:C12"/>
    <mergeCell ref="A8:C8"/>
  </mergeCells>
  <phoneticPr fontId="6" type="noConversion"/>
  <pageMargins left="0.75" right="0.63" top="0.57999999999999996" bottom="0.4" header="0.34" footer="0.2"/>
  <pageSetup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workbookViewId="0">
      <selection activeCell="D21" sqref="D21"/>
    </sheetView>
  </sheetViews>
  <sheetFormatPr defaultRowHeight="16.5"/>
  <cols>
    <col min="1" max="1" width="12.140625" style="31" customWidth="1"/>
    <col min="2" max="2" width="20.5703125" style="31" customWidth="1"/>
    <col min="3" max="3" width="11.42578125" style="31" customWidth="1"/>
    <col min="4" max="4" width="22.7109375" style="31" customWidth="1"/>
    <col min="5" max="5" width="39.28515625" style="31" customWidth="1"/>
    <col min="6" max="8" width="9.140625" style="26"/>
    <col min="9" max="16384" width="9.140625" style="27"/>
  </cols>
  <sheetData>
    <row r="1" spans="1:9">
      <c r="A1" s="23" t="str">
        <f>'Attach 3(JV)'!A1</f>
        <v>Specification No. :SR-I/C&amp;M/WC-4170-C/2025/Rfx-5002004567 (SR1/NT/W-TW/DOM/B00/25/08381</v>
      </c>
      <c r="B1" s="24"/>
      <c r="C1" s="24"/>
      <c r="D1" s="24"/>
      <c r="E1" s="25" t="str">
        <f>"Attachment-4(B) "&amp; 'Attach 3(JV)'!AT1</f>
        <v>Attachment-4(B) 0</v>
      </c>
    </row>
    <row r="3" spans="1:9" ht="48" customHeight="1">
      <c r="A3" s="505" t="str">
        <f>'Attach 3(JV)'!A3</f>
        <v>Diversion of the following Lines to facilitate the construction of Railway BG line from Ginigera to Raichur by SWR, Hubli under Raichur TLM in SR-1 (Deposit work On Behalf of SWR):
Package-C-	765 kV Raichur-Kurnool Ckt-02 Line (Loc No: 283-286)</v>
      </c>
      <c r="B3" s="505"/>
      <c r="C3" s="505"/>
      <c r="D3" s="505"/>
      <c r="E3" s="505"/>
      <c r="F3" s="28"/>
      <c r="G3" s="29"/>
      <c r="H3" s="28"/>
    </row>
    <row r="4" spans="1:9" ht="20.100000000000001" customHeight="1">
      <c r="A4" s="30"/>
      <c r="H4" s="32"/>
      <c r="I4" s="12"/>
    </row>
    <row r="5" spans="1:9" ht="20.100000000000001" customHeight="1">
      <c r="A5" s="506" t="s">
        <v>553</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13" t="str">
        <f>'Attach 3(JV)'!E8</f>
        <v>Sr.GM(C&amp;M)</v>
      </c>
      <c r="H8" s="32"/>
      <c r="I8" s="12"/>
    </row>
    <row r="9" spans="1:9" ht="20.100000000000001" customHeight="1">
      <c r="A9" s="14" t="s">
        <v>548</v>
      </c>
      <c r="B9" s="508" t="str">
        <f>'Attach 3(JV)'!B9</f>
        <v/>
      </c>
      <c r="C9" s="508"/>
      <c r="D9" s="508"/>
      <c r="E9" s="13" t="str">
        <f>'Attach 3(JV)'!E9</f>
        <v>Power Grid Corporation of India Ltd.,</v>
      </c>
      <c r="H9" s="32"/>
      <c r="I9" s="12"/>
    </row>
    <row r="10" spans="1:9" ht="20.100000000000001" customHeight="1">
      <c r="A10" s="14" t="s">
        <v>549</v>
      </c>
      <c r="B10" s="508" t="str">
        <f>'Attach 3(JV)'!B10</f>
        <v/>
      </c>
      <c r="C10" s="508"/>
      <c r="D10" s="508"/>
      <c r="E10" s="13" t="str">
        <f>'Attach 3(JV)'!E10</f>
        <v>Odisha Projects</v>
      </c>
      <c r="H10" s="32"/>
      <c r="I10" s="12"/>
    </row>
    <row r="11" spans="1:9" ht="20.100000000000001" customHeight="1">
      <c r="B11" s="508" t="str">
        <f>'Attach 3(JV)'!B11</f>
        <v/>
      </c>
      <c r="C11" s="508"/>
      <c r="D11" s="508"/>
      <c r="E11" s="13" t="str">
        <f>'Attach 3(JV)'!E11</f>
        <v>Plot No-4,Unit-41,Niladri Vihar</v>
      </c>
    </row>
    <row r="12" spans="1:9" ht="20.100000000000001" customHeight="1">
      <c r="A12" s="34"/>
      <c r="B12" s="508" t="str">
        <f>'Attach 3(JV)'!B12</f>
        <v/>
      </c>
      <c r="C12" s="508"/>
      <c r="D12" s="508"/>
      <c r="E12" s="13"/>
    </row>
    <row r="13" spans="1:9" ht="20.100000000000001" customHeight="1">
      <c r="A13" s="31" t="s">
        <v>542</v>
      </c>
    </row>
    <row r="14" spans="1:9" ht="20.100000000000001" customHeight="1">
      <c r="A14" s="34"/>
    </row>
    <row r="15" spans="1:9" ht="87.75" customHeight="1">
      <c r="A15" s="514" t="s">
        <v>563</v>
      </c>
      <c r="B15" s="514"/>
      <c r="C15" s="514"/>
      <c r="D15" s="514"/>
      <c r="E15" s="514"/>
    </row>
    <row r="16" spans="1:9" ht="30" customHeight="1">
      <c r="A16" s="66" t="s">
        <v>556</v>
      </c>
      <c r="B16" s="67"/>
      <c r="C16" s="67"/>
      <c r="D16" s="67"/>
      <c r="E16" s="67"/>
    </row>
    <row r="17" spans="1:5" ht="30" customHeight="1">
      <c r="A17" s="66" t="s">
        <v>557</v>
      </c>
      <c r="B17" s="67"/>
      <c r="C17" s="67"/>
      <c r="D17" s="67"/>
      <c r="E17" s="67"/>
    </row>
    <row r="18" spans="1:5" ht="30" customHeight="1">
      <c r="A18" s="66" t="s">
        <v>558</v>
      </c>
      <c r="B18" s="68"/>
      <c r="C18" s="68"/>
      <c r="D18" s="68"/>
      <c r="E18" s="68"/>
    </row>
    <row r="19" spans="1:5" ht="30" customHeight="1">
      <c r="A19" s="44" t="s">
        <v>559</v>
      </c>
      <c r="B19" s="68"/>
      <c r="C19" s="68"/>
      <c r="D19" s="68"/>
      <c r="E19" s="68"/>
    </row>
    <row r="20" spans="1:5" ht="30" customHeight="1">
      <c r="A20" s="44" t="s">
        <v>242</v>
      </c>
      <c r="B20" s="68"/>
      <c r="C20" s="68"/>
      <c r="D20" s="68"/>
      <c r="E20" s="68"/>
    </row>
    <row r="21" spans="1:5" ht="30" customHeight="1">
      <c r="A21" s="44" t="s">
        <v>245</v>
      </c>
      <c r="B21" s="69"/>
      <c r="C21" s="69"/>
      <c r="D21" s="69"/>
      <c r="E21" s="69"/>
    </row>
    <row r="22" spans="1:5" ht="16.5" customHeight="1">
      <c r="A22" s="118"/>
    </row>
    <row r="23" spans="1:5" ht="27.95" customHeight="1">
      <c r="D23" s="39" t="s">
        <v>184</v>
      </c>
    </row>
    <row r="24" spans="1:5" ht="27.95" customHeight="1">
      <c r="A24" s="38" t="s">
        <v>179</v>
      </c>
      <c r="B24" s="60" t="str">
        <f>'Attach 3(JV)'!B24</f>
        <v/>
      </c>
      <c r="D24" s="39" t="s">
        <v>177</v>
      </c>
      <c r="E24" s="41" t="str">
        <f>'Attach 3(JV)'!E24</f>
        <v/>
      </c>
    </row>
    <row r="25" spans="1:5" ht="27.95" customHeight="1">
      <c r="A25" s="38" t="s">
        <v>180</v>
      </c>
      <c r="B25" s="41" t="str">
        <f>'Attach 3(JV)'!B25</f>
        <v/>
      </c>
      <c r="D25" s="39" t="s">
        <v>178</v>
      </c>
      <c r="E25" s="41" t="str">
        <f>'Attach 3(JV)'!E25</f>
        <v/>
      </c>
    </row>
    <row r="26" spans="1:5" ht="27.95" customHeight="1">
      <c r="D26" s="39" t="s">
        <v>185</v>
      </c>
    </row>
    <row r="27" spans="1:5" ht="33" customHeight="1"/>
    <row r="28" spans="1:5" ht="33"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c r="A35" s="40"/>
    </row>
  </sheetData>
  <sheetProtection selectLockedCells="1"/>
  <customSheetViews>
    <customSheetView guid="{827228A5-964E-465A-A946-EF2238A19E11}" showGridLines="0" state="hidden" showRuler="0">
      <selection activeCell="A15" sqref="A15:E15"/>
      <pageMargins left="0.75" right="0.63" top="0.57999999999999996" bottom="0.6" header="0.34" footer="0.35"/>
      <pageSetup orientation="portrait" r:id="rId1"/>
      <headerFooter alignWithMargins="0">
        <oddFooter>&amp;R&amp;"Book Antiqua,Bold"&amp;8 Page &amp;P of &amp;N</oddFooter>
      </headerFooter>
    </customSheetView>
    <customSheetView guid="{C75B92C6-DDA6-4B48-9868-112DE431C284}" showPageBreaks="1" showGridLines="0" printArea="1" state="hidden">
      <selection activeCell="A15" sqref="A15:E15"/>
      <pageMargins left="0.75" right="0.63" top="0.57999999999999996" bottom="0.6" header="0.34" footer="0.35"/>
      <pageSetup orientation="portrait" r:id="rId2"/>
      <headerFooter alignWithMargins="0">
        <oddFooter>&amp;R&amp;"Book Antiqua,Bold"&amp;8 Page &amp;P of &amp;N</oddFooter>
      </headerFooter>
    </customSheetView>
    <customSheetView guid="{6A6F11F6-4979-4331-B451-38654332CB39}" showGridLines="0" state="hidden">
      <selection activeCell="A15" sqref="A15:E15"/>
      <pageMargins left="0.75" right="0.63" top="0.57999999999999996" bottom="0.6" header="0.34" footer="0.35"/>
      <pageSetup orientation="portrait" r:id="rId3"/>
      <headerFooter alignWithMargins="0">
        <oddFooter>&amp;R&amp;"Book Antiqua,Bold"&amp;8 Page &amp;P of &amp;N</oddFooter>
      </headerFooter>
    </customSheetView>
    <customSheetView guid="{237D8718-39ED-4FFE-B3B2-D1192F8D2E87}" showGridLines="0" state="hidden">
      <selection activeCell="A15" sqref="A15:E15"/>
      <pageMargins left="0.75" right="0.63" top="0.57999999999999996" bottom="0.6" header="0.34" footer="0.35"/>
      <pageSetup orientation="portrait" r:id="rId4"/>
      <headerFooter alignWithMargins="0">
        <oddFooter>&amp;R&amp;"Book Antiqua,Bold"&amp;8 Page &amp;P of &amp;N</oddFooter>
      </headerFooter>
    </customSheetView>
    <customSheetView guid="{CD4CA1A8-824A-452F-BDBA-32A47C1B3013}" showGridLines="0" state="hidden">
      <selection activeCell="A15" sqref="A15:E15"/>
      <pageMargins left="0.75" right="0.63" top="0.57999999999999996" bottom="0.6" header="0.34" footer="0.35"/>
      <pageSetup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7"/>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tate="hidden">
      <selection activeCell="A15" sqref="A15:E15"/>
      <pageMargins left="0.75" right="0.63" top="0.57999999999999996" bottom="0.6" header="0.34" footer="0.35"/>
      <pageSetup orientation="portrait" r:id="rId9"/>
      <headerFooter alignWithMargins="0">
        <oddFooter>&amp;R&amp;"Book Antiqua,Bold"&amp;8 Page &amp;P of &amp;N</oddFooter>
      </headerFooter>
    </customSheetView>
    <customSheetView guid="{F68380CD-DF58-4BFA-A4C7-4B5C98AD7B16}" showGridLines="0" state="hidden">
      <selection activeCell="A15" sqref="A15:E15"/>
      <pageMargins left="0.75" right="0.63" top="0.57999999999999996" bottom="0.6" header="0.34" footer="0.35"/>
      <pageSetup orientation="portrait" r:id="rId10"/>
      <headerFooter alignWithMargins="0">
        <oddFooter>&amp;R&amp;"Book Antiqua,Bold"&amp;8 Page &amp;P of &amp;N</oddFooter>
      </headerFooter>
    </customSheetView>
  </customSheetViews>
  <mergeCells count="8">
    <mergeCell ref="A15:E15"/>
    <mergeCell ref="B9:D9"/>
    <mergeCell ref="A3:E3"/>
    <mergeCell ref="A5:E5"/>
    <mergeCell ref="B10:D10"/>
    <mergeCell ref="B11:D11"/>
    <mergeCell ref="B12:D12"/>
    <mergeCell ref="A8:D8"/>
  </mergeCells>
  <phoneticPr fontId="6" type="noConversion"/>
  <pageMargins left="0.75" right="0.63" top="0.57999999999999996" bottom="0.6" header="0.34" footer="0.35"/>
  <pageSetup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72"/>
  <sheetViews>
    <sheetView showGridLines="0" view="pageBreakPreview" zoomScale="115" zoomScaleNormal="100" zoomScaleSheetLayoutView="115" workbookViewId="0">
      <selection activeCell="C41" sqref="C41"/>
    </sheetView>
  </sheetViews>
  <sheetFormatPr defaultRowHeight="16.5"/>
  <cols>
    <col min="1" max="1" width="12.140625" style="31" customWidth="1"/>
    <col min="2" max="2" width="30.7109375" style="31" customWidth="1"/>
    <col min="3" max="3" width="25.5703125" style="31" customWidth="1"/>
    <col min="4" max="4" width="18.85546875" style="31" customWidth="1"/>
    <col min="5" max="5" width="20" style="31" customWidth="1"/>
    <col min="6" max="7" width="9.140625" style="26"/>
    <col min="8" max="8" width="9.140625" style="26" hidden="1" customWidth="1"/>
    <col min="9" max="16384" width="9.140625" style="27"/>
  </cols>
  <sheetData>
    <row r="1" spans="1:9">
      <c r="A1" s="23" t="str">
        <f>'Attach 3(JV)'!A1</f>
        <v>Specification No. :SR-I/C&amp;M/WC-4170-C/2025/Rfx-5002004567 (SR1/NT/W-TW/DOM/B00/25/08381</v>
      </c>
      <c r="B1" s="24"/>
      <c r="C1" s="24"/>
      <c r="D1" s="24"/>
      <c r="E1" s="25" t="str">
        <f>"Attachment-5 "</f>
        <v xml:space="preserve">Attachment-5 </v>
      </c>
    </row>
    <row r="2" spans="1:9" ht="8.1" customHeight="1"/>
    <row r="3" spans="1:9" ht="76.5" customHeight="1">
      <c r="A3" s="505" t="str">
        <f>'Attach 3(JV)'!A3</f>
        <v>Diversion of the following Lines to facilitate the construction of Railway BG line from Ginigera to Raichur by SWR, Hubli under Raichur TLM in SR-1 (Deposit work On Behalf of SWR):
Package-C-	765 kV Raichur-Kurnool Ckt-02 Line (Loc No: 283-286)</v>
      </c>
      <c r="B3" s="505"/>
      <c r="C3" s="505"/>
      <c r="D3" s="505"/>
      <c r="E3" s="505"/>
      <c r="F3" s="28"/>
      <c r="G3" s="29"/>
      <c r="H3" s="28"/>
    </row>
    <row r="4" spans="1:9" ht="8.1" customHeight="1">
      <c r="A4" s="30"/>
      <c r="H4" s="32"/>
      <c r="I4" s="12"/>
    </row>
    <row r="5" spans="1:9" ht="20.100000000000001" customHeight="1">
      <c r="A5" s="506" t="s">
        <v>564</v>
      </c>
      <c r="B5" s="506"/>
      <c r="C5" s="506"/>
      <c r="D5" s="506"/>
      <c r="E5" s="506"/>
      <c r="F5" s="33"/>
      <c r="H5" s="32"/>
      <c r="I5" s="12"/>
    </row>
    <row r="6" spans="1:9" ht="8.1" customHeight="1">
      <c r="A6" s="34"/>
      <c r="H6" s="32"/>
      <c r="I6" s="12"/>
    </row>
    <row r="7" spans="1:9" ht="20.100000000000001" customHeight="1">
      <c r="A7" s="35" t="str">
        <f>'Attach 3(JV)'!A7</f>
        <v>Bidder’s Name and Address (the Bidder) :</v>
      </c>
      <c r="B7" s="34"/>
      <c r="C7" s="34"/>
      <c r="D7" s="16" t="str">
        <f>'Attach 3(JV)'!E7</f>
        <v>To:</v>
      </c>
      <c r="H7" s="32"/>
      <c r="I7" s="12"/>
    </row>
    <row r="8" spans="1:9" ht="36" customHeight="1">
      <c r="A8" s="511" t="str">
        <f>'Attach 3(JV)'!A8</f>
        <v/>
      </c>
      <c r="B8" s="511"/>
      <c r="C8" s="511"/>
      <c r="D8" s="40" t="str">
        <f>'Attach 4'!E8</f>
        <v>Sr.GM(C&amp;M)</v>
      </c>
      <c r="H8" s="32"/>
      <c r="I8" s="12"/>
    </row>
    <row r="9" spans="1:9">
      <c r="A9" s="14" t="s">
        <v>548</v>
      </c>
      <c r="B9" s="512" t="str">
        <f>'Attach 3(JV)'!B9</f>
        <v/>
      </c>
      <c r="C9" s="512"/>
      <c r="D9" s="40" t="str">
        <f>'Attach 4'!E9</f>
        <v>Power Grid Corporation of India Ltd.,</v>
      </c>
      <c r="H9" s="32"/>
      <c r="I9" s="12"/>
    </row>
    <row r="10" spans="1:9">
      <c r="A10" s="14" t="s">
        <v>549</v>
      </c>
      <c r="B10" s="512" t="str">
        <f>'Attach 3(JV)'!B10</f>
        <v/>
      </c>
      <c r="C10" s="512"/>
      <c r="D10" s="40" t="str">
        <f>'Attach 4'!E10</f>
        <v>SRTS-1</v>
      </c>
      <c r="H10" s="32"/>
      <c r="I10" s="12"/>
    </row>
    <row r="11" spans="1:9">
      <c r="B11" s="512" t="str">
        <f>'Attach 3(JV)'!B11</f>
        <v/>
      </c>
      <c r="C11" s="512"/>
      <c r="D11" s="40" t="str">
        <f>'Attach 4'!E11</f>
        <v>No: 6-6-8/32 &amp; 395E, Kavadiguda Main Road</v>
      </c>
    </row>
    <row r="12" spans="1:9">
      <c r="A12" s="34"/>
      <c r="B12" s="512" t="str">
        <f>'Attach 3(JV)'!B12</f>
        <v/>
      </c>
      <c r="C12" s="512"/>
      <c r="D12" s="40" t="str">
        <f>'Attach 4'!E12</f>
        <v>Secunderabad, Telangana – 500 080</v>
      </c>
    </row>
    <row r="13" spans="1:9" ht="20.100000000000001" customHeight="1">
      <c r="A13" s="31" t="s">
        <v>542</v>
      </c>
    </row>
    <row r="14" spans="1:9" ht="45.75" customHeight="1">
      <c r="A14" s="507" t="s">
        <v>13</v>
      </c>
      <c r="B14" s="507"/>
      <c r="C14" s="507"/>
      <c r="D14" s="507"/>
      <c r="E14" s="507"/>
      <c r="F14" s="36"/>
      <c r="G14" s="36"/>
      <c r="H14" s="36"/>
    </row>
    <row r="15" spans="1:9" ht="32.1" customHeight="1">
      <c r="A15" s="515" t="s">
        <v>546</v>
      </c>
      <c r="B15" s="515" t="s">
        <v>562</v>
      </c>
      <c r="C15" s="515" t="s">
        <v>565</v>
      </c>
      <c r="D15" s="521" t="s">
        <v>566</v>
      </c>
      <c r="E15" s="522"/>
      <c r="F15" s="36"/>
      <c r="G15" s="36"/>
      <c r="H15" s="36"/>
    </row>
    <row r="16" spans="1:9" ht="19.5" customHeight="1">
      <c r="A16" s="516"/>
      <c r="B16" s="516"/>
      <c r="C16" s="516"/>
      <c r="D16" s="47" t="s">
        <v>0</v>
      </c>
      <c r="E16" s="47" t="s">
        <v>1</v>
      </c>
      <c r="F16" s="36"/>
      <c r="G16" s="36"/>
      <c r="H16" s="36"/>
    </row>
    <row r="17" spans="1:8" ht="21.75" customHeight="1">
      <c r="A17" s="111">
        <v>1</v>
      </c>
      <c r="B17" s="112"/>
      <c r="C17" s="112"/>
      <c r="D17" s="112"/>
      <c r="E17" s="112"/>
      <c r="F17" s="36"/>
      <c r="G17" s="36"/>
      <c r="H17" s="36"/>
    </row>
    <row r="18" spans="1:8" ht="21.95" customHeight="1">
      <c r="A18" s="113">
        <v>2</v>
      </c>
      <c r="B18" s="108"/>
      <c r="C18" s="108"/>
      <c r="D18" s="108"/>
      <c r="E18" s="108"/>
      <c r="F18" s="36"/>
      <c r="G18" s="36"/>
      <c r="H18" s="36"/>
    </row>
    <row r="19" spans="1:8" ht="21.95" customHeight="1">
      <c r="A19" s="113">
        <v>3</v>
      </c>
      <c r="B19" s="108"/>
      <c r="C19" s="108"/>
      <c r="D19" s="108"/>
      <c r="E19" s="108"/>
      <c r="F19" s="36"/>
      <c r="G19" s="36"/>
      <c r="H19" s="36"/>
    </row>
    <row r="20" spans="1:8" ht="21.95" customHeight="1">
      <c r="A20" s="113">
        <v>4</v>
      </c>
      <c r="B20" s="108"/>
      <c r="C20" s="108"/>
      <c r="D20" s="108"/>
      <c r="E20" s="108"/>
      <c r="F20" s="237"/>
      <c r="G20" s="237"/>
      <c r="H20" s="239" t="b">
        <v>0</v>
      </c>
    </row>
    <row r="21" spans="1:8" ht="21.95" customHeight="1">
      <c r="A21" s="114">
        <v>5</v>
      </c>
      <c r="B21" s="109"/>
      <c r="C21" s="109"/>
      <c r="D21" s="109"/>
      <c r="E21" s="109"/>
      <c r="F21" s="237"/>
      <c r="G21" s="237"/>
      <c r="H21" s="238"/>
    </row>
    <row r="22" spans="1:8" ht="18" customHeight="1">
      <c r="A22" s="235"/>
      <c r="B22" s="236"/>
      <c r="C22" s="236"/>
      <c r="D22" s="236"/>
      <c r="E22" s="236"/>
      <c r="F22" s="221"/>
      <c r="G22" s="221"/>
      <c r="H22" s="222"/>
    </row>
    <row r="23" spans="1:8" ht="54.75" hidden="1" customHeight="1">
      <c r="A23" s="526" t="s">
        <v>247</v>
      </c>
      <c r="B23" s="526"/>
      <c r="C23" s="526"/>
      <c r="D23" s="526"/>
      <c r="E23" s="526"/>
      <c r="F23" s="221"/>
      <c r="G23" s="221"/>
      <c r="H23" s="222"/>
    </row>
    <row r="24" spans="1:8" ht="32.1" hidden="1" customHeight="1">
      <c r="A24" s="515" t="s">
        <v>546</v>
      </c>
      <c r="B24" s="515" t="s">
        <v>562</v>
      </c>
      <c r="C24" s="515" t="s">
        <v>265</v>
      </c>
      <c r="D24" s="521" t="s">
        <v>266</v>
      </c>
      <c r="E24" s="522"/>
      <c r="F24" s="36"/>
      <c r="G24" s="36"/>
      <c r="H24" s="36"/>
    </row>
    <row r="25" spans="1:8" ht="22.5" hidden="1" customHeight="1">
      <c r="A25" s="516"/>
      <c r="B25" s="516"/>
      <c r="C25" s="516"/>
      <c r="D25" s="47" t="s">
        <v>267</v>
      </c>
      <c r="E25" s="47" t="s">
        <v>268</v>
      </c>
      <c r="F25" s="36"/>
      <c r="G25" s="36"/>
      <c r="H25" s="36"/>
    </row>
    <row r="26" spans="1:8" ht="21.95" hidden="1" customHeight="1">
      <c r="A26" s="220">
        <v>1</v>
      </c>
      <c r="B26" s="153"/>
      <c r="C26" s="153"/>
      <c r="D26" s="153"/>
      <c r="E26" s="153"/>
      <c r="F26" s="36"/>
      <c r="G26" s="36"/>
      <c r="H26" s="36"/>
    </row>
    <row r="27" spans="1:8" ht="21.95" hidden="1" customHeight="1">
      <c r="A27" s="220">
        <v>2</v>
      </c>
      <c r="B27" s="153"/>
      <c r="C27" s="153"/>
      <c r="D27" s="153"/>
      <c r="E27" s="153"/>
    </row>
    <row r="28" spans="1:8" ht="21.95" hidden="1" customHeight="1">
      <c r="A28" s="114">
        <v>3</v>
      </c>
      <c r="B28" s="109"/>
      <c r="C28" s="109"/>
      <c r="D28" s="109"/>
      <c r="E28" s="109"/>
    </row>
    <row r="29" spans="1:8" ht="15.95" customHeight="1">
      <c r="A29" s="154"/>
      <c r="B29" s="154"/>
      <c r="C29" s="154"/>
      <c r="D29" s="154"/>
      <c r="E29" s="154"/>
      <c r="F29" s="36"/>
      <c r="G29" s="36"/>
      <c r="H29" s="36"/>
    </row>
    <row r="30" spans="1:8" ht="15.95" customHeight="1">
      <c r="C30" s="39"/>
      <c r="F30" s="36"/>
      <c r="G30" s="36"/>
      <c r="H30" s="36"/>
    </row>
    <row r="31" spans="1:8" ht="15.95" customHeight="1">
      <c r="A31" s="38" t="s">
        <v>179</v>
      </c>
      <c r="B31" s="60" t="str">
        <f>'Attach 3(JV)'!B24</f>
        <v/>
      </c>
      <c r="C31" s="39" t="s">
        <v>177</v>
      </c>
      <c r="D31" s="41" t="str">
        <f>'Attach 3(JV)'!E24</f>
        <v/>
      </c>
    </row>
    <row r="32" spans="1:8" ht="15.95" customHeight="1">
      <c r="A32" s="38" t="s">
        <v>180</v>
      </c>
      <c r="B32" s="41" t="str">
        <f>'Attach 3(JV)'!B25</f>
        <v/>
      </c>
      <c r="C32" s="39" t="s">
        <v>178</v>
      </c>
      <c r="D32" s="41" t="str">
        <f>'Attach 3(JV)'!E25</f>
        <v/>
      </c>
    </row>
    <row r="33" spans="1:5" ht="15.75" customHeight="1">
      <c r="A33" s="27"/>
      <c r="B33" s="27"/>
      <c r="C33" s="39"/>
      <c r="D33" s="27"/>
      <c r="E33" s="27"/>
    </row>
    <row r="34" spans="1:5" ht="19.5" customHeight="1">
      <c r="A34" s="23" t="str">
        <f>A1</f>
        <v>Specification No. :SR-I/C&amp;M/WC-4170-C/2025/Rfx-5002004567 (SR1/NT/W-TW/DOM/B00/25/08381</v>
      </c>
      <c r="B34" s="24"/>
      <c r="C34" s="24"/>
      <c r="D34" s="24"/>
      <c r="E34" s="43" t="str">
        <f>E1</f>
        <v xml:space="preserve">Attachment-5 </v>
      </c>
    </row>
    <row r="35" spans="1:5" ht="18" customHeight="1">
      <c r="A35" s="40"/>
    </row>
    <row r="36" spans="1:5" ht="30" customHeight="1">
      <c r="A36" s="525" t="s">
        <v>564</v>
      </c>
      <c r="B36" s="525"/>
      <c r="C36" s="525"/>
      <c r="D36" s="525"/>
      <c r="E36" s="525"/>
    </row>
    <row r="37" spans="1:5" ht="18" customHeight="1"/>
    <row r="38" spans="1:5" ht="36" customHeight="1">
      <c r="A38" s="519" t="s">
        <v>546</v>
      </c>
      <c r="B38" s="523" t="s">
        <v>562</v>
      </c>
      <c r="C38" s="515" t="s">
        <v>565</v>
      </c>
      <c r="D38" s="517" t="s">
        <v>566</v>
      </c>
      <c r="E38" s="518"/>
    </row>
    <row r="39" spans="1:5" ht="18" customHeight="1">
      <c r="A39" s="520"/>
      <c r="B39" s="524"/>
      <c r="C39" s="516"/>
      <c r="D39" s="47" t="s">
        <v>0</v>
      </c>
      <c r="E39" s="47" t="s">
        <v>1</v>
      </c>
    </row>
    <row r="40" spans="1:5" ht="18" customHeight="1">
      <c r="A40" s="152"/>
      <c r="B40" s="155"/>
      <c r="C40" s="152"/>
      <c r="D40" s="152"/>
      <c r="E40" s="152"/>
    </row>
    <row r="41" spans="1:5" ht="18" customHeight="1">
      <c r="A41" s="150"/>
      <c r="B41" s="156"/>
      <c r="C41" s="150"/>
      <c r="D41" s="150"/>
      <c r="E41" s="150"/>
    </row>
    <row r="42" spans="1:5" ht="18" customHeight="1">
      <c r="A42" s="150"/>
      <c r="B42" s="156"/>
      <c r="C42" s="150"/>
      <c r="D42" s="150"/>
      <c r="E42" s="150"/>
    </row>
    <row r="43" spans="1:5" ht="18" customHeight="1">
      <c r="A43" s="150"/>
      <c r="B43" s="156"/>
      <c r="C43" s="150"/>
      <c r="D43" s="150"/>
      <c r="E43" s="150"/>
    </row>
    <row r="44" spans="1:5" ht="18" customHeight="1">
      <c r="A44" s="150"/>
      <c r="B44" s="156"/>
      <c r="C44" s="150"/>
      <c r="D44" s="150"/>
      <c r="E44" s="150"/>
    </row>
    <row r="45" spans="1:5" ht="18" customHeight="1">
      <c r="A45" s="150"/>
      <c r="B45" s="156"/>
      <c r="C45" s="150"/>
      <c r="D45" s="150"/>
      <c r="E45" s="150"/>
    </row>
    <row r="46" spans="1:5" ht="18" customHeight="1">
      <c r="A46" s="150"/>
      <c r="B46" s="156"/>
      <c r="C46" s="150"/>
      <c r="D46" s="150"/>
      <c r="E46" s="150"/>
    </row>
    <row r="47" spans="1:5" ht="18" customHeight="1">
      <c r="A47" s="150"/>
      <c r="B47" s="156"/>
      <c r="C47" s="150"/>
      <c r="D47" s="150"/>
      <c r="E47" s="150"/>
    </row>
    <row r="48" spans="1:5" ht="18" customHeight="1">
      <c r="A48" s="150"/>
      <c r="B48" s="156"/>
      <c r="C48" s="150"/>
      <c r="D48" s="150"/>
      <c r="E48" s="150"/>
    </row>
    <row r="49" spans="1:5" ht="18" customHeight="1">
      <c r="A49" s="150"/>
      <c r="B49" s="156"/>
      <c r="C49" s="150"/>
      <c r="D49" s="150"/>
      <c r="E49" s="150"/>
    </row>
    <row r="50" spans="1:5" ht="18" customHeight="1">
      <c r="A50" s="150"/>
      <c r="B50" s="156"/>
      <c r="C50" s="150"/>
      <c r="D50" s="150"/>
      <c r="E50" s="150"/>
    </row>
    <row r="51" spans="1:5" ht="18" customHeight="1">
      <c r="A51" s="150"/>
      <c r="B51" s="156"/>
      <c r="C51" s="150"/>
      <c r="D51" s="150"/>
      <c r="E51" s="150"/>
    </row>
    <row r="52" spans="1:5" ht="18" customHeight="1">
      <c r="A52" s="150"/>
      <c r="B52" s="156"/>
      <c r="C52" s="150"/>
      <c r="D52" s="150"/>
      <c r="E52" s="150"/>
    </row>
    <row r="53" spans="1:5" ht="18" customHeight="1">
      <c r="A53" s="150"/>
      <c r="B53" s="156"/>
      <c r="C53" s="150"/>
      <c r="D53" s="150"/>
      <c r="E53" s="150"/>
    </row>
    <row r="54" spans="1:5" ht="18" customHeight="1">
      <c r="A54" s="150"/>
      <c r="B54" s="156"/>
      <c r="C54" s="150"/>
      <c r="D54" s="150"/>
      <c r="E54" s="150"/>
    </row>
    <row r="55" spans="1:5" ht="18" customHeight="1">
      <c r="A55" s="150"/>
      <c r="B55" s="156"/>
      <c r="C55" s="150"/>
      <c r="D55" s="150"/>
      <c r="E55" s="150"/>
    </row>
    <row r="56" spans="1:5" ht="18" customHeight="1">
      <c r="A56" s="150"/>
      <c r="B56" s="156"/>
      <c r="C56" s="150"/>
      <c r="D56" s="150"/>
      <c r="E56" s="150"/>
    </row>
    <row r="57" spans="1:5" ht="18" customHeight="1">
      <c r="A57" s="150"/>
      <c r="B57" s="156"/>
      <c r="C57" s="150"/>
      <c r="D57" s="150"/>
      <c r="E57" s="150"/>
    </row>
    <row r="58" spans="1:5" ht="18" customHeight="1">
      <c r="A58" s="150"/>
      <c r="B58" s="156"/>
      <c r="C58" s="150"/>
      <c r="D58" s="150"/>
      <c r="E58" s="150"/>
    </row>
    <row r="59" spans="1:5" ht="18" customHeight="1">
      <c r="A59" s="150"/>
      <c r="B59" s="156"/>
      <c r="C59" s="150"/>
      <c r="D59" s="150"/>
      <c r="E59" s="150"/>
    </row>
    <row r="60" spans="1:5" ht="18" customHeight="1">
      <c r="A60" s="150"/>
      <c r="B60" s="156"/>
      <c r="C60" s="150"/>
      <c r="D60" s="150"/>
      <c r="E60" s="150"/>
    </row>
    <row r="61" spans="1:5" ht="18" customHeight="1">
      <c r="A61" s="150"/>
      <c r="B61" s="156"/>
      <c r="C61" s="150"/>
      <c r="D61" s="150"/>
      <c r="E61" s="150"/>
    </row>
    <row r="62" spans="1:5" ht="18" customHeight="1">
      <c r="A62" s="150"/>
      <c r="B62" s="156"/>
      <c r="C62" s="150"/>
      <c r="D62" s="150"/>
      <c r="E62" s="150"/>
    </row>
    <row r="63" spans="1:5" ht="18" customHeight="1">
      <c r="A63" s="150"/>
      <c r="B63" s="156"/>
      <c r="C63" s="150"/>
      <c r="D63" s="150"/>
      <c r="E63" s="150"/>
    </row>
    <row r="64" spans="1:5" ht="18" customHeight="1">
      <c r="A64" s="150"/>
      <c r="B64" s="156"/>
      <c r="C64" s="150"/>
      <c r="D64" s="150"/>
      <c r="E64" s="150"/>
    </row>
    <row r="65" spans="1:5" ht="18" customHeight="1">
      <c r="A65" s="150"/>
      <c r="B65" s="156"/>
      <c r="C65" s="150"/>
      <c r="D65" s="150"/>
      <c r="E65" s="150"/>
    </row>
    <row r="66" spans="1:5" ht="18" customHeight="1">
      <c r="A66" s="151"/>
      <c r="B66" s="157"/>
      <c r="C66" s="151"/>
      <c r="D66" s="151"/>
      <c r="E66" s="151"/>
    </row>
    <row r="67" spans="1:5" ht="18" customHeight="1"/>
    <row r="68" spans="1:5" ht="24" customHeight="1">
      <c r="C68" s="39"/>
    </row>
    <row r="69" spans="1:5" ht="24" customHeight="1">
      <c r="A69" s="38" t="s">
        <v>179</v>
      </c>
      <c r="B69" s="60" t="str">
        <f>B31</f>
        <v/>
      </c>
      <c r="C69" s="39" t="s">
        <v>177</v>
      </c>
      <c r="D69" s="41" t="str">
        <f>D31</f>
        <v/>
      </c>
    </row>
    <row r="70" spans="1:5" ht="24" customHeight="1">
      <c r="A70" s="38" t="s">
        <v>180</v>
      </c>
      <c r="B70" s="60" t="str">
        <f>B32</f>
        <v/>
      </c>
      <c r="C70" s="39" t="s">
        <v>178</v>
      </c>
      <c r="D70" s="41" t="str">
        <f>D32</f>
        <v/>
      </c>
    </row>
    <row r="71" spans="1:5" ht="24" customHeight="1">
      <c r="A71" s="38"/>
      <c r="B71" s="60"/>
      <c r="C71" s="39"/>
      <c r="D71" s="41"/>
    </row>
    <row r="72" spans="1:5" ht="33" customHeight="1">
      <c r="D72" s="39"/>
    </row>
  </sheetData>
  <sheetProtection algorithmName="SHA-512" hashValue="SA4CsViRz/cx5SWcSv3difsflu7+p+Jkloc0GaAYbIOsLDljrEiMnB9uu2Jyrp9gPUr5Z87IqtXvdzuEWSk6tw==" saltValue="a0vSu2PlML7if6BrCTr1eA==" spinCount="100000" sheet="1" selectLockedCells="1"/>
  <customSheetViews>
    <customSheetView guid="{827228A5-964E-465A-A946-EF2238A19E11}" showGridLines="0" hiddenRows="1" hiddenColumns="1" showRuler="0" topLeftCell="A13">
      <selection activeCell="C20" sqref="C20"/>
      <rowBreaks count="1" manualBreakCount="1">
        <brk id="33" max="4" man="1"/>
      </rowBreaks>
      <pageMargins left="0.75" right="0.46" top="0.4" bottom="0.47" header="0.26" footer="0.28999999999999998"/>
      <pageSetup scale="96" orientation="portrait" r:id="rId1"/>
      <headerFooter alignWithMargins="0">
        <oddFooter xml:space="preserve">&amp;R&amp;"Book Antiqua,Bold"&amp;8 Page &amp;P </oddFooter>
      </headerFooter>
    </customSheetView>
    <customSheetView guid="{C75B92C6-DDA6-4B48-9868-112DE431C284}" showPageBreaks="1" showGridLines="0" printArea="1" hiddenRows="1" hiddenColumns="1" topLeftCell="A7">
      <selection activeCell="C18" sqref="C18"/>
      <rowBreaks count="1" manualBreakCount="1">
        <brk id="33" max="4" man="1"/>
      </rowBreaks>
      <pageMargins left="0.75" right="0.46" top="0.4" bottom="0.47" header="0.26" footer="0.28999999999999998"/>
      <pageSetup scale="96" orientation="portrait" r:id="rId2"/>
      <headerFooter alignWithMargins="0">
        <oddFooter xml:space="preserve">&amp;R&amp;"Book Antiqua,Bold"&amp;8 Page &amp;P </oddFooter>
      </headerFooter>
    </customSheetView>
    <customSheetView guid="{6A6F11F6-4979-4331-B451-38654332CB39}" showPageBreaks="1" showGridLines="0" printArea="1" hiddenRows="1" hiddenColumns="1" view="pageBreakPreview" topLeftCell="A16">
      <selection activeCell="G20" sqref="G20"/>
      <rowBreaks count="1" manualBreakCount="1">
        <brk id="33" max="4" man="1"/>
      </rowBreaks>
      <pageMargins left="0.75" right="0.46" top="0.4" bottom="0.47" header="0.26" footer="0.28999999999999998"/>
      <pageSetup scale="96" orientation="portrait" r:id="rId3"/>
      <headerFooter alignWithMargins="0">
        <oddFooter xml:space="preserve">&amp;R&amp;"Book Antiqua,Bold"&amp;8 Page &amp;P </oddFooter>
      </headerFooter>
    </customSheetView>
    <customSheetView guid="{237D8718-39ED-4FFE-B3B2-D1192F8D2E87}" showGridLines="0" hiddenRows="1" hiddenColumns="1">
      <selection activeCell="D17" sqref="D17"/>
      <rowBreaks count="1" manualBreakCount="1">
        <brk id="33" max="4" man="1"/>
      </rowBreaks>
      <pageMargins left="0.75" right="0.46" top="0.4" bottom="0.47" header="0.26" footer="0.28999999999999998"/>
      <pageSetup scale="96" orientation="portrait" r:id="rId4"/>
      <headerFooter alignWithMargins="0">
        <oddFooter xml:space="preserve">&amp;R&amp;"Book Antiqua,Bold"&amp;8 Page &amp;P </oddFooter>
      </headerFooter>
    </customSheetView>
    <customSheetView guid="{CD4CA1A8-824A-452F-BDBA-32A47C1B3013}" showGridLines="0" hiddenRows="1" hiddenColumns="1">
      <selection activeCell="B17" sqref="B17"/>
      <rowBreaks count="1" manualBreakCount="1">
        <brk id="33" max="4" man="1"/>
      </rowBreaks>
      <pageMargins left="0.75" right="0.46" top="0.4" bottom="0.47" header="0.26" footer="0.28999999999999998"/>
      <pageSetup scale="96" orientation="portrait" r:id="rId5"/>
      <headerFooter alignWithMargins="0">
        <oddFooter xml:space="preserve">&amp;R&amp;"Book Antiqua,Bold"&amp;8 Page &amp;P </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7"/>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Rows="1" hiddenColumns="1">
      <selection activeCell="D17" sqref="D17"/>
      <rowBreaks count="1" manualBreakCount="1">
        <brk id="33" max="4" man="1"/>
      </rowBreaks>
      <pageMargins left="0.75" right="0.46" top="0.4" bottom="0.47" header="0.26" footer="0.28999999999999998"/>
      <pageSetup scale="96" orientation="portrait" r:id="rId9"/>
      <headerFooter alignWithMargins="0">
        <oddFooter xml:space="preserve">&amp;R&amp;"Book Antiqua,Bold"&amp;8 Page &amp;P </oddFooter>
      </headerFooter>
    </customSheetView>
    <customSheetView guid="{F68380CD-DF58-4BFA-A4C7-4B5C98AD7B16}" showGridLines="0" hiddenRows="1" hiddenColumns="1">
      <selection activeCell="D17" sqref="D17"/>
      <rowBreaks count="1" manualBreakCount="1">
        <brk id="33" max="4" man="1"/>
      </rowBreaks>
      <pageMargins left="0.75" right="0.46" top="0.4" bottom="0.47" header="0.26" footer="0.28999999999999998"/>
      <pageSetup scale="96" orientation="portrait" r:id="rId10"/>
      <headerFooter alignWithMargins="0">
        <oddFooter xml:space="preserve">&amp;R&amp;"Book Antiqua,Bold"&amp;8 Page &amp;P </oddFooter>
      </headerFooter>
    </customSheetView>
  </customSheetViews>
  <mergeCells count="22">
    <mergeCell ref="C38:C39"/>
    <mergeCell ref="D38:E38"/>
    <mergeCell ref="A24:A25"/>
    <mergeCell ref="A14:E14"/>
    <mergeCell ref="A38:A39"/>
    <mergeCell ref="D15:E15"/>
    <mergeCell ref="B38:B39"/>
    <mergeCell ref="D24:E24"/>
    <mergeCell ref="C15:C16"/>
    <mergeCell ref="A36:E36"/>
    <mergeCell ref="A23:E23"/>
    <mergeCell ref="A15:A16"/>
    <mergeCell ref="A3:E3"/>
    <mergeCell ref="A5:E5"/>
    <mergeCell ref="B9:C9"/>
    <mergeCell ref="B10:C10"/>
    <mergeCell ref="A8:C8"/>
    <mergeCell ref="B12:C12"/>
    <mergeCell ref="B11:C11"/>
    <mergeCell ref="B24:B25"/>
    <mergeCell ref="B15:B16"/>
    <mergeCell ref="C24:C25"/>
  </mergeCells>
  <phoneticPr fontId="6" type="noConversion"/>
  <conditionalFormatting sqref="A34:B38 D34:E38 C34:C37 A40:E71">
    <cfRule type="expression" dxfId="18" priority="6" stopIfTrue="1">
      <formula>$H$20=FALSE</formula>
    </cfRule>
  </conditionalFormatting>
  <conditionalFormatting sqref="A38:E39">
    <cfRule type="expression" dxfId="17" priority="4" stopIfTrue="1">
      <formula>"$H$20=FALSE"</formula>
    </cfRule>
  </conditionalFormatting>
  <conditionalFormatting sqref="A72:E72">
    <cfRule type="expression" dxfId="16" priority="5" stopIfTrue="1">
      <formula>$H$20="No"</formula>
    </cfRule>
  </conditionalFormatting>
  <conditionalFormatting sqref="A38:XFD39">
    <cfRule type="expression" dxfId="15" priority="3" stopIfTrue="1">
      <formula>$H$20=FALSE</formula>
    </cfRule>
  </conditionalFormatting>
  <pageMargins left="0.75" right="0.46" top="0.4" bottom="0.47" header="0.26" footer="0.28999999999999998"/>
  <pageSetup scale="96" orientation="portrait" r:id="rId11"/>
  <headerFooter alignWithMargins="0">
    <oddHeader>&amp;C&amp;"Calibri"&amp;12&amp;KFF0000 DATA CLASSIFICATION : RESTRICTED&amp;1#_x000D_</oddHeader>
    <oddFooter xml:space="preserve">&amp;R&amp;"Book Antiqua,Bold"&amp;8 Page &amp;P </oddFooter>
  </headerFooter>
  <rowBreaks count="1" manualBreakCount="1">
    <brk id="33"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9235" r:id="rId14" name="Check Box 19">
              <controlPr defaultSize="0" print="0" autoFill="0" autoLine="0" autoPict="0">
                <anchor moveWithCells="1">
                  <from>
                    <xdr:col>4</xdr:col>
                    <xdr:colOff>914400</xdr:colOff>
                    <xdr:row>20</xdr:row>
                    <xdr:rowOff>257175</xdr:rowOff>
                  </from>
                  <to>
                    <xdr:col>4</xdr:col>
                    <xdr:colOff>1219200</xdr:colOff>
                    <xdr:row>28</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tabColor indexed="11"/>
  </sheetPr>
  <dimension ref="A1:I72"/>
  <sheetViews>
    <sheetView showGridLines="0" view="pageBreakPreview" zoomScale="90" zoomScaleNormal="100" zoomScaleSheetLayoutView="90" workbookViewId="0">
      <selection activeCell="B17" sqref="B17"/>
    </sheetView>
  </sheetViews>
  <sheetFormatPr defaultRowHeight="16.5"/>
  <cols>
    <col min="1" max="1" width="12.140625" style="323" customWidth="1"/>
    <col min="2" max="2" width="30.7109375" style="323" customWidth="1"/>
    <col min="3" max="3" width="25.5703125" style="323" customWidth="1"/>
    <col min="4" max="4" width="18.85546875" style="323" customWidth="1"/>
    <col min="5" max="5" width="20" style="323" customWidth="1"/>
    <col min="6" max="7" width="9.140625" style="322"/>
    <col min="8" max="8" width="9.140625" style="322" hidden="1" customWidth="1"/>
    <col min="9" max="16384" width="9.140625" style="296"/>
  </cols>
  <sheetData>
    <row r="1" spans="1:9">
      <c r="A1" s="338" t="str">
        <f>'Attach 3(JV)'!A1</f>
        <v>Specification No. :SR-I/C&amp;M/WC-4170-C/2025/Rfx-5002004567 (SR1/NT/W-TW/DOM/B00/25/08381</v>
      </c>
      <c r="B1" s="337"/>
      <c r="C1" s="337"/>
      <c r="D1" s="337"/>
      <c r="E1" s="363" t="str">
        <f>"Attachment-5A "</f>
        <v xml:space="preserve">Attachment-5A </v>
      </c>
    </row>
    <row r="2" spans="1:9" ht="8.1" customHeight="1"/>
    <row r="3" spans="1:9" ht="78.75" customHeight="1">
      <c r="A3" s="527" t="str">
        <f>'Attach 3(JV)'!A3</f>
        <v>Diversion of the following Lines to facilitate the construction of Railway BG line from Ginigera to Raichur by SWR, Hubli under Raichur TLM in SR-1 (Deposit work On Behalf of SWR):
Package-C-	765 kV Raichur-Kurnool Ckt-02 Line (Loc No: 283-286)</v>
      </c>
      <c r="B3" s="527"/>
      <c r="C3" s="527"/>
      <c r="D3" s="527"/>
      <c r="E3" s="527"/>
      <c r="F3" s="361"/>
      <c r="G3" s="362"/>
      <c r="H3" s="361"/>
    </row>
    <row r="4" spans="1:9" ht="8.1" customHeight="1">
      <c r="A4" s="360"/>
      <c r="H4" s="32"/>
      <c r="I4" s="12"/>
    </row>
    <row r="5" spans="1:9" ht="20.100000000000001" customHeight="1">
      <c r="A5" s="528" t="s">
        <v>579</v>
      </c>
      <c r="B5" s="528"/>
      <c r="C5" s="528"/>
      <c r="D5" s="528"/>
      <c r="E5" s="528"/>
      <c r="F5" s="359"/>
      <c r="H5" s="32"/>
      <c r="I5" s="12"/>
    </row>
    <row r="6" spans="1:9" ht="8.1" customHeight="1">
      <c r="A6" s="357"/>
      <c r="H6" s="32"/>
      <c r="I6" s="12"/>
    </row>
    <row r="7" spans="1:9" ht="20.100000000000001" customHeight="1">
      <c r="A7" s="358" t="str">
        <f>'[1]Attach 3(JV)'!A7</f>
        <v>Bidder’s Name and Address (Bidder [Authorised Representative]) :</v>
      </c>
      <c r="B7" s="357"/>
      <c r="C7" s="357"/>
      <c r="D7" s="16" t="str">
        <f>'[2]Attach 3(JV)'!E7</f>
        <v>To:</v>
      </c>
      <c r="H7" s="32"/>
      <c r="I7" s="12"/>
    </row>
    <row r="8" spans="1:9" ht="36" customHeight="1">
      <c r="A8" s="529" t="str">
        <f>'[2]Attach 3(JV)'!A8</f>
        <v/>
      </c>
      <c r="B8" s="529"/>
      <c r="C8" s="529"/>
      <c r="D8" s="40" t="str">
        <f>'Attach 4'!E8</f>
        <v>Sr.GM(C&amp;M)</v>
      </c>
      <c r="E8" s="31"/>
      <c r="H8" s="32"/>
      <c r="I8" s="12"/>
    </row>
    <row r="9" spans="1:9">
      <c r="A9" s="14" t="s">
        <v>548</v>
      </c>
      <c r="B9" s="512" t="str">
        <f>'Attach 3(JV)'!B9</f>
        <v/>
      </c>
      <c r="C9" s="512"/>
      <c r="D9" s="40" t="str">
        <f>'Attach 4'!E9</f>
        <v>Power Grid Corporation of India Ltd.,</v>
      </c>
      <c r="E9" s="31"/>
      <c r="H9" s="32"/>
      <c r="I9" s="12"/>
    </row>
    <row r="10" spans="1:9">
      <c r="A10" s="14" t="s">
        <v>549</v>
      </c>
      <c r="B10" s="512" t="str">
        <f>'Attach 3(JV)'!B10</f>
        <v/>
      </c>
      <c r="C10" s="512"/>
      <c r="D10" s="40" t="str">
        <f>'Attach 4'!E10</f>
        <v>SRTS-1</v>
      </c>
      <c r="E10" s="31"/>
      <c r="H10" s="32"/>
      <c r="I10" s="12"/>
    </row>
    <row r="11" spans="1:9">
      <c r="B11" s="512" t="str">
        <f>'Attach 3(JV)'!B11</f>
        <v/>
      </c>
      <c r="C11" s="512"/>
      <c r="D11" s="40" t="str">
        <f>'Attach 4'!E11</f>
        <v>No: 6-6-8/32 &amp; 395E, Kavadiguda Main Road</v>
      </c>
      <c r="E11" s="31"/>
    </row>
    <row r="12" spans="1:9">
      <c r="A12" s="357"/>
      <c r="B12" s="512" t="str">
        <f>'Attach 3(JV)'!B12</f>
        <v/>
      </c>
      <c r="C12" s="512"/>
      <c r="D12" s="40" t="str">
        <f>'Attach 4'!E12</f>
        <v>Secunderabad, Telangana – 500 080</v>
      </c>
      <c r="E12" s="31"/>
    </row>
    <row r="13" spans="1:9" ht="20.100000000000001" customHeight="1">
      <c r="A13" s="323" t="s">
        <v>542</v>
      </c>
    </row>
    <row r="14" spans="1:9" ht="45.75" customHeight="1">
      <c r="A14" s="531" t="s">
        <v>578</v>
      </c>
      <c r="B14" s="531"/>
      <c r="C14" s="531"/>
      <c r="D14" s="531"/>
      <c r="E14" s="531"/>
      <c r="F14" s="339"/>
      <c r="G14" s="339"/>
      <c r="H14" s="339"/>
    </row>
    <row r="15" spans="1:9" ht="32.1" customHeight="1">
      <c r="A15" s="532" t="s">
        <v>546</v>
      </c>
      <c r="B15" s="532" t="s">
        <v>562</v>
      </c>
      <c r="C15" s="532" t="s">
        <v>565</v>
      </c>
      <c r="D15" s="534" t="s">
        <v>577</v>
      </c>
      <c r="E15" s="535"/>
      <c r="F15" s="339"/>
      <c r="G15" s="339"/>
      <c r="H15" s="339"/>
    </row>
    <row r="16" spans="1:9" ht="36.75" customHeight="1">
      <c r="A16" s="533"/>
      <c r="B16" s="533"/>
      <c r="C16" s="533"/>
      <c r="D16" s="334" t="s">
        <v>0</v>
      </c>
      <c r="E16" s="356" t="s">
        <v>576</v>
      </c>
      <c r="F16" s="339"/>
      <c r="G16" s="339"/>
      <c r="H16" s="339"/>
    </row>
    <row r="17" spans="1:8" ht="21.75" customHeight="1">
      <c r="A17" s="355">
        <v>1</v>
      </c>
      <c r="B17" s="354"/>
      <c r="C17" s="354"/>
      <c r="D17" s="354"/>
      <c r="E17" s="354"/>
      <c r="F17" s="339"/>
      <c r="G17" s="339"/>
      <c r="H17" s="339"/>
    </row>
    <row r="18" spans="1:8" ht="21.95" customHeight="1">
      <c r="A18" s="353">
        <v>2</v>
      </c>
      <c r="B18" s="352"/>
      <c r="C18" s="352"/>
      <c r="D18" s="352"/>
      <c r="E18" s="352"/>
      <c r="F18" s="339"/>
      <c r="G18" s="339"/>
      <c r="H18" s="339"/>
    </row>
    <row r="19" spans="1:8" ht="21.95" customHeight="1">
      <c r="A19" s="353">
        <v>3</v>
      </c>
      <c r="B19" s="352"/>
      <c r="C19" s="352"/>
      <c r="D19" s="352"/>
      <c r="E19" s="352"/>
      <c r="F19" s="339"/>
      <c r="G19" s="339"/>
      <c r="H19" s="339"/>
    </row>
    <row r="20" spans="1:8" ht="21.95" customHeight="1">
      <c r="A20" s="353">
        <v>4</v>
      </c>
      <c r="B20" s="352"/>
      <c r="C20" s="352"/>
      <c r="D20" s="352"/>
      <c r="E20" s="352"/>
      <c r="F20" s="350"/>
      <c r="G20" s="350"/>
      <c r="H20" s="351" t="b">
        <v>0</v>
      </c>
    </row>
    <row r="21" spans="1:8" ht="21.95" customHeight="1">
      <c r="A21" s="342">
        <v>5</v>
      </c>
      <c r="B21" s="341"/>
      <c r="C21" s="341"/>
      <c r="D21" s="341"/>
      <c r="E21" s="341"/>
      <c r="F21" s="350"/>
      <c r="G21" s="350"/>
      <c r="H21" s="349"/>
    </row>
    <row r="22" spans="1:8" ht="18" hidden="1" customHeight="1">
      <c r="A22" s="348"/>
      <c r="B22" s="347"/>
      <c r="C22" s="347"/>
      <c r="D22" s="347"/>
      <c r="E22" s="347"/>
      <c r="F22" s="346"/>
      <c r="G22" s="346"/>
      <c r="H22" s="345"/>
    </row>
    <row r="23" spans="1:8" ht="54.75" hidden="1" customHeight="1">
      <c r="A23" s="536" t="s">
        <v>247</v>
      </c>
      <c r="B23" s="536"/>
      <c r="C23" s="536"/>
      <c r="D23" s="536"/>
      <c r="E23" s="536"/>
      <c r="F23" s="346"/>
      <c r="G23" s="346"/>
      <c r="H23" s="345"/>
    </row>
    <row r="24" spans="1:8" ht="32.1" hidden="1" customHeight="1">
      <c r="A24" s="532" t="s">
        <v>546</v>
      </c>
      <c r="B24" s="532" t="s">
        <v>562</v>
      </c>
      <c r="C24" s="532" t="s">
        <v>265</v>
      </c>
      <c r="D24" s="534" t="s">
        <v>266</v>
      </c>
      <c r="E24" s="535"/>
      <c r="F24" s="339"/>
      <c r="G24" s="339"/>
      <c r="H24" s="339"/>
    </row>
    <row r="25" spans="1:8" ht="22.5" hidden="1" customHeight="1">
      <c r="A25" s="533"/>
      <c r="B25" s="533"/>
      <c r="C25" s="533"/>
      <c r="D25" s="334" t="s">
        <v>267</v>
      </c>
      <c r="E25" s="334" t="s">
        <v>268</v>
      </c>
      <c r="F25" s="339"/>
      <c r="G25" s="339"/>
      <c r="H25" s="339"/>
    </row>
    <row r="26" spans="1:8" ht="21.95" hidden="1" customHeight="1">
      <c r="A26" s="344">
        <v>1</v>
      </c>
      <c r="B26" s="343"/>
      <c r="C26" s="343"/>
      <c r="D26" s="343"/>
      <c r="E26" s="343"/>
      <c r="F26" s="339"/>
      <c r="G26" s="339"/>
      <c r="H26" s="339"/>
    </row>
    <row r="27" spans="1:8" ht="21.95" hidden="1" customHeight="1">
      <c r="A27" s="344">
        <v>2</v>
      </c>
      <c r="B27" s="343"/>
      <c r="C27" s="343"/>
      <c r="D27" s="343"/>
      <c r="E27" s="343"/>
    </row>
    <row r="28" spans="1:8" ht="21.95" hidden="1" customHeight="1">
      <c r="A28" s="342">
        <v>3</v>
      </c>
      <c r="B28" s="341"/>
      <c r="C28" s="341"/>
      <c r="D28" s="341"/>
      <c r="E28" s="341"/>
    </row>
    <row r="29" spans="1:8" ht="15.95" customHeight="1">
      <c r="A29" s="340"/>
      <c r="B29" s="340"/>
      <c r="C29" s="340"/>
      <c r="D29" s="340"/>
      <c r="E29" s="340"/>
      <c r="F29" s="339"/>
      <c r="G29" s="339"/>
      <c r="H29" s="339"/>
    </row>
    <row r="30" spans="1:8" ht="83.25" customHeight="1">
      <c r="A30" s="530" t="s">
        <v>575</v>
      </c>
      <c r="B30" s="530"/>
      <c r="C30" s="530"/>
      <c r="D30" s="530"/>
      <c r="E30" s="530"/>
      <c r="F30" s="339"/>
      <c r="G30" s="339"/>
      <c r="H30" s="339"/>
    </row>
    <row r="31" spans="1:8" ht="15.95" customHeight="1">
      <c r="A31" s="327" t="s">
        <v>179</v>
      </c>
      <c r="B31" s="326" t="str">
        <f>'Attach 3(JV)'!B24</f>
        <v/>
      </c>
      <c r="C31" s="324" t="s">
        <v>177</v>
      </c>
      <c r="D31" s="325" t="str">
        <f>'Attach 3(JV)'!E24</f>
        <v/>
      </c>
    </row>
    <row r="32" spans="1:8" ht="15.95" customHeight="1">
      <c r="A32" s="327" t="s">
        <v>180</v>
      </c>
      <c r="B32" s="325" t="str">
        <f>'Attach 3(JV)'!B25</f>
        <v/>
      </c>
      <c r="C32" s="324" t="s">
        <v>178</v>
      </c>
      <c r="D32" s="325" t="str">
        <f>'Attach 3(JV)'!E25</f>
        <v/>
      </c>
    </row>
    <row r="33" spans="1:5" ht="15.75" customHeight="1">
      <c r="A33" s="296"/>
      <c r="B33" s="296"/>
      <c r="C33" s="324"/>
      <c r="D33" s="296"/>
      <c r="E33" s="296"/>
    </row>
    <row r="34" spans="1:5" ht="19.5" customHeight="1">
      <c r="A34" s="338" t="str">
        <f>A1</f>
        <v>Specification No. :SR-I/C&amp;M/WC-4170-C/2025/Rfx-5002004567 (SR1/NT/W-TW/DOM/B00/25/08381</v>
      </c>
      <c r="B34" s="337"/>
      <c r="C34" s="337"/>
      <c r="D34" s="337"/>
      <c r="E34" s="336" t="str">
        <f>E1</f>
        <v xml:space="preserve">Attachment-5A </v>
      </c>
    </row>
    <row r="35" spans="1:5" ht="18" customHeight="1">
      <c r="A35" s="335"/>
    </row>
    <row r="36" spans="1:5" ht="30" customHeight="1">
      <c r="A36" s="537" t="s">
        <v>564</v>
      </c>
      <c r="B36" s="537"/>
      <c r="C36" s="537"/>
      <c r="D36" s="537"/>
      <c r="E36" s="537"/>
    </row>
    <row r="37" spans="1:5" ht="18" customHeight="1"/>
    <row r="38" spans="1:5" ht="36" customHeight="1">
      <c r="A38" s="538" t="s">
        <v>546</v>
      </c>
      <c r="B38" s="540" t="s">
        <v>562</v>
      </c>
      <c r="C38" s="532" t="s">
        <v>565</v>
      </c>
      <c r="D38" s="542" t="s">
        <v>566</v>
      </c>
      <c r="E38" s="543"/>
    </row>
    <row r="39" spans="1:5" ht="18" customHeight="1">
      <c r="A39" s="539"/>
      <c r="B39" s="541"/>
      <c r="C39" s="533"/>
      <c r="D39" s="334" t="s">
        <v>0</v>
      </c>
      <c r="E39" s="334" t="s">
        <v>1</v>
      </c>
    </row>
    <row r="40" spans="1:5" ht="18" customHeight="1">
      <c r="A40" s="332"/>
      <c r="B40" s="333"/>
      <c r="C40" s="332"/>
      <c r="D40" s="332"/>
      <c r="E40" s="332"/>
    </row>
    <row r="41" spans="1:5" ht="18" customHeight="1">
      <c r="A41" s="330"/>
      <c r="B41" s="331"/>
      <c r="C41" s="330"/>
      <c r="D41" s="330"/>
      <c r="E41" s="330"/>
    </row>
    <row r="42" spans="1:5" ht="18" customHeight="1">
      <c r="A42" s="330"/>
      <c r="B42" s="331"/>
      <c r="C42" s="330"/>
      <c r="D42" s="330"/>
      <c r="E42" s="330"/>
    </row>
    <row r="43" spans="1:5" ht="18" customHeight="1">
      <c r="A43" s="330"/>
      <c r="B43" s="331"/>
      <c r="C43" s="330"/>
      <c r="D43" s="330"/>
      <c r="E43" s="330"/>
    </row>
    <row r="44" spans="1:5" ht="18" customHeight="1">
      <c r="A44" s="330"/>
      <c r="B44" s="331"/>
      <c r="C44" s="330"/>
      <c r="D44" s="330"/>
      <c r="E44" s="330"/>
    </row>
    <row r="45" spans="1:5" ht="18" customHeight="1">
      <c r="A45" s="330"/>
      <c r="B45" s="331"/>
      <c r="C45" s="330"/>
      <c r="D45" s="330"/>
      <c r="E45" s="330"/>
    </row>
    <row r="46" spans="1:5" ht="18" customHeight="1">
      <c r="A46" s="330"/>
      <c r="B46" s="331"/>
      <c r="C46" s="330"/>
      <c r="D46" s="330"/>
      <c r="E46" s="330"/>
    </row>
    <row r="47" spans="1:5" ht="18" customHeight="1">
      <c r="A47" s="330"/>
      <c r="B47" s="331"/>
      <c r="C47" s="330"/>
      <c r="D47" s="330"/>
      <c r="E47" s="330"/>
    </row>
    <row r="48" spans="1:5" ht="18" customHeight="1">
      <c r="A48" s="330"/>
      <c r="B48" s="331"/>
      <c r="C48" s="330"/>
      <c r="D48" s="330"/>
      <c r="E48" s="330"/>
    </row>
    <row r="49" spans="1:5" ht="18" customHeight="1">
      <c r="A49" s="330"/>
      <c r="B49" s="331"/>
      <c r="C49" s="330"/>
      <c r="D49" s="330"/>
      <c r="E49" s="330"/>
    </row>
    <row r="50" spans="1:5" ht="18" customHeight="1">
      <c r="A50" s="330"/>
      <c r="B50" s="331"/>
      <c r="C50" s="330"/>
      <c r="D50" s="330"/>
      <c r="E50" s="330"/>
    </row>
    <row r="51" spans="1:5" ht="18" customHeight="1">
      <c r="A51" s="330"/>
      <c r="B51" s="331"/>
      <c r="C51" s="330"/>
      <c r="D51" s="330"/>
      <c r="E51" s="330"/>
    </row>
    <row r="52" spans="1:5" ht="18" customHeight="1">
      <c r="A52" s="330"/>
      <c r="B52" s="331"/>
      <c r="C52" s="330"/>
      <c r="D52" s="330"/>
      <c r="E52" s="330"/>
    </row>
    <row r="53" spans="1:5" ht="18" customHeight="1">
      <c r="A53" s="330"/>
      <c r="B53" s="331"/>
      <c r="C53" s="330"/>
      <c r="D53" s="330"/>
      <c r="E53" s="330"/>
    </row>
    <row r="54" spans="1:5" ht="18" customHeight="1">
      <c r="A54" s="330"/>
      <c r="B54" s="331"/>
      <c r="C54" s="330"/>
      <c r="D54" s="330"/>
      <c r="E54" s="330"/>
    </row>
    <row r="55" spans="1:5" ht="18" customHeight="1">
      <c r="A55" s="330"/>
      <c r="B55" s="331"/>
      <c r="C55" s="330"/>
      <c r="D55" s="330"/>
      <c r="E55" s="330"/>
    </row>
    <row r="56" spans="1:5" ht="18" customHeight="1">
      <c r="A56" s="330"/>
      <c r="B56" s="331"/>
      <c r="C56" s="330"/>
      <c r="D56" s="330"/>
      <c r="E56" s="330"/>
    </row>
    <row r="57" spans="1:5" ht="18" customHeight="1">
      <c r="A57" s="330"/>
      <c r="B57" s="331"/>
      <c r="C57" s="330"/>
      <c r="D57" s="330"/>
      <c r="E57" s="330"/>
    </row>
    <row r="58" spans="1:5" ht="18" customHeight="1">
      <c r="A58" s="330"/>
      <c r="B58" s="331"/>
      <c r="C58" s="330"/>
      <c r="D58" s="330"/>
      <c r="E58" s="330"/>
    </row>
    <row r="59" spans="1:5" ht="18" customHeight="1">
      <c r="A59" s="330"/>
      <c r="B59" s="331"/>
      <c r="C59" s="330"/>
      <c r="D59" s="330"/>
      <c r="E59" s="330"/>
    </row>
    <row r="60" spans="1:5" ht="18" customHeight="1">
      <c r="A60" s="330"/>
      <c r="B60" s="331"/>
      <c r="C60" s="330"/>
      <c r="D60" s="330"/>
      <c r="E60" s="330"/>
    </row>
    <row r="61" spans="1:5" ht="18" customHeight="1">
      <c r="A61" s="330"/>
      <c r="B61" s="331"/>
      <c r="C61" s="330"/>
      <c r="D61" s="330"/>
      <c r="E61" s="330"/>
    </row>
    <row r="62" spans="1:5" ht="18" customHeight="1">
      <c r="A62" s="330"/>
      <c r="B62" s="331"/>
      <c r="C62" s="330"/>
      <c r="D62" s="330"/>
      <c r="E62" s="330"/>
    </row>
    <row r="63" spans="1:5" ht="18" customHeight="1">
      <c r="A63" s="330"/>
      <c r="B63" s="331"/>
      <c r="C63" s="330"/>
      <c r="D63" s="330"/>
      <c r="E63" s="330"/>
    </row>
    <row r="64" spans="1:5" ht="18" customHeight="1">
      <c r="A64" s="330"/>
      <c r="B64" s="331"/>
      <c r="C64" s="330"/>
      <c r="D64" s="330"/>
      <c r="E64" s="330"/>
    </row>
    <row r="65" spans="1:5" ht="18" customHeight="1">
      <c r="A65" s="330"/>
      <c r="B65" s="331"/>
      <c r="C65" s="330"/>
      <c r="D65" s="330"/>
      <c r="E65" s="330"/>
    </row>
    <row r="66" spans="1:5" ht="18" customHeight="1">
      <c r="A66" s="328"/>
      <c r="B66" s="329"/>
      <c r="C66" s="328"/>
      <c r="D66" s="328"/>
      <c r="E66" s="328"/>
    </row>
    <row r="67" spans="1:5" ht="18" customHeight="1"/>
    <row r="68" spans="1:5" ht="24" customHeight="1">
      <c r="C68" s="324"/>
    </row>
    <row r="69" spans="1:5" ht="24" customHeight="1">
      <c r="A69" s="327" t="s">
        <v>179</v>
      </c>
      <c r="B69" s="326" t="str">
        <f>B31</f>
        <v/>
      </c>
      <c r="C69" s="324" t="s">
        <v>177</v>
      </c>
      <c r="D69" s="325" t="str">
        <f>D31</f>
        <v/>
      </c>
    </row>
    <row r="70" spans="1:5" ht="24" customHeight="1">
      <c r="A70" s="327" t="s">
        <v>180</v>
      </c>
      <c r="B70" s="326" t="str">
        <f>B32</f>
        <v/>
      </c>
      <c r="C70" s="324" t="s">
        <v>178</v>
      </c>
      <c r="D70" s="325" t="str">
        <f>D32</f>
        <v/>
      </c>
    </row>
    <row r="71" spans="1:5" ht="24" customHeight="1">
      <c r="A71" s="327"/>
      <c r="B71" s="326"/>
      <c r="C71" s="324"/>
      <c r="D71" s="325"/>
    </row>
    <row r="72" spans="1:5" ht="33" customHeight="1">
      <c r="D72" s="324"/>
    </row>
  </sheetData>
  <sheetProtection algorithmName="SHA-512" hashValue="9ZbyQPMbjSxKRXmipHgVqiFjk3/UQT5QTdBGCapDS/fLVM3aCxwzE0Ly9Dtq65jPM43wOt4xzCAfQ8PTZgrGJw==" saltValue="lcWI3rYkgAq894dhxpLmpA==" spinCount="100000" sheet="1" selectLockedCells="1"/>
  <mergeCells count="23">
    <mergeCell ref="A36:E36"/>
    <mergeCell ref="A38:A39"/>
    <mergeCell ref="B38:B39"/>
    <mergeCell ref="C38:C39"/>
    <mergeCell ref="D38:E38"/>
    <mergeCell ref="A30:E30"/>
    <mergeCell ref="B12:C12"/>
    <mergeCell ref="A14:E14"/>
    <mergeCell ref="A15:A16"/>
    <mergeCell ref="B15:B16"/>
    <mergeCell ref="C15:C16"/>
    <mergeCell ref="D15:E15"/>
    <mergeCell ref="A23:E23"/>
    <mergeCell ref="A24:A25"/>
    <mergeCell ref="B24:B25"/>
    <mergeCell ref="C24:C25"/>
    <mergeCell ref="D24:E24"/>
    <mergeCell ref="B11:C11"/>
    <mergeCell ref="A3:E3"/>
    <mergeCell ref="A5:E5"/>
    <mergeCell ref="A8:C8"/>
    <mergeCell ref="B9:C9"/>
    <mergeCell ref="B10:C10"/>
  </mergeCells>
  <conditionalFormatting sqref="A34:B38 D34:E38 C34:C37 A40:E71">
    <cfRule type="expression" dxfId="14" priority="4" stopIfTrue="1">
      <formula>$H$20=FALSE</formula>
    </cfRule>
  </conditionalFormatting>
  <conditionalFormatting sqref="A38:E39">
    <cfRule type="expression" dxfId="13" priority="2" stopIfTrue="1">
      <formula>"$H$20=FALSE"</formula>
    </cfRule>
  </conditionalFormatting>
  <conditionalFormatting sqref="A72:E72">
    <cfRule type="expression" dxfId="12" priority="3" stopIfTrue="1">
      <formula>$H$20="No"</formula>
    </cfRule>
  </conditionalFormatting>
  <conditionalFormatting sqref="A38:XFD39">
    <cfRule type="expression" dxfId="11" priority="1" stopIfTrue="1">
      <formula>$H$20=FALSE</formula>
    </cfRule>
  </conditionalFormatting>
  <pageMargins left="0.74803149606299213" right="0.47244094488188981" top="0.39370078740157483" bottom="0.47244094488188981" header="0.27559055118110237" footer="0.27559055118110237"/>
  <pageSetup scale="95" orientation="portrait" r:id="rId1"/>
  <headerFooter alignWithMargins="0">
    <oddHeader>&amp;C&amp;"Calibri"&amp;12&amp;KFF0000 DATA CLASSIFICATION : RESTRICTED&amp;1#_x000D_</oddHeader>
    <oddFooter xml:space="preserve">&amp;R&amp;"Book Antiqua,Bold"&amp;8 Page &amp;P </oddFooter>
  </headerFooter>
  <rowBreaks count="1" manualBreakCount="1">
    <brk id="33"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print="0" autoFill="0" autoLine="0" autoPict="0">
                <anchor moveWithCells="1">
                  <from>
                    <xdr:col>4</xdr:col>
                    <xdr:colOff>914400</xdr:colOff>
                    <xdr:row>20</xdr:row>
                    <xdr:rowOff>257175</xdr:rowOff>
                  </from>
                  <to>
                    <xdr:col>4</xdr:col>
                    <xdr:colOff>1219200</xdr:colOff>
                    <xdr:row>29</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5"/>
  </sheetPr>
  <dimension ref="A1:Z51"/>
  <sheetViews>
    <sheetView showGridLines="0" view="pageBreakPreview" zoomScaleNormal="100" zoomScaleSheetLayoutView="100" workbookViewId="0">
      <selection activeCell="E18" sqref="E18"/>
    </sheetView>
  </sheetViews>
  <sheetFormatPr defaultRowHeight="16.5"/>
  <cols>
    <col min="1" max="1" width="12.140625" style="31" customWidth="1"/>
    <col min="2" max="2" width="20.5703125" style="31" customWidth="1"/>
    <col min="3" max="3" width="11.42578125" style="31" customWidth="1"/>
    <col min="4" max="4" width="36.28515625" style="31" customWidth="1"/>
    <col min="5" max="5" width="39.28515625" style="31" customWidth="1"/>
    <col min="6" max="7" width="9.140625" style="26"/>
    <col min="8" max="8" width="0" style="26" hidden="1" customWidth="1"/>
    <col min="9" max="16384" width="9.140625" style="27"/>
  </cols>
  <sheetData>
    <row r="1" spans="1:26">
      <c r="A1" s="23" t="str">
        <f>'Attach 3(JV)'!A1</f>
        <v>Specification No. :SR-I/C&amp;M/WC-4170-C/2025/Rfx-5002004567 (SR1/NT/W-TW/DOM/B00/25/08381</v>
      </c>
      <c r="B1" s="24"/>
      <c r="C1" s="24"/>
      <c r="D1" s="24"/>
      <c r="E1" s="25" t="str">
        <f>"Attachment-6 "</f>
        <v xml:space="preserve">Attachment-6 </v>
      </c>
      <c r="Z1" s="130"/>
    </row>
    <row r="2" spans="1:26" ht="10.5" customHeight="1">
      <c r="Z2" s="130"/>
    </row>
    <row r="3" spans="1:26" ht="56.25" customHeight="1">
      <c r="A3" s="505" t="str">
        <f>'Attach 3(JV)'!A3</f>
        <v>Diversion of the following Lines to facilitate the construction of Railway BG line from Ginigera to Raichur by SWR, Hubli under Raichur TLM in SR-1 (Deposit work On Behalf of SWR):
Package-C-	765 kV Raichur-Kurnool Ckt-02 Line (Loc No: 283-286)</v>
      </c>
      <c r="B3" s="505"/>
      <c r="C3" s="505"/>
      <c r="D3" s="505"/>
      <c r="E3" s="505"/>
      <c r="F3" s="28"/>
      <c r="G3" s="29"/>
      <c r="H3" s="28"/>
    </row>
    <row r="4" spans="1:26" ht="10.5" customHeight="1">
      <c r="A4" s="30"/>
      <c r="H4" s="32"/>
      <c r="I4" s="12"/>
    </row>
    <row r="5" spans="1:26" ht="20.100000000000001" customHeight="1">
      <c r="A5" s="506" t="s">
        <v>28</v>
      </c>
      <c r="B5" s="506"/>
      <c r="C5" s="506"/>
      <c r="D5" s="506"/>
      <c r="E5" s="506"/>
      <c r="F5" s="33"/>
      <c r="H5" s="32"/>
      <c r="I5" s="12"/>
    </row>
    <row r="6" spans="1:26" ht="10.5" customHeight="1">
      <c r="A6" s="34"/>
      <c r="H6" s="32"/>
      <c r="I6" s="12"/>
    </row>
    <row r="7" spans="1:26" ht="20.100000000000001" customHeight="1">
      <c r="A7" s="35" t="str">
        <f>'Attach 3(JV)'!A7</f>
        <v>Bidder’s Name and Address (the Bidder) :</v>
      </c>
      <c r="E7" s="16" t="str">
        <f>'Attach 3(JV)'!E7</f>
        <v>To:</v>
      </c>
      <c r="H7" s="32"/>
      <c r="I7" s="12"/>
    </row>
    <row r="8" spans="1:26" ht="36" customHeight="1">
      <c r="A8" s="511" t="str">
        <f>'Attach 3(JV)'!A8</f>
        <v/>
      </c>
      <c r="B8" s="511"/>
      <c r="C8" s="511"/>
      <c r="D8" s="511"/>
      <c r="E8" s="40" t="str">
        <f>'Attach 4'!E8</f>
        <v>Sr.GM(C&amp;M)</v>
      </c>
      <c r="H8" s="32"/>
      <c r="I8" s="12"/>
    </row>
    <row r="9" spans="1:26">
      <c r="A9" s="14" t="s">
        <v>548</v>
      </c>
      <c r="B9" s="512" t="str">
        <f>'Attach 3(JV)'!B9</f>
        <v/>
      </c>
      <c r="C9" s="512"/>
      <c r="D9" s="512"/>
      <c r="E9" s="40" t="str">
        <f>'Attach 4'!E9</f>
        <v>Power Grid Corporation of India Ltd.,</v>
      </c>
      <c r="H9" s="32"/>
      <c r="I9" s="12"/>
    </row>
    <row r="10" spans="1:26">
      <c r="A10" s="14" t="s">
        <v>549</v>
      </c>
      <c r="B10" s="512" t="str">
        <f>'Attach 3(JV)'!B10</f>
        <v/>
      </c>
      <c r="C10" s="512"/>
      <c r="D10" s="512"/>
      <c r="E10" s="40" t="str">
        <f>'Attach 4'!E10</f>
        <v>SRTS-1</v>
      </c>
      <c r="H10" s="32"/>
      <c r="I10" s="12"/>
    </row>
    <row r="11" spans="1:26">
      <c r="B11" s="512" t="str">
        <f>'Attach 3(JV)'!B11</f>
        <v/>
      </c>
      <c r="C11" s="512"/>
      <c r="D11" s="512"/>
      <c r="E11" s="40" t="str">
        <f>'Attach 4'!E11</f>
        <v>No: 6-6-8/32 &amp; 395E, Kavadiguda Main Road</v>
      </c>
    </row>
    <row r="12" spans="1:26">
      <c r="A12" s="34"/>
      <c r="B12" s="512" t="str">
        <f>'Attach 3(JV)'!B12</f>
        <v/>
      </c>
      <c r="C12" s="512"/>
      <c r="D12" s="512"/>
      <c r="E12" s="40" t="str">
        <f>'Attach 4'!E12</f>
        <v>Secunderabad, Telangana – 500 080</v>
      </c>
    </row>
    <row r="13" spans="1:26" ht="21" customHeight="1">
      <c r="A13" s="31" t="s">
        <v>542</v>
      </c>
    </row>
    <row r="14" spans="1:26" ht="45" customHeight="1">
      <c r="A14" s="551" t="s">
        <v>217</v>
      </c>
      <c r="B14" s="551"/>
      <c r="C14" s="551"/>
      <c r="D14" s="551"/>
      <c r="E14" s="551"/>
      <c r="F14" s="36"/>
      <c r="G14" s="36"/>
      <c r="H14" s="36"/>
    </row>
    <row r="15" spans="1:26" ht="36" customHeight="1">
      <c r="A15" s="547" t="s">
        <v>587</v>
      </c>
      <c r="B15" s="547"/>
      <c r="C15" s="547"/>
      <c r="D15" s="547"/>
      <c r="E15" s="547"/>
      <c r="F15" s="36"/>
      <c r="G15" s="36"/>
      <c r="H15" s="36"/>
    </row>
    <row r="16" spans="1:26" ht="12" customHeight="1">
      <c r="A16" s="34"/>
      <c r="B16" s="34"/>
      <c r="C16" s="34"/>
      <c r="D16" s="34"/>
      <c r="E16" s="34"/>
      <c r="F16" s="36"/>
      <c r="G16" s="36"/>
      <c r="H16" s="36"/>
    </row>
    <row r="17" spans="1:8" ht="42" customHeight="1">
      <c r="A17" s="47" t="s">
        <v>546</v>
      </c>
      <c r="B17" s="47" t="s">
        <v>218</v>
      </c>
      <c r="C17" s="546" t="s">
        <v>219</v>
      </c>
      <c r="D17" s="546"/>
      <c r="E17" s="47" t="s">
        <v>220</v>
      </c>
      <c r="F17" s="36"/>
      <c r="G17" s="36"/>
      <c r="H17" s="36"/>
    </row>
    <row r="18" spans="1:8" ht="21" customHeight="1">
      <c r="A18" s="65"/>
      <c r="B18" s="65"/>
      <c r="C18" s="544"/>
      <c r="D18" s="545"/>
      <c r="E18" s="74"/>
      <c r="F18" s="36"/>
      <c r="G18" s="36"/>
      <c r="H18" s="36"/>
    </row>
    <row r="19" spans="1:8" ht="21" customHeight="1">
      <c r="A19" s="65"/>
      <c r="B19" s="65"/>
      <c r="C19" s="544"/>
      <c r="D19" s="545"/>
      <c r="E19" s="74"/>
      <c r="F19" s="36"/>
      <c r="G19" s="36"/>
      <c r="H19" s="36"/>
    </row>
    <row r="20" spans="1:8" ht="21" customHeight="1">
      <c r="A20" s="65"/>
      <c r="B20" s="65"/>
      <c r="C20" s="550"/>
      <c r="D20" s="550"/>
      <c r="E20" s="74"/>
      <c r="F20" s="36"/>
      <c r="G20" s="36"/>
      <c r="H20" s="36"/>
    </row>
    <row r="21" spans="1:8" ht="21" customHeight="1">
      <c r="A21" s="65"/>
      <c r="B21" s="65"/>
      <c r="C21" s="550"/>
      <c r="D21" s="550"/>
      <c r="E21" s="74"/>
      <c r="F21" s="240"/>
      <c r="G21" s="240"/>
      <c r="H21" s="238" t="b">
        <v>0</v>
      </c>
    </row>
    <row r="22" spans="1:8" ht="21" customHeight="1">
      <c r="A22" s="65"/>
      <c r="B22" s="65"/>
      <c r="C22" s="550"/>
      <c r="D22" s="550"/>
      <c r="E22" s="74"/>
      <c r="F22" s="240"/>
      <c r="G22" s="240"/>
      <c r="H22" s="237"/>
    </row>
    <row r="23" spans="1:8" ht="23.25" customHeight="1">
      <c r="D23" s="34"/>
      <c r="E23" s="34"/>
      <c r="F23" s="36"/>
      <c r="G23" s="36"/>
      <c r="H23" s="36"/>
    </row>
    <row r="24" spans="1:8" s="26" customFormat="1" ht="51.75" customHeight="1">
      <c r="A24" s="514" t="s">
        <v>221</v>
      </c>
      <c r="B24" s="514"/>
      <c r="C24" s="514"/>
      <c r="D24" s="514"/>
      <c r="E24" s="514"/>
      <c r="F24" s="36"/>
      <c r="G24" s="36"/>
      <c r="H24" s="36"/>
    </row>
    <row r="25" spans="1:8" s="26" customFormat="1" ht="96.75" customHeight="1">
      <c r="A25" s="514" t="s">
        <v>30</v>
      </c>
      <c r="B25" s="514"/>
      <c r="C25" s="514"/>
      <c r="D25" s="514"/>
      <c r="E25" s="514"/>
      <c r="F25" s="36"/>
      <c r="G25" s="36"/>
      <c r="H25" s="36"/>
    </row>
    <row r="26" spans="1:8" s="26" customFormat="1" ht="37.5" customHeight="1">
      <c r="A26" s="548" t="s">
        <v>580</v>
      </c>
      <c r="B26" s="549"/>
      <c r="C26" s="549"/>
      <c r="D26" s="549"/>
      <c r="E26" s="549"/>
      <c r="F26" s="36"/>
      <c r="G26" s="36"/>
      <c r="H26" s="36"/>
    </row>
    <row r="27" spans="1:8" ht="24" customHeight="1">
      <c r="A27" s="38" t="s">
        <v>179</v>
      </c>
      <c r="B27" s="60" t="str">
        <f>'Attach 3(JV)'!B24</f>
        <v/>
      </c>
      <c r="C27" s="42"/>
      <c r="D27" s="39" t="s">
        <v>177</v>
      </c>
      <c r="E27" s="41" t="str">
        <f>'Attach 3(JV)'!E24</f>
        <v/>
      </c>
    </row>
    <row r="28" spans="1:8" ht="24" customHeight="1">
      <c r="A28" s="38" t="s">
        <v>180</v>
      </c>
      <c r="B28" s="41" t="str">
        <f>'Attach 3(JV)'!B25</f>
        <v/>
      </c>
      <c r="C28" s="42"/>
      <c r="D28" s="39" t="s">
        <v>178</v>
      </c>
      <c r="E28" s="41" t="str">
        <f>'Attach 3(JV)'!E25</f>
        <v/>
      </c>
    </row>
    <row r="29" spans="1:8" ht="24" customHeight="1">
      <c r="D29" s="39"/>
    </row>
    <row r="30" spans="1:8" ht="24" customHeight="1">
      <c r="A30" s="38" t="str">
        <f>A1</f>
        <v>Specification No. :SR-I/C&amp;M/WC-4170-C/2025/Rfx-5002004567 (SR1/NT/W-TW/DOM/B00/25/08381</v>
      </c>
      <c r="B30" s="30"/>
      <c r="C30" s="30"/>
      <c r="D30" s="30"/>
      <c r="E30" s="30" t="str">
        <f>E1</f>
        <v xml:space="preserve">Attachment-6 </v>
      </c>
    </row>
    <row r="31" spans="1:8" ht="24" customHeight="1">
      <c r="A31" s="38"/>
      <c r="B31" s="30"/>
      <c r="C31" s="30"/>
      <c r="D31" s="30"/>
      <c r="E31" s="30"/>
    </row>
    <row r="32" spans="1:8" ht="20.100000000000001" customHeight="1">
      <c r="A32" s="506" t="str">
        <f>A5</f>
        <v>(Commercial Deviations)</v>
      </c>
      <c r="B32" s="506"/>
      <c r="C32" s="506"/>
      <c r="D32" s="506"/>
      <c r="E32" s="506"/>
    </row>
    <row r="33" spans="1:5" ht="20.100000000000001" customHeight="1">
      <c r="A33" s="506"/>
      <c r="B33" s="506"/>
      <c r="C33" s="506"/>
      <c r="D33" s="506"/>
      <c r="E33" s="506"/>
    </row>
    <row r="34" spans="1:5" ht="20.100000000000001" customHeight="1"/>
    <row r="35" spans="1:5" ht="42" customHeight="1">
      <c r="A35" s="47" t="s">
        <v>546</v>
      </c>
      <c r="B35" s="47" t="s">
        <v>218</v>
      </c>
      <c r="C35" s="546" t="s">
        <v>219</v>
      </c>
      <c r="D35" s="546"/>
      <c r="E35" s="47" t="s">
        <v>220</v>
      </c>
    </row>
    <row r="36" spans="1:5" ht="39.950000000000003" customHeight="1">
      <c r="A36" s="65"/>
      <c r="B36" s="65"/>
      <c r="C36" s="544"/>
      <c r="D36" s="545"/>
      <c r="E36" s="74"/>
    </row>
    <row r="37" spans="1:5" ht="39.950000000000003" customHeight="1">
      <c r="A37" s="65"/>
      <c r="B37" s="65"/>
      <c r="C37" s="544"/>
      <c r="D37" s="545"/>
      <c r="E37" s="74"/>
    </row>
    <row r="38" spans="1:5" ht="39.950000000000003" customHeight="1">
      <c r="A38" s="65"/>
      <c r="B38" s="65"/>
      <c r="C38" s="544"/>
      <c r="D38" s="545"/>
      <c r="E38" s="74"/>
    </row>
    <row r="39" spans="1:5" ht="39.950000000000003" customHeight="1">
      <c r="A39" s="65"/>
      <c r="B39" s="65"/>
      <c r="C39" s="544"/>
      <c r="D39" s="545"/>
      <c r="E39" s="74"/>
    </row>
    <row r="40" spans="1:5" ht="39.950000000000003" customHeight="1">
      <c r="A40" s="65"/>
      <c r="B40" s="65"/>
      <c r="C40" s="544"/>
      <c r="D40" s="545"/>
      <c r="E40" s="74"/>
    </row>
    <row r="41" spans="1:5" ht="39.950000000000003" customHeight="1">
      <c r="A41" s="65"/>
      <c r="B41" s="65"/>
      <c r="C41" s="544"/>
      <c r="D41" s="545"/>
      <c r="E41" s="74"/>
    </row>
    <row r="42" spans="1:5" ht="39.950000000000003" customHeight="1">
      <c r="A42" s="65"/>
      <c r="B42" s="65"/>
      <c r="C42" s="544"/>
      <c r="D42" s="545"/>
      <c r="E42" s="74"/>
    </row>
    <row r="43" spans="1:5" ht="39.950000000000003" customHeight="1">
      <c r="A43" s="65"/>
      <c r="B43" s="65"/>
      <c r="C43" s="544"/>
      <c r="D43" s="545"/>
      <c r="E43" s="74"/>
    </row>
    <row r="44" spans="1:5" ht="39.950000000000003" customHeight="1">
      <c r="A44" s="65"/>
      <c r="B44" s="65"/>
      <c r="C44" s="544"/>
      <c r="D44" s="545"/>
      <c r="E44" s="74"/>
    </row>
    <row r="45" spans="1:5" ht="39.950000000000003" customHeight="1">
      <c r="A45" s="65"/>
      <c r="B45" s="65"/>
      <c r="C45" s="544"/>
      <c r="D45" s="545"/>
      <c r="E45" s="74"/>
    </row>
    <row r="46" spans="1:5" ht="20.100000000000001" customHeight="1"/>
    <row r="47" spans="1:5" ht="25.5" customHeight="1"/>
    <row r="48" spans="1:5" ht="25.5" customHeight="1">
      <c r="A48" s="27"/>
      <c r="B48" s="27"/>
      <c r="C48" s="27"/>
      <c r="D48" s="39"/>
      <c r="E48" s="27"/>
    </row>
    <row r="49" spans="1:5" ht="25.5" customHeight="1">
      <c r="A49" s="38" t="s">
        <v>179</v>
      </c>
      <c r="B49" s="60" t="str">
        <f>B27</f>
        <v/>
      </c>
      <c r="C49" s="42"/>
      <c r="D49" s="39" t="s">
        <v>177</v>
      </c>
      <c r="E49" s="41" t="str">
        <f>E27</f>
        <v/>
      </c>
    </row>
    <row r="50" spans="1:5" ht="25.5" customHeight="1">
      <c r="A50" s="38" t="s">
        <v>180</v>
      </c>
      <c r="B50" s="60" t="str">
        <f>B28</f>
        <v/>
      </c>
      <c r="C50" s="42"/>
      <c r="D50" s="39" t="s">
        <v>178</v>
      </c>
      <c r="E50" s="41" t="str">
        <f>E28</f>
        <v/>
      </c>
    </row>
    <row r="51" spans="1:5" ht="25.5" customHeight="1">
      <c r="D51" s="39"/>
    </row>
  </sheetData>
  <sheetProtection algorithmName="SHA-512" hashValue="Fh7S79+hdp5nijymw7Vmuf/z+LoQ3YgAl2YYLG1bc9XjfSVkn/NYPDBrm5XuU805uKMQvRKTEkSMA61Gxo5+bQ==" saltValue="6AAbMYMoHci/bRCxWC0sHQ==" spinCount="100000" sheet="1" selectLockedCells="1"/>
  <customSheetViews>
    <customSheetView guid="{827228A5-964E-465A-A946-EF2238A19E11}" showGridLines="0" hiddenColumns="1" showRuler="0">
      <selection activeCell="C18" sqref="C18:D18"/>
      <rowBreaks count="1" manualBreakCount="1">
        <brk id="28" max="4" man="1"/>
      </rowBreaks>
      <pageMargins left="0.75" right="0.63" top="0.57999999999999996" bottom="0.4" header="0.34" footer="0.2"/>
      <pageSetup scale="96" orientation="portrait" r:id="rId1"/>
      <headerFooter alignWithMargins="0">
        <oddFooter>&amp;R&amp;"Book Antiqua,Bold"&amp;8 Page &amp;P</oddFooter>
      </headerFooter>
    </customSheetView>
    <customSheetView guid="{C75B92C6-DDA6-4B48-9868-112DE431C284}" showPageBreaks="1" showGridLines="0" printArea="1" hiddenColumns="1" topLeftCell="A7">
      <selection activeCell="C18" sqref="C18:D18"/>
      <rowBreaks count="1" manualBreakCount="1">
        <brk id="28" max="4" man="1"/>
      </rowBreaks>
      <pageMargins left="0.75" right="0.63" top="0.57999999999999996" bottom="0.4" header="0.34" footer="0.2"/>
      <pageSetup scale="96" orientation="portrait" r:id="rId2"/>
      <headerFooter alignWithMargins="0">
        <oddFooter>&amp;R&amp;"Book Antiqua,Bold"&amp;8 Page &amp;P</oddFooter>
      </headerFooter>
    </customSheetView>
    <customSheetView guid="{6A6F11F6-4979-4331-B451-38654332CB39}" showGridLines="0" hiddenColumns="1">
      <selection activeCell="G20" sqref="G20"/>
      <rowBreaks count="1" manualBreakCount="1">
        <brk id="28" max="4" man="1"/>
      </rowBreaks>
      <pageMargins left="0.75" right="0.63" top="0.57999999999999996" bottom="0.4" header="0.34" footer="0.2"/>
      <pageSetup scale="96" orientation="portrait" r:id="rId3"/>
      <headerFooter alignWithMargins="0">
        <oddFooter>&amp;R&amp;"Book Antiqua,Bold"&amp;8 Page &amp;P</oddFooter>
      </headerFooter>
    </customSheetView>
    <customSheetView guid="{237D8718-39ED-4FFE-B3B2-D1192F8D2E87}" showGridLines="0" hiddenColumns="1">
      <selection activeCell="C17" sqref="C17:D17"/>
      <rowBreaks count="1" manualBreakCount="1">
        <brk id="28" max="4" man="1"/>
      </rowBreaks>
      <pageMargins left="0.75" right="0.63" top="0.57999999999999996" bottom="0.4" header="0.34" footer="0.2"/>
      <pageSetup scale="96" orientation="portrait" r:id="rId4"/>
      <headerFooter alignWithMargins="0">
        <oddFooter>&amp;R&amp;"Book Antiqua,Bold"&amp;8 Page &amp;P</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5"/>
      <headerFooter alignWithMargins="0">
        <oddFooter>&amp;R&amp;"Book Antiqua,Bold"&amp;8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7"/>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Columns="1">
      <selection activeCell="C17" sqref="C17:D17"/>
      <rowBreaks count="1" manualBreakCount="1">
        <brk id="28" max="4" man="1"/>
      </rowBreaks>
      <pageMargins left="0.75" right="0.63" top="0.57999999999999996" bottom="0.4" header="0.34" footer="0.2"/>
      <pageSetup scale="96" orientation="portrait" r:id="rId9"/>
      <headerFooter alignWithMargins="0">
        <oddFooter>&amp;R&amp;"Book Antiqua,Bold"&amp;8 Page &amp;P</oddFooter>
      </headerFooter>
    </customSheetView>
    <customSheetView guid="{F68380CD-DF58-4BFA-A4C7-4B5C98AD7B16}" showGridLines="0" hiddenColumns="1">
      <selection activeCell="C17" sqref="C17:D17"/>
      <rowBreaks count="1" manualBreakCount="1">
        <brk id="28" max="4" man="1"/>
      </rowBreaks>
      <pageMargins left="0.75" right="0.63" top="0.57999999999999996" bottom="0.4" header="0.34" footer="0.2"/>
      <pageSetup scale="96" orientation="portrait" r:id="rId10"/>
      <headerFooter alignWithMargins="0">
        <oddFooter>&amp;R&amp;"Book Antiqua,Bold"&amp;8 Page &amp;P</oddFooter>
      </headerFooter>
    </customSheetView>
  </customSheetViews>
  <mergeCells count="31">
    <mergeCell ref="A8:D8"/>
    <mergeCell ref="A3:E3"/>
    <mergeCell ref="A5:E5"/>
    <mergeCell ref="A14:E14"/>
    <mergeCell ref="B9:D9"/>
    <mergeCell ref="B10:D10"/>
    <mergeCell ref="B11:D11"/>
    <mergeCell ref="C35:D35"/>
    <mergeCell ref="B12:D12"/>
    <mergeCell ref="C37:D37"/>
    <mergeCell ref="C38:D38"/>
    <mergeCell ref="C17:D17"/>
    <mergeCell ref="A15:E15"/>
    <mergeCell ref="A26:E26"/>
    <mergeCell ref="A24:E24"/>
    <mergeCell ref="A25:E25"/>
    <mergeCell ref="A33:E33"/>
    <mergeCell ref="A32:E32"/>
    <mergeCell ref="C18:D18"/>
    <mergeCell ref="C21:D21"/>
    <mergeCell ref="C19:D19"/>
    <mergeCell ref="C20:D20"/>
    <mergeCell ref="C22:D22"/>
    <mergeCell ref="C36:D36"/>
    <mergeCell ref="C44:D44"/>
    <mergeCell ref="C39:D39"/>
    <mergeCell ref="C45:D45"/>
    <mergeCell ref="C41:D41"/>
    <mergeCell ref="C42:D42"/>
    <mergeCell ref="C40:D40"/>
    <mergeCell ref="C43:D43"/>
  </mergeCells>
  <phoneticPr fontId="6" type="noConversion"/>
  <conditionalFormatting sqref="A30:E51">
    <cfRule type="expression" dxfId="10" priority="2" stopIfTrue="1">
      <formula>$H$21=FALSE</formula>
    </cfRule>
  </conditionalFormatting>
  <conditionalFormatting sqref="A52:E52">
    <cfRule type="expression" dxfId="9" priority="1" stopIfTrue="1">
      <formula>$H$21="No"</formula>
    </cfRule>
  </conditionalFormatting>
  <dataValidations count="1">
    <dataValidation type="whole" operator="greaterThanOrEqual" allowBlank="1" showInputMessage="1" showErrorMessage="1" sqref="E18:E22" xr:uid="{00000000-0002-0000-0A00-000000000000}">
      <formula1>0</formula1>
    </dataValidation>
  </dataValidations>
  <pageMargins left="0.75" right="0.63" top="0.57999999999999996" bottom="0.4" header="0.34" footer="0.2"/>
  <pageSetup scale="84" orientation="portrait" r:id="rId11"/>
  <headerFooter alignWithMargins="0">
    <oddHeader>&amp;C&amp;"Calibri"&amp;12&amp;KFF0000 DATA CLASSIFICATION : RESTRICTED&amp;1#_x000D_</oddHeader>
    <oddFooter>&amp;R&amp;"Book Antiqua,Bold"&amp;8 Page &amp;P</oddFooter>
  </headerFooter>
  <rowBreaks count="1" manualBreakCount="1">
    <brk id="29"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10254" r:id="rId14" name="Check Box 14">
              <controlPr defaultSize="0" print="0" autoFill="0" autoLine="0" autoPict="0">
                <anchor moveWithCells="1">
                  <from>
                    <xdr:col>4</xdr:col>
                    <xdr:colOff>2209800</xdr:colOff>
                    <xdr:row>22</xdr:row>
                    <xdr:rowOff>0</xdr:rowOff>
                  </from>
                  <to>
                    <xdr:col>4</xdr:col>
                    <xdr:colOff>2514600</xdr:colOff>
                    <xdr:row>22</xdr:row>
                    <xdr:rowOff>219075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tabColor indexed="45"/>
  </sheetPr>
  <dimension ref="A1:Z51"/>
  <sheetViews>
    <sheetView showGridLines="0" view="pageBreakPreview" zoomScale="80" zoomScaleNormal="100" zoomScaleSheetLayoutView="80" workbookViewId="0">
      <selection activeCell="A18" sqref="A18"/>
    </sheetView>
  </sheetViews>
  <sheetFormatPr defaultRowHeight="16.5"/>
  <cols>
    <col min="1" max="1" width="12.140625" style="31" customWidth="1"/>
    <col min="2" max="2" width="20.5703125" style="31" customWidth="1"/>
    <col min="3" max="3" width="11.42578125" style="31" customWidth="1"/>
    <col min="4" max="4" width="29.28515625" style="31" customWidth="1"/>
    <col min="5" max="5" width="39.28515625" style="31" customWidth="1"/>
    <col min="6" max="7" width="9.140625" style="26"/>
    <col min="8" max="8" width="0" style="26" hidden="1" customWidth="1"/>
    <col min="9" max="16384" width="9.140625" style="27"/>
  </cols>
  <sheetData>
    <row r="1" spans="1:26">
      <c r="A1" s="23" t="str">
        <f>'Attach 3(JV)'!A1</f>
        <v>Specification No. :SR-I/C&amp;M/WC-4170-C/2025/Rfx-5002004567 (SR1/NT/W-TW/DOM/B00/25/08381</v>
      </c>
      <c r="B1" s="24"/>
      <c r="C1" s="24"/>
      <c r="D1" s="24"/>
      <c r="E1" s="25" t="str">
        <f>"Attachment-6 "</f>
        <v xml:space="preserve">Attachment-6 </v>
      </c>
      <c r="Z1" s="130"/>
    </row>
    <row r="2" spans="1:26" ht="10.5" customHeight="1">
      <c r="Z2" s="130"/>
    </row>
    <row r="3" spans="1:26" ht="56.25" customHeight="1">
      <c r="A3" s="505" t="str">
        <f>'Attach 3(JV)'!A3</f>
        <v>Diversion of the following Lines to facilitate the construction of Railway BG line from Ginigera to Raichur by SWR, Hubli under Raichur TLM in SR-1 (Deposit work On Behalf of SWR):
Package-C-	765 kV Raichur-Kurnool Ckt-02 Line (Loc No: 283-286)</v>
      </c>
      <c r="B3" s="505"/>
      <c r="C3" s="505"/>
      <c r="D3" s="505"/>
      <c r="E3" s="505"/>
      <c r="F3" s="28"/>
      <c r="G3" s="29"/>
      <c r="H3" s="28"/>
    </row>
    <row r="4" spans="1:26" ht="10.5" customHeight="1">
      <c r="A4" s="30"/>
      <c r="H4" s="32"/>
      <c r="I4" s="12"/>
    </row>
    <row r="5" spans="1:26" ht="20.100000000000001" customHeight="1">
      <c r="A5" s="506" t="s">
        <v>29</v>
      </c>
      <c r="B5" s="506"/>
      <c r="C5" s="506"/>
      <c r="D5" s="506"/>
      <c r="E5" s="506"/>
      <c r="F5" s="33"/>
      <c r="H5" s="32"/>
      <c r="I5" s="12"/>
    </row>
    <row r="6" spans="1:26" ht="10.5" customHeight="1">
      <c r="A6" s="34"/>
      <c r="H6" s="32"/>
      <c r="I6" s="12"/>
    </row>
    <row r="7" spans="1:26" ht="20.100000000000001" customHeight="1">
      <c r="A7" s="35" t="str">
        <f>'Attach 3(JV)'!A7</f>
        <v>Bidder’s Name and Address (the Bidder) :</v>
      </c>
      <c r="E7" s="16" t="str">
        <f>'Attach 3(JV)'!E7</f>
        <v>To:</v>
      </c>
      <c r="H7" s="32"/>
      <c r="I7" s="12"/>
    </row>
    <row r="8" spans="1:26" ht="36" customHeight="1">
      <c r="A8" s="511" t="str">
        <f>'Attach 3(JV)'!A8</f>
        <v/>
      </c>
      <c r="B8" s="511"/>
      <c r="C8" s="511"/>
      <c r="D8" s="511"/>
      <c r="E8" s="40" t="str">
        <f>'Attach 4'!E8</f>
        <v>Sr.GM(C&amp;M)</v>
      </c>
      <c r="H8" s="32"/>
      <c r="I8" s="12"/>
    </row>
    <row r="9" spans="1:26">
      <c r="A9" s="14" t="s">
        <v>548</v>
      </c>
      <c r="B9" s="512" t="str">
        <f>'Attach 3(JV)'!B9</f>
        <v/>
      </c>
      <c r="C9" s="512"/>
      <c r="D9" s="512"/>
      <c r="E9" s="40" t="str">
        <f>'Attach 4'!E9</f>
        <v>Power Grid Corporation of India Ltd.,</v>
      </c>
      <c r="H9" s="32"/>
      <c r="I9" s="12"/>
    </row>
    <row r="10" spans="1:26">
      <c r="A10" s="14" t="s">
        <v>549</v>
      </c>
      <c r="B10" s="512" t="str">
        <f>'Attach 3(JV)'!B10</f>
        <v/>
      </c>
      <c r="C10" s="512"/>
      <c r="D10" s="512"/>
      <c r="E10" s="40" t="str">
        <f>'Attach 4'!E10</f>
        <v>SRTS-1</v>
      </c>
      <c r="H10" s="32"/>
      <c r="I10" s="12"/>
    </row>
    <row r="11" spans="1:26">
      <c r="B11" s="512" t="str">
        <f>'Attach 3(JV)'!B11</f>
        <v/>
      </c>
      <c r="C11" s="512"/>
      <c r="D11" s="512"/>
      <c r="E11" s="40" t="str">
        <f>'Attach 4'!E11</f>
        <v>No: 6-6-8/32 &amp; 395E, Kavadiguda Main Road</v>
      </c>
    </row>
    <row r="12" spans="1:26">
      <c r="A12" s="34"/>
      <c r="B12" s="512" t="str">
        <f>'Attach 3(JV)'!B12</f>
        <v/>
      </c>
      <c r="C12" s="512"/>
      <c r="D12" s="512"/>
      <c r="E12" s="40" t="str">
        <f>'Attach 4'!E12</f>
        <v>Secunderabad, Telangana – 500 080</v>
      </c>
    </row>
    <row r="13" spans="1:26" ht="21" customHeight="1">
      <c r="A13" s="31" t="s">
        <v>542</v>
      </c>
    </row>
    <row r="14" spans="1:26" ht="45" customHeight="1">
      <c r="A14" s="551" t="s">
        <v>217</v>
      </c>
      <c r="B14" s="551"/>
      <c r="C14" s="551"/>
      <c r="D14" s="551"/>
      <c r="E14" s="551"/>
      <c r="F14" s="36"/>
      <c r="G14" s="36"/>
      <c r="H14" s="36"/>
    </row>
    <row r="15" spans="1:26" ht="39.75" customHeight="1">
      <c r="A15" s="547" t="s">
        <v>587</v>
      </c>
      <c r="B15" s="547"/>
      <c r="C15" s="547"/>
      <c r="D15" s="547"/>
      <c r="E15" s="547"/>
      <c r="F15" s="36"/>
      <c r="G15" s="36"/>
      <c r="H15" s="36"/>
    </row>
    <row r="16" spans="1:26" ht="12" customHeight="1">
      <c r="A16" s="34"/>
      <c r="B16" s="34"/>
      <c r="C16" s="34"/>
      <c r="D16" s="34"/>
      <c r="E16" s="34"/>
      <c r="F16" s="36"/>
      <c r="G16" s="36"/>
      <c r="H16" s="36"/>
    </row>
    <row r="17" spans="1:8" ht="42" customHeight="1">
      <c r="A17" s="47" t="s">
        <v>546</v>
      </c>
      <c r="B17" s="47" t="s">
        <v>218</v>
      </c>
      <c r="C17" s="546" t="s">
        <v>219</v>
      </c>
      <c r="D17" s="546"/>
      <c r="E17" s="47" t="s">
        <v>220</v>
      </c>
      <c r="F17" s="36"/>
      <c r="G17" s="36"/>
      <c r="H17" s="36"/>
    </row>
    <row r="18" spans="1:8" ht="21" customHeight="1">
      <c r="A18" s="65"/>
      <c r="B18" s="65"/>
      <c r="C18" s="544"/>
      <c r="D18" s="545"/>
      <c r="E18" s="74"/>
      <c r="F18" s="36"/>
      <c r="G18" s="36"/>
      <c r="H18" s="36"/>
    </row>
    <row r="19" spans="1:8" ht="21" customHeight="1">
      <c r="A19" s="65"/>
      <c r="B19" s="65"/>
      <c r="C19" s="544"/>
      <c r="D19" s="545"/>
      <c r="E19" s="74"/>
      <c r="F19" s="36"/>
      <c r="G19" s="36"/>
      <c r="H19" s="36"/>
    </row>
    <row r="20" spans="1:8" ht="21" customHeight="1">
      <c r="A20" s="65"/>
      <c r="B20" s="65"/>
      <c r="C20" s="550"/>
      <c r="D20" s="550"/>
      <c r="E20" s="74"/>
      <c r="F20" s="36"/>
      <c r="G20" s="36"/>
      <c r="H20" s="36"/>
    </row>
    <row r="21" spans="1:8" ht="21" customHeight="1">
      <c r="A21" s="65"/>
      <c r="B21" s="65"/>
      <c r="C21" s="550"/>
      <c r="D21" s="550"/>
      <c r="E21" s="74"/>
      <c r="F21" s="240"/>
      <c r="G21" s="240"/>
      <c r="H21" s="238" t="b">
        <v>0</v>
      </c>
    </row>
    <row r="22" spans="1:8" ht="21" customHeight="1">
      <c r="A22" s="65"/>
      <c r="B22" s="65"/>
      <c r="C22" s="550"/>
      <c r="D22" s="550"/>
      <c r="E22" s="74"/>
      <c r="F22" s="240"/>
      <c r="G22" s="240"/>
      <c r="H22" s="237"/>
    </row>
    <row r="23" spans="1:8" ht="23.25" customHeight="1">
      <c r="D23" s="34"/>
      <c r="E23" s="34"/>
      <c r="F23" s="36"/>
      <c r="G23" s="36"/>
      <c r="H23" s="36"/>
    </row>
    <row r="24" spans="1:8" s="26" customFormat="1" ht="51.75" customHeight="1">
      <c r="A24" s="514" t="s">
        <v>221</v>
      </c>
      <c r="B24" s="514"/>
      <c r="C24" s="514"/>
      <c r="D24" s="514"/>
      <c r="E24" s="514"/>
      <c r="F24" s="36"/>
      <c r="G24" s="36"/>
      <c r="H24" s="36"/>
    </row>
    <row r="25" spans="1:8" s="26" customFormat="1" ht="96.75" customHeight="1">
      <c r="A25" s="514" t="s">
        <v>31</v>
      </c>
      <c r="B25" s="514"/>
      <c r="C25" s="514"/>
      <c r="D25" s="514"/>
      <c r="E25" s="514"/>
      <c r="F25" s="36"/>
      <c r="G25" s="36"/>
      <c r="H25" s="36"/>
    </row>
    <row r="26" spans="1:8" s="26" customFormat="1" ht="45" customHeight="1">
      <c r="A26" s="548" t="s">
        <v>580</v>
      </c>
      <c r="B26" s="549"/>
      <c r="C26" s="549"/>
      <c r="D26" s="549"/>
      <c r="E26" s="549"/>
      <c r="F26" s="36"/>
      <c r="G26" s="36"/>
      <c r="H26" s="36"/>
    </row>
    <row r="27" spans="1:8" ht="24" customHeight="1">
      <c r="A27" s="38" t="s">
        <v>179</v>
      </c>
      <c r="B27" s="60" t="str">
        <f>'Attach 3(JV)'!B24</f>
        <v/>
      </c>
      <c r="C27" s="42"/>
      <c r="D27" s="39" t="s">
        <v>177</v>
      </c>
      <c r="E27" s="41" t="str">
        <f>'Attach 3(JV)'!E24</f>
        <v/>
      </c>
    </row>
    <row r="28" spans="1:8" ht="24" customHeight="1">
      <c r="A28" s="38" t="s">
        <v>180</v>
      </c>
      <c r="B28" s="41" t="str">
        <f>'Attach 3(JV)'!B25</f>
        <v/>
      </c>
      <c r="C28" s="42"/>
      <c r="D28" s="39" t="s">
        <v>178</v>
      </c>
      <c r="E28" s="41" t="str">
        <f>'Attach 3(JV)'!E25</f>
        <v/>
      </c>
    </row>
    <row r="29" spans="1:8" ht="24" customHeight="1">
      <c r="D29" s="39"/>
    </row>
    <row r="30" spans="1:8" ht="24" customHeight="1">
      <c r="A30" s="38" t="str">
        <f>A1</f>
        <v>Specification No. :SR-I/C&amp;M/WC-4170-C/2025/Rfx-5002004567 (SR1/NT/W-TW/DOM/B00/25/08381</v>
      </c>
      <c r="B30" s="30"/>
      <c r="C30" s="30"/>
      <c r="D30" s="30"/>
      <c r="E30" s="30" t="str">
        <f>E1</f>
        <v xml:space="preserve">Attachment-6 </v>
      </c>
    </row>
    <row r="31" spans="1:8" ht="24" customHeight="1">
      <c r="A31" s="38"/>
      <c r="B31" s="30"/>
      <c r="C31" s="30"/>
      <c r="D31" s="30"/>
      <c r="E31" s="30"/>
    </row>
    <row r="32" spans="1:8" ht="20.100000000000001" customHeight="1">
      <c r="A32" s="506" t="str">
        <f>A5</f>
        <v>(Technical Deviations)</v>
      </c>
      <c r="B32" s="506"/>
      <c r="C32" s="506"/>
      <c r="D32" s="506"/>
      <c r="E32" s="506"/>
    </row>
    <row r="33" spans="1:5" ht="20.100000000000001" customHeight="1">
      <c r="A33" s="506"/>
      <c r="B33" s="506"/>
      <c r="C33" s="506"/>
      <c r="D33" s="506"/>
      <c r="E33" s="506"/>
    </row>
    <row r="34" spans="1:5" ht="20.100000000000001" customHeight="1"/>
    <row r="35" spans="1:5" ht="42" customHeight="1">
      <c r="A35" s="47" t="s">
        <v>546</v>
      </c>
      <c r="B35" s="47" t="s">
        <v>218</v>
      </c>
      <c r="C35" s="546" t="s">
        <v>219</v>
      </c>
      <c r="D35" s="546"/>
      <c r="E35" s="47" t="s">
        <v>220</v>
      </c>
    </row>
    <row r="36" spans="1:5" ht="39.950000000000003" customHeight="1">
      <c r="A36" s="65"/>
      <c r="B36" s="65"/>
      <c r="C36" s="544"/>
      <c r="D36" s="545"/>
      <c r="E36" s="74"/>
    </row>
    <row r="37" spans="1:5" ht="39.950000000000003" customHeight="1">
      <c r="A37" s="65"/>
      <c r="B37" s="65"/>
      <c r="C37" s="544"/>
      <c r="D37" s="545"/>
      <c r="E37" s="74"/>
    </row>
    <row r="38" spans="1:5" ht="39.950000000000003" customHeight="1">
      <c r="A38" s="65"/>
      <c r="B38" s="65"/>
      <c r="C38" s="544"/>
      <c r="D38" s="545"/>
      <c r="E38" s="74"/>
    </row>
    <row r="39" spans="1:5" ht="39.950000000000003" customHeight="1">
      <c r="A39" s="65"/>
      <c r="B39" s="65"/>
      <c r="C39" s="544"/>
      <c r="D39" s="545"/>
      <c r="E39" s="74"/>
    </row>
    <row r="40" spans="1:5" ht="39.950000000000003" customHeight="1">
      <c r="A40" s="65"/>
      <c r="B40" s="65"/>
      <c r="C40" s="544"/>
      <c r="D40" s="545"/>
      <c r="E40" s="74"/>
    </row>
    <row r="41" spans="1:5" ht="39.950000000000003" customHeight="1">
      <c r="A41" s="65"/>
      <c r="B41" s="65"/>
      <c r="C41" s="544"/>
      <c r="D41" s="545"/>
      <c r="E41" s="74"/>
    </row>
    <row r="42" spans="1:5" ht="39.950000000000003" customHeight="1">
      <c r="A42" s="65"/>
      <c r="B42" s="65"/>
      <c r="C42" s="544"/>
      <c r="D42" s="545"/>
      <c r="E42" s="74"/>
    </row>
    <row r="43" spans="1:5" ht="39.950000000000003" customHeight="1">
      <c r="A43" s="65"/>
      <c r="B43" s="65"/>
      <c r="C43" s="544"/>
      <c r="D43" s="545"/>
      <c r="E43" s="74"/>
    </row>
    <row r="44" spans="1:5" ht="39.950000000000003" customHeight="1">
      <c r="A44" s="65"/>
      <c r="B44" s="65"/>
      <c r="C44" s="544"/>
      <c r="D44" s="545"/>
      <c r="E44" s="74"/>
    </row>
    <row r="45" spans="1:5" ht="39.950000000000003" customHeight="1">
      <c r="A45" s="65"/>
      <c r="B45" s="65"/>
      <c r="C45" s="544"/>
      <c r="D45" s="545"/>
      <c r="E45" s="74"/>
    </row>
    <row r="46" spans="1:5" ht="20.100000000000001" customHeight="1"/>
    <row r="47" spans="1:5" ht="25.5" customHeight="1"/>
    <row r="48" spans="1:5" ht="25.5" customHeight="1">
      <c r="A48" s="27"/>
      <c r="B48" s="27"/>
      <c r="C48" s="27"/>
      <c r="D48" s="39"/>
      <c r="E48" s="27"/>
    </row>
    <row r="49" spans="1:5" ht="25.5" customHeight="1">
      <c r="A49" s="38" t="s">
        <v>179</v>
      </c>
      <c r="B49" s="60" t="str">
        <f>B27</f>
        <v/>
      </c>
      <c r="C49" s="42"/>
      <c r="D49" s="39" t="s">
        <v>177</v>
      </c>
      <c r="E49" s="41" t="str">
        <f>E27</f>
        <v/>
      </c>
    </row>
    <row r="50" spans="1:5" ht="25.5" customHeight="1">
      <c r="A50" s="38" t="s">
        <v>180</v>
      </c>
      <c r="B50" s="60" t="str">
        <f>B28</f>
        <v/>
      </c>
      <c r="C50" s="42"/>
      <c r="D50" s="39" t="s">
        <v>178</v>
      </c>
      <c r="E50" s="41" t="str">
        <f>E28</f>
        <v/>
      </c>
    </row>
    <row r="51" spans="1:5" ht="25.5" customHeight="1">
      <c r="D51" s="39"/>
    </row>
  </sheetData>
  <sheetProtection algorithmName="SHA-512" hashValue="JxBXbApKxz9ziJoJtA9qogj+WSW1ZzG9LGoWPUxZXqCysPXoTELTEubeaGXdgvGdLpg3Qus0p3sHyfLR5mQo1g==" saltValue="FhSOlZMRAL9WCiajWyzYkA==" spinCount="100000" sheet="1" selectLockedCells="1"/>
  <mergeCells count="31">
    <mergeCell ref="A3:E3"/>
    <mergeCell ref="A5:E5"/>
    <mergeCell ref="A8:D8"/>
    <mergeCell ref="B9:D9"/>
    <mergeCell ref="B10:D10"/>
    <mergeCell ref="B11:D11"/>
    <mergeCell ref="B12:D12"/>
    <mergeCell ref="A14:E14"/>
    <mergeCell ref="C17:D17"/>
    <mergeCell ref="C18:D18"/>
    <mergeCell ref="C19:D19"/>
    <mergeCell ref="C20:D20"/>
    <mergeCell ref="A15:E15"/>
    <mergeCell ref="C40:D40"/>
    <mergeCell ref="C21:D21"/>
    <mergeCell ref="C22:D22"/>
    <mergeCell ref="A24:E24"/>
    <mergeCell ref="A25:E25"/>
    <mergeCell ref="A32:E32"/>
    <mergeCell ref="A33:E33"/>
    <mergeCell ref="A26:E26"/>
    <mergeCell ref="C45:D45"/>
    <mergeCell ref="C35:D35"/>
    <mergeCell ref="C36:D36"/>
    <mergeCell ref="C37:D37"/>
    <mergeCell ref="C38:D38"/>
    <mergeCell ref="C39:D39"/>
    <mergeCell ref="C41:D41"/>
    <mergeCell ref="C42:D42"/>
    <mergeCell ref="C43:D43"/>
    <mergeCell ref="C44:D44"/>
  </mergeCells>
  <phoneticPr fontId="77" type="noConversion"/>
  <conditionalFormatting sqref="A30:E51">
    <cfRule type="expression" dxfId="8" priority="2" stopIfTrue="1">
      <formula>$H$21=FALSE</formula>
    </cfRule>
  </conditionalFormatting>
  <conditionalFormatting sqref="A52:E52">
    <cfRule type="expression" dxfId="7" priority="1" stopIfTrue="1">
      <formula>$H$21="No"</formula>
    </cfRule>
  </conditionalFormatting>
  <dataValidations count="1">
    <dataValidation type="whole" operator="greaterThanOrEqual" allowBlank="1" showInputMessage="1" showErrorMessage="1" sqref="E18:E22" xr:uid="{00000000-0002-0000-0B00-000000000000}">
      <formula1>0</formula1>
    </dataValidation>
  </dataValidations>
  <pageMargins left="0.75" right="0.63" top="0.57999999999999996" bottom="0.4" header="0.34" footer="0.2"/>
  <pageSetup scale="83" orientation="portrait" r:id="rId1"/>
  <headerFooter alignWithMargins="0">
    <oddHeader>&amp;C&amp;"Calibri"&amp;12&amp;KFF0000 DATA CLASSIFICATION : RESTRICTED&amp;1#_x000D_</oddHeader>
    <oddFooter>&amp;R&amp;"Book Antiqua,Bold"&amp;8 Page &amp;P</oddFooter>
  </headerFooter>
  <rowBreaks count="1" manualBreakCount="1">
    <brk id="29"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print="0" autoFill="0" autoLine="0" autoPict="0">
                <anchor moveWithCells="1">
                  <from>
                    <xdr:col>4</xdr:col>
                    <xdr:colOff>2209800</xdr:colOff>
                    <xdr:row>22</xdr:row>
                    <xdr:rowOff>0</xdr:rowOff>
                  </from>
                  <to>
                    <xdr:col>4</xdr:col>
                    <xdr:colOff>2514600</xdr:colOff>
                    <xdr:row>22</xdr:row>
                    <xdr:rowOff>219075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E17" sqref="E17"/>
    </sheetView>
  </sheetViews>
  <sheetFormatPr defaultRowHeight="16.5"/>
  <cols>
    <col min="1" max="1" width="12.140625" style="31" customWidth="1"/>
    <col min="2" max="2" width="20.5703125" style="31" customWidth="1"/>
    <col min="3" max="3" width="11.42578125" style="31" customWidth="1"/>
    <col min="4" max="4" width="21.7109375" style="31" customWidth="1"/>
    <col min="5" max="5" width="39.28515625" style="31" customWidth="1"/>
    <col min="6" max="8" width="9.140625" style="26"/>
    <col min="9" max="16384" width="9.140625" style="27"/>
  </cols>
  <sheetData>
    <row r="1" spans="1:9">
      <c r="A1" s="23" t="str">
        <f>'Attach 3(JV)'!A1</f>
        <v>Specification No. :SR-I/C&amp;M/WC-4170-C/2025/Rfx-5002004567 (SR1/NT/W-TW/DOM/B00/25/08381</v>
      </c>
      <c r="B1" s="24"/>
      <c r="C1" s="24"/>
      <c r="D1" s="24"/>
      <c r="E1" s="25" t="str">
        <f>"Attachment-7 "</f>
        <v xml:space="preserve">Attachment-7 </v>
      </c>
    </row>
    <row r="3" spans="1:9" ht="72" customHeight="1">
      <c r="A3" s="505" t="str">
        <f>'Attach 3(JV)'!A3</f>
        <v>Diversion of the following Lines to facilitate the construction of Railway BG line from Ginigera to Raichur by SWR, Hubli under Raichur TLM in SR-1 (Deposit work On Behalf of SWR):
Package-C-	765 kV Raichur-Kurnool Ckt-02 Line (Loc No: 283-286)</v>
      </c>
      <c r="B3" s="505"/>
      <c r="C3" s="505"/>
      <c r="D3" s="505"/>
      <c r="E3" s="505"/>
      <c r="F3" s="28"/>
      <c r="G3" s="29"/>
      <c r="H3" s="28"/>
    </row>
    <row r="4" spans="1:9" ht="20.100000000000001" customHeight="1">
      <c r="A4" s="30"/>
      <c r="H4" s="32"/>
      <c r="I4" s="12"/>
    </row>
    <row r="5" spans="1:9" ht="20.100000000000001" customHeight="1">
      <c r="A5" s="506" t="s">
        <v>350</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tr">
        <f>'Attach 4'!E8</f>
        <v>Sr.GM(C&amp;M)</v>
      </c>
      <c r="H8" s="32"/>
      <c r="I8" s="12"/>
    </row>
    <row r="9" spans="1:9">
      <c r="A9" s="14" t="s">
        <v>548</v>
      </c>
      <c r="B9" s="512" t="str">
        <f>'Attach 3(JV)'!B9</f>
        <v/>
      </c>
      <c r="C9" s="512"/>
      <c r="D9" s="512"/>
      <c r="E9" s="40" t="str">
        <f>'Attach 4'!E9</f>
        <v>Power Grid Corporation of India Ltd.,</v>
      </c>
      <c r="H9" s="32"/>
      <c r="I9" s="12"/>
    </row>
    <row r="10" spans="1:9">
      <c r="A10" s="14" t="s">
        <v>549</v>
      </c>
      <c r="B10" s="552" t="str">
        <f>'Attach 3(JV)'!B10</f>
        <v/>
      </c>
      <c r="C10" s="552"/>
      <c r="D10" s="552"/>
      <c r="E10" s="40" t="str">
        <f>'Attach 4'!E10</f>
        <v>SRTS-1</v>
      </c>
      <c r="H10" s="32"/>
      <c r="I10" s="12"/>
    </row>
    <row r="11" spans="1:9">
      <c r="B11" s="552" t="str">
        <f>'Attach 3(JV)'!B11</f>
        <v/>
      </c>
      <c r="C11" s="552"/>
      <c r="D11" s="552"/>
      <c r="E11" s="40" t="str">
        <f>'Attach 4'!E11</f>
        <v>No: 6-6-8/32 &amp; 395E, Kavadiguda Main Road</v>
      </c>
    </row>
    <row r="12" spans="1:9">
      <c r="A12" s="34"/>
      <c r="B12" s="552" t="str">
        <f>'Attach 3(JV)'!B12</f>
        <v/>
      </c>
      <c r="C12" s="552"/>
      <c r="D12" s="552"/>
      <c r="E12" s="40" t="str">
        <f>'Attach 4'!E12</f>
        <v>Secunderabad, Telangana – 500 080</v>
      </c>
    </row>
    <row r="13" spans="1:9" ht="20.100000000000001" customHeight="1"/>
    <row r="14" spans="1:9" ht="20.100000000000001" customHeight="1">
      <c r="A14" s="34"/>
    </row>
    <row r="15" spans="1:9" ht="27.75" customHeight="1">
      <c r="A15" s="506" t="s">
        <v>351</v>
      </c>
      <c r="B15" s="506"/>
      <c r="C15" s="506"/>
      <c r="D15" s="506"/>
      <c r="E15" s="506"/>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20.100000000000001" customHeight="1">
      <c r="D21" s="39"/>
    </row>
    <row r="22" spans="1:5" ht="33" customHeight="1">
      <c r="A22" s="38" t="s">
        <v>179</v>
      </c>
      <c r="B22" s="60" t="str">
        <f>'Attach 3(JV)'!B24</f>
        <v/>
      </c>
      <c r="C22" s="35"/>
      <c r="D22" s="39" t="s">
        <v>177</v>
      </c>
      <c r="E22" s="41" t="str">
        <f>'Attach 3(JV)'!E24</f>
        <v/>
      </c>
    </row>
    <row r="23" spans="1:5" ht="33" customHeight="1">
      <c r="A23" s="38" t="s">
        <v>180</v>
      </c>
      <c r="B23" s="41" t="str">
        <f>'Attach 3(JV)'!B25</f>
        <v/>
      </c>
      <c r="C23" s="35"/>
      <c r="D23" s="39" t="s">
        <v>178</v>
      </c>
      <c r="E23" s="41" t="str">
        <f>'Attach 3(JV)'!E25</f>
        <v/>
      </c>
    </row>
    <row r="24" spans="1:5" ht="33" customHeight="1">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algorithmName="SHA-512" hashValue="LgoeSGgA4Ox0xDQvZHSjv2kqsPDPsKXKeR4y5KFaUb13GfYCXgbzOUO+CMQLMmRGf8Vmm4EEP0zpKjHrQXZUeA==" saltValue="OgFcWQ3LKuyT0D6ECyNBuQ==" spinCount="100000" sheet="1" selectLockedCells="1"/>
  <customSheetViews>
    <customSheetView guid="{827228A5-964E-465A-A946-EF2238A19E11}" showGridLines="0" showRuler="0" topLeftCell="A16">
      <selection activeCell="E8" sqref="E8:E12"/>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C75B92C6-DDA6-4B48-9868-112DE431C284}" showPageBreaks="1" showGridLines="0" printArea="1">
      <selection activeCell="G20" sqref="G20"/>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6A6F11F6-4979-4331-B451-38654332CB39}" showGridLines="0" topLeftCell="A22">
      <selection activeCell="G20" sqref="G20"/>
      <pageMargins left="0.74803149606299213" right="0.62992125984251968" top="0.59055118110236227" bottom="0.59055118110236227" header="0.35433070866141736" footer="0.35433070866141736"/>
      <pageSetup scale="90" orientation="portrait" r:id="rId3"/>
      <headerFooter alignWithMargins="0">
        <oddFooter>&amp;R&amp;"Book Antiqua,Bold"&amp;8 Page &amp;P of &amp;N</oddFooter>
      </headerFooter>
    </customSheetView>
    <customSheetView guid="{237D8718-39ED-4FFE-B3B2-D1192F8D2E87}" showGridLines="0">
      <pageMargins left="0.74803149606299213" right="0.62992125984251968" top="0.59055118110236227" bottom="0.59055118110236227" header="0.35433070866141736" footer="0.35433070866141736"/>
      <pageSetup scale="90" orientation="portrait" r:id="rId4"/>
      <headerFooter alignWithMargins="0">
        <oddFooter>&amp;R&amp;"Book Antiqua,Bold"&amp;8 Page &amp;P of &amp;N</oddFooter>
      </headerFooter>
    </customSheetView>
    <customSheetView guid="{CD4CA1A8-824A-452F-BDBA-32A47C1B3013}" scale="60" showPageBreaks="1" showGridLines="0" printArea="1" view="pageBreakPreview">
      <pageMargins left="0.74803149606299213" right="0.62992125984251968" top="0.59055118110236227" bottom="0.59055118110236227" header="0.35433070866141736" footer="0.35433070866141736"/>
      <pageSetup scale="90" orientation="portrait" r:id="rId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7"/>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F68380CD-DF58-4BFA-A4C7-4B5C98AD7B16}" showGridLines="0">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4803149606299213" right="0.62992125984251968" top="0.59055118110236227" bottom="0.59055118110236227" header="0.35433070866141736" footer="0.35433070866141736"/>
  <pageSetup scale="90" orientation="portrait" r:id="rId10"/>
  <headerFooter alignWithMargins="0">
    <oddHeader>&amp;C&amp;"Calibri"&amp;12&amp;KFF0000 DATA CLASSIFICATION : RESTRICTED&amp;1#_x000D_</oddHeader>
    <oddFooter>&amp;R&amp;"Book Antiqua,Bold"&amp;8 Page &amp;P of &amp;N</oddFooter>
  </headerFooter>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indexed="44"/>
  </sheetPr>
  <dimension ref="A1:J38"/>
  <sheetViews>
    <sheetView showGridLines="0" view="pageBreakPreview" zoomScaleNormal="100" zoomScaleSheetLayoutView="100" workbookViewId="0">
      <selection activeCell="F12" sqref="F12"/>
    </sheetView>
  </sheetViews>
  <sheetFormatPr defaultRowHeight="16.5"/>
  <cols>
    <col min="1" max="1" width="18.5703125" style="31" customWidth="1"/>
    <col min="2" max="2" width="20.5703125" style="31" customWidth="1"/>
    <col min="3" max="3" width="11.42578125" style="31" customWidth="1"/>
    <col min="4" max="4" width="22.5703125" style="31" customWidth="1"/>
    <col min="5" max="5" width="57" style="31" customWidth="1"/>
    <col min="6" max="6" width="22.140625" style="26" customWidth="1"/>
    <col min="7" max="7" width="26.28515625" style="26" customWidth="1"/>
    <col min="8" max="8" width="19.140625" style="26" customWidth="1"/>
    <col min="9" max="9" width="24.28515625" style="27" hidden="1" customWidth="1"/>
    <col min="10" max="10" width="25.85546875" style="27" hidden="1" customWidth="1"/>
    <col min="11" max="21" width="0" style="27" hidden="1" customWidth="1"/>
    <col min="22" max="16384" width="9.140625" style="27"/>
  </cols>
  <sheetData>
    <row r="1" spans="1:10">
      <c r="A1" s="23" t="str">
        <f>'Attach 3(JV)'!A1</f>
        <v>Specification No. :SR-I/C&amp;M/WC-4170-C/2025/Rfx-5002004567 (SR1/NT/W-TW/DOM/B00/25/08381</v>
      </c>
      <c r="B1" s="24"/>
      <c r="C1" s="24"/>
      <c r="D1" s="24"/>
      <c r="E1" s="25" t="str">
        <f>"Attachment-8 "</f>
        <v xml:space="preserve">Attachment-8 </v>
      </c>
    </row>
    <row r="2" spans="1:10" ht="15" customHeight="1"/>
    <row r="3" spans="1:10" ht="67.5" customHeight="1">
      <c r="A3" s="505" t="str">
        <f>'Attach 3(JV)'!A3</f>
        <v>Diversion of the following Lines to facilitate the construction of Railway BG line from Ginigera to Raichur by SWR, Hubli under Raichur TLM in SR-1 (Deposit work On Behalf of SWR):
Package-C-	765 kV Raichur-Kurnool Ckt-02 Line (Loc No: 283-286)</v>
      </c>
      <c r="B3" s="505"/>
      <c r="C3" s="505"/>
      <c r="D3" s="505"/>
      <c r="E3" s="505"/>
      <c r="F3" s="28"/>
      <c r="G3" s="29"/>
      <c r="H3" s="28"/>
    </row>
    <row r="4" spans="1:10" ht="15" customHeight="1">
      <c r="A4" s="30"/>
      <c r="H4" s="32"/>
      <c r="I4" s="12"/>
    </row>
    <row r="5" spans="1:10" ht="20.100000000000001" customHeight="1">
      <c r="A5" s="506" t="s">
        <v>14</v>
      </c>
      <c r="B5" s="506"/>
      <c r="C5" s="506"/>
      <c r="D5" s="506"/>
      <c r="E5" s="506"/>
      <c r="F5" s="33"/>
      <c r="H5" s="32"/>
      <c r="I5" s="12"/>
    </row>
    <row r="6" spans="1:10" ht="20.100000000000001" customHeight="1">
      <c r="A6" s="34"/>
      <c r="H6" s="32"/>
      <c r="I6" s="12"/>
    </row>
    <row r="7" spans="1:10" ht="20.100000000000001" customHeight="1">
      <c r="A7" s="31" t="str">
        <f>'Attach 3(JV)'!E7</f>
        <v>To:</v>
      </c>
      <c r="E7" s="16"/>
      <c r="H7" s="32"/>
      <c r="I7" s="12"/>
    </row>
    <row r="8" spans="1:10" ht="21" customHeight="1">
      <c r="A8" s="555" t="str">
        <f>'Attach 3(QR)'!E8</f>
        <v>Sr.GM(C&amp;M)</v>
      </c>
      <c r="B8" s="556"/>
      <c r="C8" s="556"/>
      <c r="D8" s="556"/>
      <c r="E8" s="13"/>
      <c r="H8" s="32"/>
      <c r="I8" s="12"/>
    </row>
    <row r="9" spans="1:10" ht="20.100000000000001" customHeight="1">
      <c r="A9" s="558" t="str">
        <f>'Attach 3(QR)'!E9</f>
        <v>Power Grid Corporation of India Ltd.,</v>
      </c>
      <c r="B9" s="556"/>
      <c r="C9" s="556"/>
      <c r="D9" s="556"/>
      <c r="E9" s="13"/>
      <c r="H9" s="32"/>
      <c r="I9" s="12"/>
    </row>
    <row r="10" spans="1:10" ht="20.100000000000001" customHeight="1">
      <c r="A10" s="558" t="str">
        <f>'Attach 3(QR)'!E10</f>
        <v>SRTS-1</v>
      </c>
      <c r="B10" s="556"/>
      <c r="C10" s="556"/>
      <c r="D10" s="556"/>
      <c r="E10" s="13"/>
      <c r="H10" s="32"/>
      <c r="I10" s="12"/>
    </row>
    <row r="11" spans="1:10" ht="20.100000000000001" customHeight="1">
      <c r="A11" s="555" t="str">
        <f>'Attach 3(QR)'!E11</f>
        <v>No: 6-6-8/32 &amp; 395E, Kavadiguda Main Road</v>
      </c>
      <c r="B11" s="559"/>
      <c r="C11" s="559"/>
      <c r="D11" s="559"/>
      <c r="E11" s="13"/>
      <c r="F11" s="272" t="s">
        <v>15</v>
      </c>
      <c r="G11" s="272" t="s">
        <v>16</v>
      </c>
      <c r="H11" s="272" t="s">
        <v>17</v>
      </c>
      <c r="I11" s="273" t="s">
        <v>18</v>
      </c>
      <c r="J11" s="273" t="s">
        <v>19</v>
      </c>
    </row>
    <row r="12" spans="1:10" ht="20.100000000000001" customHeight="1">
      <c r="A12" s="555" t="str">
        <f>'Attach 3(QR)'!E12</f>
        <v>Secunderabad, Telangana – 500 080</v>
      </c>
      <c r="B12" s="559"/>
      <c r="C12" s="559"/>
      <c r="D12" s="559"/>
      <c r="E12" s="13"/>
      <c r="F12" s="279"/>
      <c r="G12" s="279" t="s">
        <v>52</v>
      </c>
      <c r="H12" s="279" t="s">
        <v>53</v>
      </c>
      <c r="I12" s="273" t="str">
        <f>'Attach 3(JV)'!B9</f>
        <v/>
      </c>
      <c r="J12" s="273" t="str">
        <f>'Attach 3(JV)'!A3</f>
        <v>Diversion of the following Lines to facilitate the construction of Railway BG line from Ginigera to Raichur by SWR, Hubli under Raichur TLM in SR-1 (Deposit work On Behalf of SWR):
Package-C-	765 kV Raichur-Kurnool Ckt-02 Line (Loc No: 283-286)</v>
      </c>
    </row>
    <row r="13" spans="1:10" ht="15" customHeight="1">
      <c r="A13" s="34"/>
      <c r="B13" s="117"/>
      <c r="C13" s="117"/>
      <c r="D13" s="117"/>
      <c r="F13" s="271"/>
      <c r="G13" s="271"/>
      <c r="H13" s="279"/>
      <c r="I13" s="273" t="str">
        <f>'Attach 3(JV)'!B10</f>
        <v/>
      </c>
      <c r="J13" s="273"/>
    </row>
    <row r="14" spans="1:10" ht="20.100000000000001" customHeight="1">
      <c r="A14" s="31" t="s">
        <v>542</v>
      </c>
      <c r="F14" s="271"/>
      <c r="G14" s="271"/>
      <c r="H14" s="279"/>
      <c r="I14" s="273" t="str">
        <f>'Attach 3(JV)'!B11</f>
        <v/>
      </c>
      <c r="J14" s="273"/>
    </row>
    <row r="15" spans="1:10" ht="15" customHeight="1">
      <c r="A15" s="34"/>
      <c r="F15" s="271"/>
      <c r="G15" s="271"/>
      <c r="H15" s="279"/>
      <c r="I15" s="273" t="str">
        <f>'Attach 3(JV)'!B12</f>
        <v/>
      </c>
      <c r="J15" s="273"/>
    </row>
    <row r="16" spans="1:10" ht="126.75" customHeight="1">
      <c r="A16" s="557" t="str">
        <f>" " &amp;G17&amp;""&amp;G18&amp;""&amp;G19&amp;""</f>
        <v xml:space="preserve"> WE       who are established and reputable manufacturers of   …(insert name and/or description of the goods) …. having production facilities at    ..(insert address of factory) .., , ,  do hereby authorize  , , , (hereinafter, the “Bidder”) to submit a bid, and subsequently negotiate and sign the Contract with you against IFB for  Diversion of the following Lines to facilitate the construction of Railway BG line from Ginigera to Raichur by SWR, Hubli under Raichur TLM in SR-1 (Deposit work On Behalf of SWR):
Package-C-	765 kV Raichur-Kurnool Ckt-02 Line (Loc No: 283-286)  including the above plant &amp; equipment or other goods produced by us.</v>
      </c>
      <c r="B16" s="557"/>
      <c r="C16" s="557"/>
      <c r="D16" s="557"/>
      <c r="E16" s="557"/>
      <c r="F16" s="36"/>
      <c r="G16" s="36"/>
      <c r="H16" s="36"/>
      <c r="I16" s="27">
        <f>'Attach 3(JV)'!B13</f>
        <v>0</v>
      </c>
    </row>
    <row r="17" spans="1:8" ht="9" customHeight="1">
      <c r="A17" s="507"/>
      <c r="B17" s="507"/>
      <c r="C17" s="507"/>
      <c r="D17" s="507"/>
      <c r="E17" s="507"/>
      <c r="F17" s="36"/>
      <c r="G17" s="274" t="str">
        <f>"WE   "&amp;F12&amp;"    who are established and reputable manufacturers of   "&amp;G12&amp; ". having production facilities at"</f>
        <v>WE       who are established and reputable manufacturers of   …(insert name and/or description of the goods) …. having production facilities at</v>
      </c>
      <c r="H17" s="274" t="s">
        <v>20</v>
      </c>
    </row>
    <row r="18" spans="1:8" ht="111.75" customHeight="1">
      <c r="A18" s="557" t="str">
        <f>""&amp;H17&amp;" "&amp;H18&amp;" "&amp;H19&amp;" "</f>
        <v xml:space="preserve">We hereby extend our full guarantee and warranty for the above specified goods offered supporting the supply by the Bidder against these Bidding Documents, and duly authorize said Bidder to act on our behalf in fulfilling these guarantee and warranty obligations.  We also hereby declare that we and   have entered into a formal relationship in which, during the duration of the Contract (including warranty/defects liability). 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 </v>
      </c>
      <c r="B18" s="557"/>
      <c r="C18" s="557"/>
      <c r="D18" s="557"/>
      <c r="E18" s="557"/>
      <c r="F18" s="36"/>
      <c r="G18" s="274" t="str">
        <f>"    "&amp;H12&amp;", "&amp;H13&amp;", "&amp;H14&amp;", "&amp;H15&amp;" do hereby authorize  "&amp;I12&amp;", "&amp;I13&amp;", "&amp;I14&amp;", "&amp;I15&amp; "(hereinafter, the “Bidder”) "</f>
        <v xml:space="preserve">    ..(insert address of factory) .., , ,  do hereby authorize  , , , (hereinafter, the “Bidder”) </v>
      </c>
      <c r="H18" s="274" t="str">
        <f>" We also hereby declare that we and " &amp;I12&amp; "  have entered into a formal relationship in which, during the duration of the Contract (including warranty/defects liability)."</f>
        <v xml:space="preserve"> We also hereby declare that we and   have entered into a formal relationship in which, during the duration of the Contract (including warranty/defects liability).</v>
      </c>
    </row>
    <row r="19" spans="1:8" s="50" customFormat="1" ht="26.25" customHeight="1">
      <c r="A19" s="553" t="str">
        <f>"For and on behalf of the "&amp;F12&amp;""</f>
        <v xml:space="preserve">For and on behalf of the </v>
      </c>
      <c r="B19" s="553"/>
      <c r="C19" s="553"/>
      <c r="D19" s="553"/>
      <c r="E19" s="553"/>
      <c r="F19" s="120"/>
      <c r="G19" s="275" t="str">
        <f>"to submit a bid, and subsequently negotiate and sign the Contract with you against IFB for  " &amp;J12&amp;"  including the above plant &amp; equipment or other goods produced by us."</f>
        <v>to submit a bid, and subsequently negotiate and sign the Contract with you against IFB for  Diversion of the following Lines to facilitate the construction of Railway BG line from Ginigera to Raichur by SWR, Hubli under Raichur TLM in SR-1 (Deposit work On Behalf of SWR):
Package-C-	765 kV Raichur-Kurnool Ckt-02 Line (Loc No: 283-286)  including the above plant &amp; equipment or other goods produced by us.</v>
      </c>
      <c r="H19" s="275" t="s">
        <v>21</v>
      </c>
    </row>
    <row r="20" spans="1:8" s="50" customFormat="1" ht="26.25" customHeight="1">
      <c r="A20" s="37" t="s">
        <v>184</v>
      </c>
      <c r="B20" s="37"/>
      <c r="C20" s="37"/>
      <c r="D20" s="37"/>
      <c r="E20" s="37"/>
      <c r="F20" s="120"/>
      <c r="G20" s="275"/>
      <c r="H20" s="120"/>
    </row>
    <row r="21" spans="1:8" s="50" customFormat="1" ht="26.25" customHeight="1">
      <c r="A21" s="37" t="s">
        <v>22</v>
      </c>
      <c r="B21" s="60" t="str">
        <f>'Attach 3(JV)'!B24</f>
        <v/>
      </c>
      <c r="C21" s="37"/>
      <c r="D21" s="37"/>
      <c r="E21" s="37"/>
      <c r="F21" s="120"/>
      <c r="G21" s="275"/>
      <c r="H21" s="120"/>
    </row>
    <row r="22" spans="1:8" s="50" customFormat="1" ht="26.25" customHeight="1">
      <c r="A22" s="49" t="s">
        <v>23</v>
      </c>
      <c r="B22" s="276"/>
      <c r="C22" s="277"/>
      <c r="D22" s="37"/>
      <c r="E22" s="37"/>
      <c r="F22" s="120"/>
      <c r="G22" s="275"/>
      <c r="H22" s="120"/>
    </row>
    <row r="23" spans="1:8" ht="33" customHeight="1">
      <c r="D23" s="39" t="s">
        <v>184</v>
      </c>
    </row>
    <row r="24" spans="1:8" ht="33" customHeight="1">
      <c r="A24" s="38" t="s">
        <v>179</v>
      </c>
      <c r="B24" s="60" t="str">
        <f>'Attach 3(JV)'!B24</f>
        <v/>
      </c>
      <c r="D24" s="39" t="s">
        <v>177</v>
      </c>
      <c r="E24" s="41" t="str">
        <f>'Attach 3(JV)'!E24</f>
        <v/>
      </c>
    </row>
    <row r="25" spans="1:8" ht="33" customHeight="1">
      <c r="A25" s="38" t="s">
        <v>180</v>
      </c>
      <c r="B25" s="41" t="str">
        <f>'Attach 3(JV)'!B25</f>
        <v/>
      </c>
      <c r="D25" s="39" t="s">
        <v>178</v>
      </c>
      <c r="E25" s="41" t="str">
        <f>'Attach 3(JV)'!E25</f>
        <v/>
      </c>
    </row>
    <row r="26" spans="1:8" ht="33" customHeight="1">
      <c r="D26" s="39" t="s">
        <v>185</v>
      </c>
      <c r="E26" s="42"/>
    </row>
    <row r="27" spans="1:8" ht="20.100000000000001" customHeight="1">
      <c r="A27" s="40"/>
    </row>
    <row r="28" spans="1:8" ht="51" customHeight="1">
      <c r="A28" s="278" t="s">
        <v>24</v>
      </c>
      <c r="B28" s="554" t="s">
        <v>25</v>
      </c>
      <c r="C28" s="554"/>
      <c r="D28" s="554"/>
      <c r="E28" s="554"/>
    </row>
    <row r="29" spans="1:8" ht="40.5" customHeight="1">
      <c r="A29" s="278">
        <v>2</v>
      </c>
      <c r="B29" s="554" t="s">
        <v>26</v>
      </c>
      <c r="C29" s="554"/>
      <c r="D29" s="554"/>
      <c r="E29" s="554"/>
    </row>
    <row r="30" spans="1:8" ht="20.100000000000001" hidden="1" customHeight="1">
      <c r="A30" s="40"/>
    </row>
    <row r="31" spans="1:8" ht="20.100000000000001" hidden="1" customHeight="1"/>
    <row r="32" spans="1:8" ht="20.100000000000001" hidden="1" customHeight="1">
      <c r="A32" s="40"/>
    </row>
    <row r="33" spans="1:1" ht="20.100000000000001" hidden="1" customHeight="1"/>
    <row r="34" spans="1:1" ht="20.100000000000001" hidden="1" customHeight="1">
      <c r="A34" s="40"/>
    </row>
    <row r="35" spans="1:1" ht="20.100000000000001" hidden="1" customHeight="1"/>
    <row r="36" spans="1:1" ht="20.100000000000001" customHeight="1"/>
    <row r="37" spans="1:1" ht="20.100000000000001" customHeight="1"/>
    <row r="38" spans="1:1" ht="20.100000000000001" customHeight="1"/>
  </sheetData>
  <sheetProtection algorithmName="SHA-512" hashValue="1uJwRs7X6EjXogKVzZ8lVe37YSWLUihfWIEOzE4X7JZ4FZUldiCF05PJW39Ephbm4xeuBZSodXncwVvyFPzM6w==" saltValue="kYBRV4Hcptkoox+PdLwDBA==" spinCount="100000" sheet="1" selectLockedCells="1"/>
  <customSheetViews>
    <customSheetView guid="{827228A5-964E-465A-A946-EF2238A19E11}" scale="60" showGridLines="0" hiddenRows="1" hiddenColumns="1" state="hidden" showRuler="0">
      <selection activeCell="H25" sqref="H25"/>
      <pageMargins left="0.74803149606299213" right="0.62992125984251968" top="0.59055118110236227" bottom="0.59055118110236227" header="0.35433070866141736" footer="0.35433070866141736"/>
      <pageSetup scale="75" orientation="portrait" r:id="rId1"/>
      <headerFooter alignWithMargins="0">
        <oddFooter>&amp;R&amp;"Book Antiqua,Bold"&amp;8 Page &amp;P of &amp;N</oddFooter>
      </headerFooter>
    </customSheetView>
    <customSheetView guid="{C75B92C6-DDA6-4B48-9868-112DE431C284}" scale="60" showPageBreaks="1" showGridLines="0" printArea="1" hiddenRows="1" hiddenColumns="1" state="hidden">
      <selection activeCell="H25" sqref="H25"/>
      <pageMargins left="0.74803149606299213" right="0.62992125984251968" top="0.59055118110236227" bottom="0.59055118110236227" header="0.35433070866141736" footer="0.35433070866141736"/>
      <pageSetup scale="75" orientation="portrait" r:id="rId2"/>
      <headerFooter alignWithMargins="0">
        <oddFooter>&amp;R&amp;"Book Antiqua,Bold"&amp;8 Page &amp;P of &amp;N</oddFooter>
      </headerFooter>
    </customSheetView>
    <customSheetView guid="{6A6F11F6-4979-4331-B451-38654332CB39}"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3"/>
      <headerFooter alignWithMargins="0">
        <oddFooter>&amp;R&amp;"Book Antiqua,Bold"&amp;8 Page &amp;P of &amp;N</oddFooter>
      </headerFooter>
    </customSheetView>
    <customSheetView guid="{237D8718-39ED-4FFE-B3B2-D1192F8D2E87}"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4"/>
      <headerFooter alignWithMargins="0">
        <oddFooter>&amp;R&amp;"Book Antiqua,Bold"&amp;8 Page &amp;P of &amp;N</oddFooter>
      </headerFooter>
    </customSheetView>
    <customSheetView guid="{CD4CA1A8-824A-452F-BDBA-32A47C1B3013}"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5"/>
      <headerFooter alignWithMargins="0">
        <oddFooter>&amp;R&amp;"Book Antiqua,Bold"&amp;8 Page &amp;P of &amp;N</oddFooter>
      </headerFooter>
    </customSheetView>
    <customSheetView guid="{2FDEDC7A-220A-4BDB-8FCD-0C556B60E1DF}"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6"/>
      <headerFooter alignWithMargins="0">
        <oddFooter>&amp;R&amp;"Book Antiqua,Bold"&amp;8 Page &amp;P of &amp;N</oddFooter>
      </headerFooter>
    </customSheetView>
    <customSheetView guid="{F68380CD-DF58-4BFA-A4C7-4B5C98AD7B16}"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7"/>
      <headerFooter alignWithMargins="0">
        <oddFooter>&amp;R&amp;"Book Antiqua,Bold"&amp;8 Page &amp;P of &amp;N</oddFooter>
      </headerFooter>
    </customSheetView>
  </customSheetViews>
  <mergeCells count="13">
    <mergeCell ref="A19:E19"/>
    <mergeCell ref="B28:E28"/>
    <mergeCell ref="B29:E29"/>
    <mergeCell ref="A3:E3"/>
    <mergeCell ref="A5:E5"/>
    <mergeCell ref="A8:D8"/>
    <mergeCell ref="A18:E18"/>
    <mergeCell ref="A16:E16"/>
    <mergeCell ref="A17:E17"/>
    <mergeCell ref="A9:D9"/>
    <mergeCell ref="A10:D10"/>
    <mergeCell ref="A12:D12"/>
    <mergeCell ref="A11:D11"/>
  </mergeCells>
  <phoneticPr fontId="76" type="noConversion"/>
  <pageMargins left="0.74803149606299213" right="0.62992125984251968" top="0.59055118110236227" bottom="0.59055118110236227" header="0.35433070866141736" footer="0.35433070866141736"/>
  <pageSetup scale="51" orientation="portrait" r:id="rId8"/>
  <headerFooter alignWithMargins="0">
    <oddHeader>&amp;C&amp;"Calibri"&amp;12&amp;KFF0000 DATA CLASSIFICATION : RESTRICTED&amp;1#_x000D_</oddHeader>
    <oddFooter>&amp;R&amp;"Book Antiqua,Bold"&amp;8 Page &amp;P of &amp;N</oddFooter>
  </headerFooter>
  <drawing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9" tint="0.39997558519241921"/>
  </sheetPr>
  <dimension ref="A1:I41"/>
  <sheetViews>
    <sheetView showGridLines="0" view="pageBreakPreview" zoomScaleNormal="100" zoomScaleSheetLayoutView="100" workbookViewId="0">
      <selection activeCell="B19" sqref="B19:D19"/>
    </sheetView>
  </sheetViews>
  <sheetFormatPr defaultRowHeight="16.5"/>
  <cols>
    <col min="1" max="1" width="12.140625" style="31" customWidth="1"/>
    <col min="2" max="2" width="20.5703125" style="31" customWidth="1"/>
    <col min="3" max="3" width="11.42578125" style="31" customWidth="1"/>
    <col min="4" max="4" width="22.5703125" style="31" customWidth="1"/>
    <col min="5" max="5" width="39.28515625" style="31" customWidth="1"/>
    <col min="6" max="8" width="9.140625" style="26"/>
    <col min="9" max="16384" width="9.140625" style="27"/>
  </cols>
  <sheetData>
    <row r="1" spans="1:9">
      <c r="A1" s="23" t="str">
        <f>'Attach 3(JV)'!A1</f>
        <v>Specification No. :SR-I/C&amp;M/WC-4170-C/2025/Rfx-5002004567 (SR1/NT/W-TW/DOM/B00/25/08381</v>
      </c>
      <c r="B1" s="24"/>
      <c r="C1" s="24"/>
      <c r="D1" s="24"/>
      <c r="E1" s="25" t="str">
        <f>"Attachment-9 "</f>
        <v xml:space="preserve">Attachment-9 </v>
      </c>
    </row>
    <row r="2" spans="1:9" ht="15" customHeight="1"/>
    <row r="3" spans="1:9" ht="78" customHeight="1">
      <c r="A3" s="505" t="str">
        <f>'Attach 3(JV)'!A3</f>
        <v>Diversion of the following Lines to facilitate the construction of Railway BG line from Ginigera to Raichur by SWR, Hubli under Raichur TLM in SR-1 (Deposit work On Behalf of SWR):
Package-C-	765 kV Raichur-Kurnool Ckt-02 Line (Loc No: 283-286)</v>
      </c>
      <c r="B3" s="505"/>
      <c r="C3" s="505"/>
      <c r="D3" s="505"/>
      <c r="E3" s="505"/>
      <c r="F3" s="28"/>
      <c r="G3" s="29"/>
      <c r="H3" s="28"/>
    </row>
    <row r="4" spans="1:9" ht="15" customHeight="1">
      <c r="A4" s="30"/>
      <c r="H4" s="32"/>
      <c r="I4" s="12"/>
    </row>
    <row r="5" spans="1:9" ht="20.100000000000001" customHeight="1">
      <c r="A5" s="506" t="s">
        <v>2</v>
      </c>
      <c r="B5" s="506"/>
      <c r="C5" s="506"/>
      <c r="D5" s="506"/>
      <c r="E5" s="506"/>
      <c r="F5" s="33"/>
      <c r="H5" s="32"/>
      <c r="I5" s="12"/>
    </row>
    <row r="6" spans="1:9" ht="20.100000000000001" customHeight="1">
      <c r="A6" s="34"/>
      <c r="F6" s="33"/>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tr">
        <f>'Attach 4'!E8</f>
        <v>Sr.GM(C&amp;M)</v>
      </c>
      <c r="H8" s="32"/>
      <c r="I8" s="12"/>
    </row>
    <row r="9" spans="1:9">
      <c r="A9" s="14" t="s">
        <v>548</v>
      </c>
      <c r="B9" s="512" t="str">
        <f>'Attach 3(JV)'!B9</f>
        <v/>
      </c>
      <c r="C9" s="512"/>
      <c r="D9" s="512"/>
      <c r="E9" s="40" t="str">
        <f>'Attach 4'!E9</f>
        <v>Power Grid Corporation of India Ltd.,</v>
      </c>
      <c r="H9" s="32"/>
      <c r="I9" s="12"/>
    </row>
    <row r="10" spans="1:9">
      <c r="A10" s="14" t="s">
        <v>549</v>
      </c>
      <c r="B10" s="512" t="str">
        <f>'Attach 3(JV)'!B10</f>
        <v/>
      </c>
      <c r="C10" s="512"/>
      <c r="D10" s="512"/>
      <c r="E10" s="40" t="str">
        <f>'Attach 4'!E10</f>
        <v>SRTS-1</v>
      </c>
      <c r="H10" s="32"/>
      <c r="I10" s="12"/>
    </row>
    <row r="11" spans="1:9">
      <c r="B11" s="512" t="str">
        <f>'Attach 3(JV)'!B11</f>
        <v/>
      </c>
      <c r="C11" s="512"/>
      <c r="D11" s="512"/>
      <c r="E11" s="40" t="str">
        <f>'Attach 4'!E11</f>
        <v>No: 6-6-8/32 &amp; 395E, Kavadiguda Main Road</v>
      </c>
    </row>
    <row r="12" spans="1:9">
      <c r="A12" s="34"/>
      <c r="B12" s="512" t="str">
        <f>'Attach 3(JV)'!B12</f>
        <v/>
      </c>
      <c r="C12" s="512"/>
      <c r="D12" s="512"/>
      <c r="E12" s="40" t="str">
        <f>'Attach 4'!E12</f>
        <v>Secunderabad, Telangana – 500 080</v>
      </c>
    </row>
    <row r="13" spans="1:9" ht="15" customHeight="1">
      <c r="A13" s="34"/>
      <c r="B13" s="117"/>
      <c r="C13" s="117"/>
      <c r="D13" s="117"/>
    </row>
    <row r="14" spans="1:9" ht="20.100000000000001" customHeight="1">
      <c r="A14" s="31" t="s">
        <v>542</v>
      </c>
    </row>
    <row r="15" spans="1:9" ht="15" customHeight="1">
      <c r="A15" s="34"/>
    </row>
    <row r="16" spans="1:9" ht="90.75" customHeight="1">
      <c r="A16" s="507" t="str">
        <f>"We hereby declare that the following Delivery Schedule shall be followed by us for the subject Package i.e., " &amp; 'Attach 3(JV)'!A3 &amp; " for the period commencing from the effective date of Contract to us :"</f>
        <v>We hereby declare that the following Delivery Schedule shall be followed by us for the subject Package i.e., Diversion of the following Lines to facilitate the construction of Railway BG line from Ginigera to Raichur by SWR, Hubli under Raichur TLM in SR-1 (Deposit work On Behalf of SWR):
Package-C-	765 kV Raichur-Kurnool Ckt-02 Line (Loc No: 283-286) for the period commencing from the effective date of Contract to us :</v>
      </c>
      <c r="B16" s="507"/>
      <c r="C16" s="507"/>
      <c r="D16" s="507"/>
      <c r="E16" s="507"/>
      <c r="F16" s="36"/>
      <c r="G16" s="36"/>
      <c r="H16" s="36"/>
    </row>
    <row r="17" spans="1:8" ht="20.100000000000001" customHeight="1">
      <c r="A17" s="34"/>
      <c r="B17" s="34"/>
      <c r="C17" s="34"/>
      <c r="D17" s="34"/>
      <c r="E17" s="34"/>
      <c r="F17" s="36"/>
      <c r="G17" s="36"/>
      <c r="H17" s="36"/>
    </row>
    <row r="18" spans="1:8" ht="39" customHeight="1">
      <c r="A18" s="115" t="s">
        <v>546</v>
      </c>
      <c r="B18" s="564" t="s">
        <v>4</v>
      </c>
      <c r="C18" s="564"/>
      <c r="D18" s="564"/>
      <c r="E18" s="115" t="s">
        <v>3</v>
      </c>
      <c r="F18" s="36"/>
      <c r="G18" s="36"/>
      <c r="H18" s="36"/>
    </row>
    <row r="19" spans="1:8" ht="20.100000000000001" customHeight="1">
      <c r="A19" s="45">
        <v>1</v>
      </c>
      <c r="B19" s="561"/>
      <c r="C19" s="562"/>
      <c r="D19" s="563"/>
      <c r="E19" s="116"/>
      <c r="F19" s="36"/>
      <c r="G19" s="36"/>
      <c r="H19" s="36"/>
    </row>
    <row r="20" spans="1:8" ht="20.100000000000001" customHeight="1">
      <c r="A20" s="45">
        <v>2</v>
      </c>
      <c r="B20" s="561"/>
      <c r="C20" s="562"/>
      <c r="D20" s="563"/>
      <c r="E20" s="116"/>
      <c r="F20" s="36"/>
      <c r="G20" s="36"/>
      <c r="H20" s="36"/>
    </row>
    <row r="21" spans="1:8" ht="20.100000000000001" customHeight="1">
      <c r="A21" s="45">
        <v>3</v>
      </c>
      <c r="B21" s="561"/>
      <c r="C21" s="562"/>
      <c r="D21" s="563"/>
      <c r="E21" s="116"/>
      <c r="F21" s="36"/>
      <c r="G21" s="36"/>
      <c r="H21" s="36"/>
    </row>
    <row r="22" spans="1:8" ht="20.100000000000001" customHeight="1">
      <c r="A22" s="45">
        <v>4</v>
      </c>
      <c r="B22" s="561"/>
      <c r="C22" s="562"/>
      <c r="D22" s="563"/>
      <c r="E22" s="116"/>
      <c r="F22" s="36"/>
      <c r="G22" s="36"/>
      <c r="H22" s="36"/>
    </row>
    <row r="23" spans="1:8" ht="20.100000000000001" customHeight="1">
      <c r="A23" s="45">
        <v>5</v>
      </c>
      <c r="B23" s="561"/>
      <c r="C23" s="562"/>
      <c r="D23" s="563"/>
      <c r="E23" s="116"/>
      <c r="F23" s="36"/>
      <c r="G23" s="36"/>
      <c r="H23" s="36"/>
    </row>
    <row r="24" spans="1:8" ht="20.100000000000001" customHeight="1">
      <c r="A24" s="45">
        <v>6</v>
      </c>
      <c r="B24" s="561"/>
      <c r="C24" s="562"/>
      <c r="D24" s="563"/>
      <c r="E24" s="116"/>
      <c r="F24" s="36"/>
      <c r="G24" s="36"/>
      <c r="H24" s="36"/>
    </row>
    <row r="25" spans="1:8" ht="37.5" customHeight="1">
      <c r="A25" s="45">
        <v>7</v>
      </c>
      <c r="B25" s="561"/>
      <c r="C25" s="562"/>
      <c r="D25" s="563"/>
      <c r="E25" s="116"/>
      <c r="F25" s="36"/>
      <c r="G25" s="36"/>
      <c r="H25" s="36"/>
    </row>
    <row r="26" spans="1:8" ht="33" customHeight="1">
      <c r="A26" s="560" t="str">
        <f>IF(E25&gt;18, "You are exceeding the completion schedule of " &amp; Basic!B5 &amp; " months as specified in the bidding documents", "")</f>
        <v/>
      </c>
      <c r="B26" s="560"/>
      <c r="C26" s="560"/>
      <c r="D26" s="560"/>
      <c r="E26" s="560"/>
    </row>
    <row r="27" spans="1:8" ht="33" customHeight="1">
      <c r="D27" s="39"/>
    </row>
    <row r="28" spans="1:8" ht="33" customHeight="1">
      <c r="A28" s="38" t="s">
        <v>179</v>
      </c>
      <c r="B28" s="60" t="str">
        <f>'Attach 3(JV)'!B24</f>
        <v/>
      </c>
      <c r="D28" s="39" t="s">
        <v>177</v>
      </c>
      <c r="E28" s="41" t="str">
        <f>'Attach 3(JV)'!E24</f>
        <v/>
      </c>
    </row>
    <row r="29" spans="1:8" ht="33" customHeight="1">
      <c r="A29" s="38" t="s">
        <v>180</v>
      </c>
      <c r="B29" s="41" t="str">
        <f>'Attach 3(JV)'!B25</f>
        <v/>
      </c>
      <c r="D29" s="39" t="s">
        <v>178</v>
      </c>
      <c r="E29" s="41" t="str">
        <f>'Attach 3(JV)'!E25</f>
        <v/>
      </c>
    </row>
    <row r="30" spans="1:8" ht="33" customHeight="1">
      <c r="D30" s="39"/>
      <c r="E30" s="42"/>
    </row>
    <row r="31" spans="1:8" ht="20.100000000000001" customHeight="1">
      <c r="A31" s="40"/>
    </row>
    <row r="32" spans="1:8"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c r="A37" s="40"/>
    </row>
    <row r="38" spans="1:1" ht="20.100000000000001" customHeight="1"/>
    <row r="39" spans="1:1" ht="20.100000000000001" customHeight="1"/>
    <row r="40" spans="1:1" ht="20.100000000000001" customHeight="1"/>
    <row r="41" spans="1:1" ht="20.100000000000001" customHeight="1"/>
  </sheetData>
  <sheetProtection algorithmName="SHA-512" hashValue="FSr2Vsx7BE3A/I82RO5uufDHnZElfFjY30x2cVpOgVI5NRojZ14eem4uLwwDNqb9S24/IP4wX1Vly9xN0VL6mA==" saltValue="O/Kx96+e7j/32qYuCvsf8g==" spinCount="100000" sheet="1" selectLockedCells="1"/>
  <customSheetViews>
    <customSheetView guid="{827228A5-964E-465A-A946-EF2238A19E11}" showGridLines="0" printArea="1" showRuler="0" topLeftCell="A16">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C75B92C6-DDA6-4B48-9868-112DE431C284}" showPageBreaks="1" showGridLines="0" printArea="1" topLeftCell="A13">
      <selection activeCell="E23" sqref="E23"/>
      <rowBreaks count="1" manualBreakCount="1">
        <brk id="30" max="4" man="1"/>
      </rowBreaks>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6A6F11F6-4979-4331-B451-38654332CB39}" showGridLines="0" topLeftCell="A22">
      <selection activeCell="G20" sqref="G20"/>
      <rowBreaks count="1" manualBreakCount="1">
        <brk id="30" max="4" man="1"/>
      </rowBreaks>
      <pageMargins left="0.74803149606299213" right="0.62992125984251968" top="0.59055118110236227" bottom="0.59055118110236227" header="0.35433070866141736" footer="0.35433070866141736"/>
      <pageSetup scale="90" orientation="portrait" r:id="rId3"/>
      <headerFooter alignWithMargins="0">
        <oddFooter>&amp;R&amp;"Book Antiqua,Bold"&amp;8 Page &amp;P of &amp;N</oddFooter>
      </headerFooter>
    </customSheetView>
    <customSheetView guid="{237D8718-39ED-4FFE-B3B2-D1192F8D2E87}"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4"/>
      <headerFooter alignWithMargins="0">
        <oddFooter>&amp;R&amp;"Book Antiqua,Bold"&amp;8 Page &amp;P of &amp;N</oddFooter>
      </headerFooter>
    </customSheetView>
    <customSheetView guid="{CD4CA1A8-824A-452F-BDBA-32A47C1B3013}" scale="90" showPageBreaks="1" showGridLines="0" printArea="1" view="pageBreakPreview">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5"/>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7"/>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 guid="{F68380CD-DF58-4BFA-A4C7-4B5C98AD7B16}"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10"/>
      <headerFooter alignWithMargins="0">
        <oddFooter>&amp;R&amp;"Book Antiqua,Bold"&amp;8 Page &amp;P of &amp;N</oddFooter>
      </headerFooter>
    </customSheetView>
  </customSheetViews>
  <mergeCells count="17">
    <mergeCell ref="A26:E26"/>
    <mergeCell ref="B24:D24"/>
    <mergeCell ref="B21:D21"/>
    <mergeCell ref="B18:D18"/>
    <mergeCell ref="B19:D19"/>
    <mergeCell ref="B22:D22"/>
    <mergeCell ref="B23:D23"/>
    <mergeCell ref="B20:D20"/>
    <mergeCell ref="B25:D25"/>
    <mergeCell ref="A3:E3"/>
    <mergeCell ref="A5:E5"/>
    <mergeCell ref="A16:E16"/>
    <mergeCell ref="B9:D9"/>
    <mergeCell ref="B10:D10"/>
    <mergeCell ref="B11:D11"/>
    <mergeCell ref="B12:D12"/>
    <mergeCell ref="A8:D8"/>
  </mergeCells>
  <phoneticPr fontId="6" type="noConversion"/>
  <pageMargins left="0.74803149606299213" right="0.62992125984251968" top="0.59055118110236227" bottom="0.59055118110236227" header="0.35433070866141736" footer="0.35433070866141736"/>
  <pageSetup scale="90" orientation="portrait" r:id="rId11"/>
  <headerFooter alignWithMargins="0">
    <oddHeader>&amp;C&amp;"Calibri"&amp;12&amp;KFF0000 DATA CLASSIFICATION : RESTRICTED&amp;1#_x000D_</oddHeader>
    <oddFooter>&amp;R&amp;"Book Antiqua,Bold"&amp;8 Page &amp;P of &amp;N</oddFooter>
  </headerFooter>
  <rowBreaks count="1" manualBreakCount="1">
    <brk id="30" max="4" man="1"/>
  </rowBreaks>
  <drawing r:id="rId1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sheetPr>
  <dimension ref="A1:I36"/>
  <sheetViews>
    <sheetView showGridLines="0" view="pageBreakPreview" zoomScaleNormal="100" zoomScaleSheetLayoutView="100" workbookViewId="0">
      <selection activeCell="E8" sqref="E8"/>
    </sheetView>
  </sheetViews>
  <sheetFormatPr defaultRowHeight="16.5"/>
  <cols>
    <col min="1" max="1" width="12.140625" style="5" customWidth="1"/>
    <col min="2" max="2" width="20.5703125" style="5" customWidth="1"/>
    <col min="3" max="3" width="11.42578125" style="5" customWidth="1"/>
    <col min="4" max="4" width="24.140625" style="5" customWidth="1"/>
    <col min="5" max="5" width="39.28515625" style="5" customWidth="1"/>
    <col min="6" max="8" width="9.140625" style="1" customWidth="1"/>
  </cols>
  <sheetData>
    <row r="1" spans="1:9">
      <c r="A1" s="23" t="str">
        <f>'Attach 3(JV)'!A1</f>
        <v>Specification No. :SR-I/C&amp;M/WC-4170-C/2025/Rfx-5002004567 (SR1/NT/W-TW/DOM/B00/25/08381</v>
      </c>
      <c r="B1" s="18"/>
      <c r="C1" s="18"/>
      <c r="D1" s="18"/>
      <c r="E1" s="19" t="str">
        <f>"Attachment-10 "</f>
        <v xml:space="preserve">Attachment-10 </v>
      </c>
    </row>
    <row r="3" spans="1:9" ht="72.75" customHeight="1">
      <c r="A3" s="565" t="str">
        <f>'Attach 3(JV)'!A3</f>
        <v>Diversion of the following Lines to facilitate the construction of Railway BG line from Ginigera to Raichur by SWR, Hubli under Raichur TLM in SR-1 (Deposit work On Behalf of SWR):
Package-C-	765 kV Raichur-Kurnool Ckt-02 Line (Loc No: 283-286)</v>
      </c>
      <c r="B3" s="565"/>
      <c r="C3" s="565"/>
      <c r="D3" s="565"/>
      <c r="E3" s="565"/>
      <c r="F3" s="3"/>
      <c r="G3" s="10"/>
      <c r="H3" s="3"/>
    </row>
    <row r="4" spans="1:9" ht="20.100000000000001" customHeight="1">
      <c r="A4" s="6"/>
      <c r="H4" s="11"/>
      <c r="I4" s="12"/>
    </row>
    <row r="5" spans="1:9" ht="20.100000000000001" customHeight="1">
      <c r="A5" s="566" t="s">
        <v>5</v>
      </c>
      <c r="B5" s="566"/>
      <c r="C5" s="566"/>
      <c r="D5" s="566"/>
      <c r="E5" s="566"/>
      <c r="F5" s="4"/>
      <c r="H5" s="11"/>
      <c r="I5" s="12"/>
    </row>
    <row r="6" spans="1:9" ht="20.100000000000001" customHeight="1">
      <c r="A6" s="7"/>
      <c r="H6" s="11"/>
      <c r="I6" s="12"/>
    </row>
    <row r="7" spans="1:9" ht="20.100000000000001" customHeight="1">
      <c r="A7" s="15" t="str">
        <f>'Attach 3(JV)'!A7</f>
        <v>Bidder’s Name and Address (the Bidder) :</v>
      </c>
      <c r="E7" s="16" t="str">
        <f>'Attach 3(JV)'!E7</f>
        <v>To:</v>
      </c>
      <c r="H7" s="11"/>
      <c r="I7" s="12"/>
    </row>
    <row r="8" spans="1:9" ht="36" customHeight="1">
      <c r="A8" s="568" t="str">
        <f>'Attach 3(JV)'!A8</f>
        <v/>
      </c>
      <c r="B8" s="568"/>
      <c r="C8" s="568"/>
      <c r="D8" s="568"/>
      <c r="E8" s="40" t="str">
        <f>'Attach 3(QR)'!E8</f>
        <v>Sr.GM(C&amp;M)</v>
      </c>
      <c r="H8" s="11"/>
      <c r="I8" s="12"/>
    </row>
    <row r="9" spans="1:9">
      <c r="A9" s="14" t="s">
        <v>548</v>
      </c>
      <c r="B9" s="512" t="str">
        <f>'Attach 3(JV)'!B9</f>
        <v/>
      </c>
      <c r="C9" s="512"/>
      <c r="D9" s="512"/>
      <c r="E9" s="40" t="str">
        <f>'Attach 3(QR)'!E9</f>
        <v>Power Grid Corporation of India Ltd.,</v>
      </c>
      <c r="H9" s="11"/>
      <c r="I9" s="12"/>
    </row>
    <row r="10" spans="1:9">
      <c r="A10" s="14" t="s">
        <v>549</v>
      </c>
      <c r="B10" s="512" t="str">
        <f>'Attach 3(JV)'!B10</f>
        <v/>
      </c>
      <c r="C10" s="512"/>
      <c r="D10" s="512"/>
      <c r="E10" s="40" t="str">
        <f>'Attach 3(QR)'!E10</f>
        <v>SRTS-1</v>
      </c>
      <c r="H10" s="11"/>
      <c r="I10" s="12"/>
    </row>
    <row r="11" spans="1:9">
      <c r="B11" s="512" t="str">
        <f>'Attach 3(JV)'!B11</f>
        <v/>
      </c>
      <c r="C11" s="512"/>
      <c r="D11" s="512"/>
      <c r="E11" s="40" t="str">
        <f>'Attach 3(QR)'!E11</f>
        <v>No: 6-6-8/32 &amp; 395E, Kavadiguda Main Road</v>
      </c>
    </row>
    <row r="12" spans="1:9">
      <c r="A12" s="7"/>
      <c r="B12" s="512" t="str">
        <f>'Attach 3(JV)'!B12</f>
        <v/>
      </c>
      <c r="C12" s="512"/>
      <c r="D12" s="512"/>
      <c r="E12" s="40" t="str">
        <f>'Attach 3(QR)'!E12</f>
        <v>Secunderabad, Telangana – 500 080</v>
      </c>
    </row>
    <row r="13" spans="1:9" ht="20.100000000000001" customHeight="1">
      <c r="A13" s="7"/>
      <c r="B13" s="158"/>
      <c r="C13" s="158"/>
      <c r="D13" s="158"/>
      <c r="G13" s="13"/>
    </row>
    <row r="14" spans="1:9" ht="20.100000000000001" customHeight="1">
      <c r="A14" s="5" t="s">
        <v>542</v>
      </c>
    </row>
    <row r="15" spans="1:9" ht="20.100000000000001" customHeight="1">
      <c r="A15" s="7"/>
    </row>
    <row r="16" spans="1:9" ht="57" customHeight="1">
      <c r="A16" s="567" t="s">
        <v>567</v>
      </c>
      <c r="B16" s="567"/>
      <c r="C16" s="567"/>
      <c r="D16" s="567"/>
      <c r="E16" s="567"/>
      <c r="F16" s="2"/>
      <c r="G16" s="2"/>
      <c r="H16" s="2"/>
    </row>
    <row r="17" spans="1:5" ht="20.100000000000001" customHeight="1">
      <c r="A17" s="8"/>
    </row>
    <row r="18" spans="1:5" ht="20.100000000000001" customHeight="1">
      <c r="A18" s="8"/>
    </row>
    <row r="19" spans="1:5" ht="20.100000000000001" customHeight="1"/>
    <row r="20" spans="1:5" ht="33" customHeight="1">
      <c r="D20" s="22"/>
    </row>
    <row r="21" spans="1:5" ht="33" customHeight="1">
      <c r="A21" s="20" t="s">
        <v>179</v>
      </c>
      <c r="B21" s="213" t="str">
        <f>'Attach 3(JV)'!B24</f>
        <v/>
      </c>
      <c r="C21" s="17"/>
      <c r="D21" s="22" t="s">
        <v>177</v>
      </c>
      <c r="E21" s="21" t="str">
        <f>'Attach 3(JV)'!E24</f>
        <v/>
      </c>
    </row>
    <row r="22" spans="1:5" ht="33" customHeight="1">
      <c r="A22" s="20" t="s">
        <v>180</v>
      </c>
      <c r="B22" s="21" t="str">
        <f>'Attach 3(JV)'!B25</f>
        <v/>
      </c>
      <c r="C22" s="17"/>
      <c r="D22" s="22" t="s">
        <v>178</v>
      </c>
      <c r="E22" s="21" t="str">
        <f>'Attach 3(JV)'!E25</f>
        <v/>
      </c>
    </row>
    <row r="23" spans="1:5" ht="33" customHeight="1">
      <c r="B23" s="17"/>
      <c r="C23" s="17"/>
      <c r="D23" s="22"/>
      <c r="E23" s="17"/>
    </row>
    <row r="24" spans="1:5" ht="20.100000000000001" customHeight="1"/>
    <row r="25" spans="1:5" ht="20.100000000000001" customHeight="1">
      <c r="A25" s="9"/>
    </row>
    <row r="26" spans="1:5" ht="20.100000000000001" customHeight="1"/>
    <row r="27" spans="1:5" ht="20.100000000000001" customHeight="1"/>
    <row r="28" spans="1:5" ht="20.100000000000001" customHeight="1">
      <c r="A28" s="9"/>
    </row>
    <row r="29" spans="1:5" ht="20.100000000000001" customHeight="1"/>
    <row r="30" spans="1:5" ht="20.100000000000001" customHeight="1">
      <c r="A30" s="9"/>
    </row>
    <row r="31" spans="1:5" ht="20.100000000000001" customHeight="1"/>
    <row r="32" spans="1:5" ht="20.100000000000001" customHeight="1">
      <c r="A32" s="9"/>
    </row>
    <row r="33" ht="20.100000000000001" customHeight="1"/>
    <row r="34" ht="20.100000000000001" customHeight="1"/>
    <row r="35" ht="20.100000000000001" customHeight="1"/>
    <row r="36" ht="20.100000000000001" customHeight="1"/>
  </sheetData>
  <sheetProtection algorithmName="SHA-512" hashValue="K1eRarc4BiDKq0WAqm7jNfnYu5hfjH5ffGF2APcHFBavOtyaHcSJeuaWTiaKdf3YC1NlnszOYXr4PbCQBKDsvQ==" saltValue="lW9bbizoxfrj+rcmk+el/w==" spinCount="100000" sheet="1" selectLockedCells="1"/>
  <customSheetViews>
    <customSheetView guid="{827228A5-964E-465A-A946-EF2238A19E11}" showGridLines="0" showRuler="0" topLeftCell="A7">
      <selection activeCell="A16" sqref="A16:E16"/>
      <pageMargins left="0.75" right="0.63" top="0.57999999999999996" bottom="0.6" header="0.34" footer="0.35"/>
      <pageSetup scale="94" orientation="portrait" r:id="rId1"/>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4" orientation="portrait" r:id="rId2"/>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94" orientation="portrait" r:id="rId3"/>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4" orientation="portrait" r:id="rId4"/>
      <headerFooter alignWithMargins="0">
        <oddFooter>&amp;R&amp;"Book Antiqua,Bold"&amp;8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7"/>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5" right="0.63" top="0.57999999999999996" bottom="0.6" header="0.34" footer="0.35"/>
      <pageSetup scale="94" orientation="portrait" r:id="rId9"/>
      <headerFooter alignWithMargins="0">
        <oddFooter>&amp;R&amp;"Book Antiqua,Bold"&amp;8 Page &amp;P of &amp;N</oddFooter>
      </headerFooter>
    </customSheetView>
    <customSheetView guid="{F68380CD-DF58-4BFA-A4C7-4B5C98AD7B16}" showGridLines="0">
      <pageMargins left="0.75" right="0.63" top="0.57999999999999996" bottom="0.6" header="0.34" footer="0.35"/>
      <pageSetup scale="94" orientation="portrait" r:id="rId10"/>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scale="94"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sheetPr>
  <dimension ref="A1:Z31"/>
  <sheetViews>
    <sheetView showGridLines="0" view="pageBreakPreview" zoomScaleNormal="100" zoomScaleSheetLayoutView="100" workbookViewId="0">
      <selection activeCell="B18" sqref="B18:C18"/>
    </sheetView>
  </sheetViews>
  <sheetFormatPr defaultRowHeight="16.5"/>
  <cols>
    <col min="1" max="1" width="12.140625" style="31" customWidth="1"/>
    <col min="2" max="2" width="37.85546875" style="31" customWidth="1"/>
    <col min="3" max="3" width="24.85546875" style="31" customWidth="1"/>
    <col min="4" max="4" width="21.85546875" style="31" customWidth="1"/>
    <col min="5" max="5" width="20" style="31" customWidth="1"/>
    <col min="6" max="8" width="9.140625" style="26"/>
    <col min="9" max="16384" width="9.140625" style="27"/>
  </cols>
  <sheetData>
    <row r="1" spans="1:26">
      <c r="A1" s="23" t="str">
        <f>'Attach 3(JV)'!A1</f>
        <v>Specification No. :SR-I/C&amp;M/WC-4170-C/2025/Rfx-5002004567 (SR1/NT/W-TW/DOM/B00/25/08381</v>
      </c>
      <c r="B1" s="24"/>
      <c r="C1" s="24"/>
      <c r="D1" s="24"/>
      <c r="E1" s="25" t="str">
        <f>"Attachment-11 "</f>
        <v xml:space="preserve">Attachment-11 </v>
      </c>
    </row>
    <row r="2" spans="1:26" ht="19.5" customHeight="1">
      <c r="Z2" s="130" t="e">
        <f>'Attach 3(JV)'!Z2</f>
        <v>#REF!</v>
      </c>
    </row>
    <row r="3" spans="1:26" ht="61.5" customHeight="1">
      <c r="A3" s="505" t="str">
        <f>'Attach 3(QR)'!A3</f>
        <v>Diversion of the following Lines to facilitate the construction of Railway BG line from Ginigera to Raichur by SWR, Hubli under Raichur TLM in SR-1 (Deposit work On Behalf of SWR):
Package-C-	765 kV Raichur-Kurnool Ckt-02 Line (Loc No: 283-286)</v>
      </c>
      <c r="B3" s="505"/>
      <c r="C3" s="505"/>
      <c r="D3" s="505"/>
      <c r="E3" s="505"/>
      <c r="F3" s="28"/>
      <c r="G3" s="29"/>
      <c r="H3" s="28"/>
    </row>
    <row r="4" spans="1:26" ht="19.5" customHeight="1">
      <c r="A4" s="30"/>
      <c r="H4" s="32"/>
      <c r="I4" s="12"/>
    </row>
    <row r="5" spans="1:26" ht="19.5" customHeight="1">
      <c r="A5" s="506" t="s">
        <v>6</v>
      </c>
      <c r="B5" s="506"/>
      <c r="C5" s="506"/>
      <c r="D5" s="506"/>
      <c r="E5" s="506"/>
      <c r="F5" s="33"/>
      <c r="H5" s="32"/>
      <c r="I5" s="12"/>
    </row>
    <row r="6" spans="1:26" ht="19.5" customHeight="1">
      <c r="A6" s="34"/>
      <c r="H6" s="32"/>
      <c r="I6" s="12"/>
    </row>
    <row r="7" spans="1:26" ht="19.5" customHeight="1">
      <c r="A7" s="35" t="str">
        <f>'Attach 3(JV)'!A7</f>
        <v>Bidder’s Name and Address (the Bidder) :</v>
      </c>
      <c r="B7" s="34"/>
      <c r="C7" s="34"/>
      <c r="D7" s="16" t="str">
        <f>'Attach 3(JV)'!E7</f>
        <v>To:</v>
      </c>
      <c r="H7" s="32"/>
      <c r="I7" s="12"/>
    </row>
    <row r="8" spans="1:26" ht="36" customHeight="1">
      <c r="A8" s="511" t="str">
        <f>'Attach 3(JV)'!A8</f>
        <v/>
      </c>
      <c r="B8" s="511"/>
      <c r="C8" s="511"/>
      <c r="D8" s="40" t="str">
        <f>'Attach 4'!E8</f>
        <v>Sr.GM(C&amp;M)</v>
      </c>
      <c r="H8" s="32"/>
      <c r="I8" s="12"/>
    </row>
    <row r="9" spans="1:26">
      <c r="A9" s="14" t="s">
        <v>548</v>
      </c>
      <c r="B9" s="512" t="str">
        <f>'Attach 3(JV)'!B9</f>
        <v/>
      </c>
      <c r="C9" s="512"/>
      <c r="D9" s="40" t="str">
        <f>'Attach 4'!E9</f>
        <v>Power Grid Corporation of India Ltd.,</v>
      </c>
      <c r="H9" s="32"/>
      <c r="I9" s="12"/>
    </row>
    <row r="10" spans="1:26">
      <c r="A10" s="14" t="s">
        <v>549</v>
      </c>
      <c r="B10" s="512" t="str">
        <f>'Attach 3(JV)'!B10</f>
        <v/>
      </c>
      <c r="C10" s="512"/>
      <c r="D10" s="40" t="str">
        <f>'Attach 4'!E10</f>
        <v>SRTS-1</v>
      </c>
      <c r="H10" s="32"/>
      <c r="I10" s="12"/>
    </row>
    <row r="11" spans="1:26">
      <c r="B11" s="512" t="str">
        <f>'Attach 3(JV)'!B11</f>
        <v/>
      </c>
      <c r="C11" s="512"/>
      <c r="D11" s="40" t="str">
        <f>'Attach 4'!E11</f>
        <v>No: 6-6-8/32 &amp; 395E, Kavadiguda Main Road</v>
      </c>
    </row>
    <row r="12" spans="1:26">
      <c r="A12" s="34"/>
      <c r="B12" s="512" t="str">
        <f>'Attach 3(JV)'!B12</f>
        <v/>
      </c>
      <c r="C12" s="512"/>
      <c r="D12" s="40" t="str">
        <f>'Attach 4'!E12</f>
        <v>Secunderabad, Telangana – 500 080</v>
      </c>
    </row>
    <row r="13" spans="1:26" ht="19.5" customHeight="1">
      <c r="A13" s="31" t="s">
        <v>542</v>
      </c>
    </row>
    <row r="14" spans="1:26" ht="115.5" customHeight="1">
      <c r="A14" s="570" t="s">
        <v>588</v>
      </c>
      <c r="B14" s="570"/>
      <c r="C14" s="570"/>
      <c r="D14" s="570"/>
      <c r="E14" s="570"/>
    </row>
    <row r="15" spans="1:26" ht="33.75" customHeight="1">
      <c r="A15" s="507" t="s">
        <v>7</v>
      </c>
      <c r="B15" s="507"/>
      <c r="C15" s="507"/>
      <c r="D15" s="507"/>
      <c r="E15" s="507"/>
      <c r="F15" s="36"/>
      <c r="G15" s="36"/>
      <c r="H15" s="36"/>
    </row>
    <row r="16" spans="1:26" ht="19.5" customHeight="1">
      <c r="A16" s="34"/>
      <c r="B16" s="34"/>
      <c r="C16" s="34"/>
      <c r="D16" s="34"/>
      <c r="E16" s="34"/>
      <c r="F16" s="36"/>
      <c r="G16" s="36"/>
      <c r="H16" s="36"/>
    </row>
    <row r="17" spans="1:8" s="26" customFormat="1" ht="72" customHeight="1">
      <c r="A17" s="47" t="s">
        <v>546</v>
      </c>
      <c r="B17" s="546" t="s">
        <v>276</v>
      </c>
      <c r="C17" s="546"/>
      <c r="D17" s="47" t="s">
        <v>277</v>
      </c>
      <c r="E17" s="47" t="s">
        <v>278</v>
      </c>
      <c r="G17" s="36"/>
      <c r="H17" s="36"/>
    </row>
    <row r="18" spans="1:8" ht="26.1" customHeight="1">
      <c r="A18" s="82">
        <v>1</v>
      </c>
      <c r="B18" s="569"/>
      <c r="C18" s="569"/>
      <c r="D18" s="92"/>
      <c r="E18" s="92"/>
      <c r="F18" s="36"/>
      <c r="G18" s="36"/>
      <c r="H18" s="36"/>
    </row>
    <row r="19" spans="1:8" ht="26.1" customHeight="1">
      <c r="A19" s="82">
        <v>2</v>
      </c>
      <c r="B19" s="569"/>
      <c r="C19" s="569"/>
      <c r="D19" s="92"/>
      <c r="E19" s="92"/>
      <c r="F19" s="36"/>
      <c r="G19" s="36"/>
      <c r="H19" s="36"/>
    </row>
    <row r="20" spans="1:8" ht="26.1" customHeight="1">
      <c r="A20" s="82">
        <v>3</v>
      </c>
      <c r="B20" s="569"/>
      <c r="C20" s="569"/>
      <c r="D20" s="92"/>
      <c r="E20" s="92"/>
      <c r="F20" s="36"/>
      <c r="G20" s="36"/>
      <c r="H20" s="36"/>
    </row>
    <row r="21" spans="1:8" ht="26.1" customHeight="1">
      <c r="A21" s="82">
        <v>4</v>
      </c>
      <c r="B21" s="569"/>
      <c r="C21" s="569"/>
      <c r="D21" s="92"/>
      <c r="E21" s="92"/>
      <c r="F21" s="36"/>
      <c r="G21" s="36"/>
      <c r="H21" s="36"/>
    </row>
    <row r="22" spans="1:8" ht="26.1" customHeight="1">
      <c r="A22" s="82">
        <v>5</v>
      </c>
      <c r="B22" s="569"/>
      <c r="C22" s="569"/>
      <c r="D22" s="92"/>
      <c r="E22" s="92"/>
      <c r="F22" s="36"/>
      <c r="G22" s="36"/>
      <c r="H22" s="36"/>
    </row>
    <row r="23" spans="1:8" ht="26.1" customHeight="1">
      <c r="A23" s="82">
        <v>6</v>
      </c>
      <c r="B23" s="569"/>
      <c r="C23" s="569"/>
      <c r="D23" s="92"/>
      <c r="E23" s="92"/>
      <c r="F23" s="36"/>
      <c r="G23" s="36"/>
      <c r="H23" s="36"/>
    </row>
    <row r="24" spans="1:8" ht="26.1" customHeight="1">
      <c r="A24" s="34"/>
      <c r="B24" s="34"/>
      <c r="C24" s="34"/>
      <c r="D24" s="34"/>
      <c r="E24" s="34"/>
      <c r="F24" s="36"/>
      <c r="G24" s="36"/>
      <c r="H24" s="36"/>
    </row>
    <row r="25" spans="1:8" ht="26.1" customHeight="1">
      <c r="C25" s="39"/>
    </row>
    <row r="26" spans="1:8" ht="26.1" customHeight="1">
      <c r="A26" s="38" t="s">
        <v>179</v>
      </c>
      <c r="B26" s="60" t="str">
        <f>'Attach 3(JV)'!B24</f>
        <v/>
      </c>
      <c r="C26" s="39" t="s">
        <v>177</v>
      </c>
      <c r="D26" s="41" t="str">
        <f>'Attach 3(JV)'!E24</f>
        <v/>
      </c>
    </row>
    <row r="27" spans="1:8" ht="26.1" customHeight="1">
      <c r="A27" s="38" t="s">
        <v>180</v>
      </c>
      <c r="B27" s="41" t="str">
        <f>'Attach 3(JV)'!B25</f>
        <v/>
      </c>
      <c r="C27" s="39" t="s">
        <v>178</v>
      </c>
      <c r="D27" s="41" t="str">
        <f>'Attach 3(JV)'!E25</f>
        <v/>
      </c>
    </row>
    <row r="28" spans="1:8" ht="26.1" customHeight="1">
      <c r="B28" s="42"/>
      <c r="C28" s="39"/>
      <c r="D28" s="39"/>
      <c r="E28" s="42"/>
    </row>
    <row r="29" spans="1:8" ht="26.1" customHeight="1">
      <c r="B29" s="42"/>
      <c r="C29" s="39"/>
      <c r="D29" s="39"/>
      <c r="E29" s="42"/>
    </row>
    <row r="30" spans="1:8" ht="26.1" customHeight="1">
      <c r="B30" s="42"/>
      <c r="C30" s="39"/>
      <c r="D30" s="39"/>
      <c r="E30" s="42"/>
    </row>
    <row r="31" spans="1:8" ht="37.5" customHeight="1">
      <c r="A31" s="58"/>
      <c r="B31" s="58"/>
      <c r="C31" s="58"/>
      <c r="D31" s="58"/>
      <c r="E31" s="58"/>
    </row>
  </sheetData>
  <sheetProtection algorithmName="SHA-512" hashValue="vMd4r7lRuG14QvJvKozBVPf74kzN7AmCUmSfl8akIzfmOknpqTCa2irjSH5wQ/O7ebkPUnjvNrUWaSUC128kBw==" saltValue="dONgshrw2OVtuPR46kDP9w==" spinCount="100000" sheet="1" selectLockedCells="1"/>
  <customSheetViews>
    <customSheetView guid="{827228A5-964E-465A-A946-EF2238A19E11}" showGridLines="0" showRuler="0">
      <selection activeCell="B18" sqref="B18:C18"/>
      <rowBreaks count="1" manualBreakCount="1">
        <brk id="30" max="4" man="1"/>
      </rowBreaks>
      <pageMargins left="0.75" right="0.63" top="0.57999999999999996" bottom="0.6" header="0.34" footer="0.35"/>
      <pageSetup scale="86" orientation="portrait" r:id="rId1"/>
      <headerFooter alignWithMargins="0">
        <oddFooter>&amp;R&amp;"Book Antiqua,Bold"&amp;8 Page &amp;P of &amp;N</oddFooter>
      </headerFooter>
    </customSheetView>
    <customSheetView guid="{C75B92C6-DDA6-4B48-9868-112DE431C284}" showPageBreaks="1" showGridLines="0" printArea="1" topLeftCell="A10">
      <selection activeCell="D20" sqref="D20"/>
      <rowBreaks count="1" manualBreakCount="1">
        <brk id="30" max="4" man="1"/>
      </rowBreaks>
      <pageMargins left="0.75" right="0.63" top="0.57999999999999996" bottom="0.6" header="0.34" footer="0.35"/>
      <pageSetup scale="86" orientation="portrait" r:id="rId2"/>
      <headerFooter alignWithMargins="0">
        <oddFooter>&amp;R&amp;"Book Antiqua,Bold"&amp;8 Page &amp;P of &amp;N</oddFooter>
      </headerFooter>
    </customSheetView>
    <customSheetView guid="{6A6F11F6-4979-4331-B451-38654332CB39}" showGridLines="0" topLeftCell="A16">
      <selection activeCell="G20" sqref="G20"/>
      <rowBreaks count="1" manualBreakCount="1">
        <brk id="30" max="4" man="1"/>
      </rowBreaks>
      <pageMargins left="0.75" right="0.63" top="0.57999999999999996" bottom="0.6" header="0.34" footer="0.35"/>
      <pageSetup scale="86" orientation="portrait" r:id="rId3"/>
      <headerFooter alignWithMargins="0">
        <oddFooter>&amp;R&amp;"Book Antiqua,Bold"&amp;8 Page &amp;P of &amp;N</oddFooter>
      </headerFooter>
    </customSheetView>
    <customSheetView guid="{237D8718-39ED-4FFE-B3B2-D1192F8D2E87}" showGridLines="0" topLeftCell="B1">
      <selection activeCell="B19" sqref="B19:C19"/>
      <rowBreaks count="1" manualBreakCount="1">
        <brk id="30" max="4" man="1"/>
      </rowBreaks>
      <pageMargins left="0.75" right="0.63" top="0.57999999999999996" bottom="0.6" header="0.34" footer="0.35"/>
      <pageSetup scale="86" orientation="portrait" r:id="rId4"/>
      <headerFooter alignWithMargins="0">
        <oddFooter>&amp;R&amp;"Book Antiqua,Bold"&amp;8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5"/>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7"/>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topLeftCell="B1">
      <selection activeCell="B19" sqref="B19:C19"/>
      <rowBreaks count="1" manualBreakCount="1">
        <brk id="30" max="4" man="1"/>
      </rowBreaks>
      <pageMargins left="0.75" right="0.63" top="0.57999999999999996" bottom="0.6" header="0.34" footer="0.35"/>
      <pageSetup scale="86" orientation="portrait" r:id="rId9"/>
      <headerFooter alignWithMargins="0">
        <oddFooter>&amp;R&amp;"Book Antiqua,Bold"&amp;8 Page &amp;P of &amp;N</oddFooter>
      </headerFooter>
    </customSheetView>
    <customSheetView guid="{F68380CD-DF58-4BFA-A4C7-4B5C98AD7B16}" showGridLines="0" topLeftCell="B1">
      <selection activeCell="B19" sqref="B19:C19"/>
      <rowBreaks count="1" manualBreakCount="1">
        <brk id="30" max="4" man="1"/>
      </rowBreaks>
      <pageMargins left="0.75" right="0.63" top="0.57999999999999996" bottom="0.6" header="0.34" footer="0.35"/>
      <pageSetup scale="86" orientation="portrait" r:id="rId10"/>
      <headerFooter alignWithMargins="0">
        <oddFooter>&amp;R&amp;"Book Antiqua,Bold"&amp;8 Page &amp;P of &amp;N</oddFooter>
      </headerFooter>
    </customSheetView>
  </customSheetViews>
  <mergeCells count="16">
    <mergeCell ref="A8:C8"/>
    <mergeCell ref="A3:E3"/>
    <mergeCell ref="A5:E5"/>
    <mergeCell ref="A15:E15"/>
    <mergeCell ref="B17:C17"/>
    <mergeCell ref="B9:C9"/>
    <mergeCell ref="B10:C10"/>
    <mergeCell ref="B11:C11"/>
    <mergeCell ref="B12:C12"/>
    <mergeCell ref="A14:E14"/>
    <mergeCell ref="B23:C23"/>
    <mergeCell ref="B18:C18"/>
    <mergeCell ref="B19:C19"/>
    <mergeCell ref="B20:C20"/>
    <mergeCell ref="B21:C21"/>
    <mergeCell ref="B22:C22"/>
  </mergeCells>
  <phoneticPr fontId="6" type="noConversion"/>
  <pageMargins left="0.75" right="0.63" top="0.57999999999999996" bottom="0.6" header="0.34" footer="0.35"/>
  <pageSetup scale="79"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53"/>
  </sheetPr>
  <dimension ref="A1:K51"/>
  <sheetViews>
    <sheetView showGridLines="0" view="pageBreakPreview" zoomScale="80" zoomScaleNormal="85" zoomScaleSheetLayoutView="80" workbookViewId="0">
      <selection activeCell="D23" sqref="D23"/>
    </sheetView>
  </sheetViews>
  <sheetFormatPr defaultRowHeight="16.5"/>
  <cols>
    <col min="1" max="1" width="17.5703125" style="31" customWidth="1"/>
    <col min="2" max="2" width="29.85546875" style="31" customWidth="1"/>
    <col min="3" max="3" width="25.7109375" style="31" customWidth="1"/>
    <col min="4" max="4" width="32.85546875" style="31" customWidth="1"/>
    <col min="5" max="5" width="23.85546875" style="31" customWidth="1"/>
    <col min="6" max="6" width="9.140625" style="26"/>
    <col min="7" max="8" width="9.140625" style="27"/>
    <col min="9" max="9" width="14.28515625" style="27" customWidth="1"/>
    <col min="10" max="16384" width="9.140625" style="27"/>
  </cols>
  <sheetData>
    <row r="1" spans="1:6">
      <c r="A1" s="23" t="str">
        <f>'Attach 3(JV)'!A1</f>
        <v>Specification No. :SR-I/C&amp;M/WC-4170-C/2025/Rfx-5002004567 (SR1/NT/W-TW/DOM/B00/25/08381</v>
      </c>
      <c r="B1" s="24"/>
      <c r="C1" s="24"/>
      <c r="D1" s="24"/>
      <c r="E1" s="43" t="str">
        <f>"Attachment-12 "</f>
        <v xml:space="preserve">Attachment-12 </v>
      </c>
    </row>
    <row r="3" spans="1:6" ht="70.5" customHeight="1">
      <c r="A3" s="505" t="str">
        <f>'Attach 3(JV)'!A3</f>
        <v>Diversion of the following Lines to facilitate the construction of Railway BG line from Ginigera to Raichur by SWR, Hubli under Raichur TLM in SR-1 (Deposit work On Behalf of SWR):
Package-C-	765 kV Raichur-Kurnool Ckt-02 Line (Loc No: 283-286)</v>
      </c>
      <c r="B3" s="505"/>
      <c r="C3" s="505"/>
      <c r="D3" s="505"/>
      <c r="E3" s="505"/>
      <c r="F3" s="28"/>
    </row>
    <row r="4" spans="1:6" ht="20.100000000000001" customHeight="1">
      <c r="A4" s="30"/>
      <c r="F4" s="32"/>
    </row>
    <row r="5" spans="1:6" ht="20.100000000000001" customHeight="1">
      <c r="A5" s="571" t="s">
        <v>680</v>
      </c>
      <c r="B5" s="571"/>
      <c r="C5" s="571"/>
      <c r="D5" s="571"/>
      <c r="E5" s="571"/>
      <c r="F5" s="32"/>
    </row>
    <row r="6" spans="1:6" ht="20.100000000000001" customHeight="1">
      <c r="A6" s="34"/>
      <c r="F6" s="32"/>
    </row>
    <row r="7" spans="1:6" ht="20.100000000000001" customHeight="1">
      <c r="A7" s="35" t="str">
        <f>'Attach 3(JV)'!A7</f>
        <v>Bidder’s Name and Address (the Bidder) :</v>
      </c>
      <c r="D7" s="159" t="str">
        <f>'Attach 3(JV)'!E7</f>
        <v>To:</v>
      </c>
      <c r="F7" s="32"/>
    </row>
    <row r="8" spans="1:6" ht="36" customHeight="1">
      <c r="A8" s="511" t="str">
        <f>'Attach 3(JV)'!A8</f>
        <v/>
      </c>
      <c r="B8" s="511"/>
      <c r="C8" s="511"/>
      <c r="D8" s="40" t="str">
        <f>'Attach 4'!E8</f>
        <v>Sr.GM(C&amp;M)</v>
      </c>
      <c r="E8" s="40"/>
      <c r="F8" s="32"/>
    </row>
    <row r="9" spans="1:6">
      <c r="A9" s="14" t="s">
        <v>548</v>
      </c>
      <c r="B9" s="512" t="str">
        <f>'Attach 3(JV)'!B9</f>
        <v/>
      </c>
      <c r="C9" s="512"/>
      <c r="D9" s="40" t="str">
        <f>'Attach 4'!E9</f>
        <v>Power Grid Corporation of India Ltd.,</v>
      </c>
      <c r="E9" s="40"/>
      <c r="F9" s="32"/>
    </row>
    <row r="10" spans="1:6">
      <c r="A10" s="14" t="s">
        <v>549</v>
      </c>
      <c r="B10" s="512" t="str">
        <f>'Attach 3(JV)'!B10</f>
        <v/>
      </c>
      <c r="C10" s="512"/>
      <c r="D10" s="40" t="str">
        <f>'Attach 4'!E10</f>
        <v>SRTS-1</v>
      </c>
      <c r="E10" s="40"/>
      <c r="F10" s="32"/>
    </row>
    <row r="11" spans="1:6">
      <c r="B11" s="512" t="str">
        <f>'Attach 3(JV)'!B11</f>
        <v/>
      </c>
      <c r="C11" s="512"/>
      <c r="D11" s="40" t="str">
        <f>'Attach 4'!E11</f>
        <v>No: 6-6-8/32 &amp; 395E, Kavadiguda Main Road</v>
      </c>
      <c r="E11" s="40"/>
    </row>
    <row r="12" spans="1:6">
      <c r="A12" s="34"/>
      <c r="B12" s="294" t="str">
        <f>'Attach 3(JV)'!B12</f>
        <v/>
      </c>
      <c r="C12" s="294"/>
      <c r="D12" s="40" t="str">
        <f>'Attach 4'!E12</f>
        <v>Secunderabad, Telangana – 500 080</v>
      </c>
      <c r="E12" s="40"/>
    </row>
    <row r="13" spans="1:6" ht="9.9499999999999993" customHeight="1">
      <c r="A13" s="34"/>
      <c r="B13" s="117"/>
      <c r="C13" s="117"/>
    </row>
    <row r="14" spans="1:6" ht="20.100000000000001" customHeight="1">
      <c r="A14" s="31" t="s">
        <v>542</v>
      </c>
    </row>
    <row r="15" spans="1:6" ht="9.9499999999999993" customHeight="1">
      <c r="A15" s="34"/>
    </row>
    <row r="16" spans="1:6" ht="82.5" customHeight="1">
      <c r="A16" s="507" t="s">
        <v>657</v>
      </c>
      <c r="B16" s="507"/>
      <c r="C16" s="507"/>
      <c r="D16" s="507"/>
      <c r="E16" s="507"/>
      <c r="F16" s="36"/>
    </row>
    <row r="17" spans="1:5" ht="20.100000000000001" customHeight="1">
      <c r="A17" s="34"/>
    </row>
    <row r="18" spans="1:5" ht="69" customHeight="1">
      <c r="A18" s="283" t="s">
        <v>546</v>
      </c>
      <c r="B18" s="284" t="s">
        <v>8</v>
      </c>
      <c r="C18" s="283" t="s">
        <v>9</v>
      </c>
      <c r="D18" s="283" t="s">
        <v>27</v>
      </c>
      <c r="E18" s="283" t="s">
        <v>59</v>
      </c>
    </row>
    <row r="19" spans="1:5" ht="21" customHeight="1">
      <c r="A19" s="285"/>
      <c r="B19" s="286"/>
      <c r="C19" s="285"/>
      <c r="D19" s="285"/>
      <c r="E19" s="461"/>
    </row>
    <row r="20" spans="1:5" ht="20.100000000000001" customHeight="1">
      <c r="A20" s="316">
        <v>1</v>
      </c>
      <c r="B20" s="316">
        <v>2</v>
      </c>
      <c r="C20" s="46">
        <v>3</v>
      </c>
      <c r="D20" s="46">
        <v>4</v>
      </c>
      <c r="E20" s="46">
        <v>5</v>
      </c>
    </row>
    <row r="21" spans="1:5" ht="20.100000000000001" customHeight="1">
      <c r="A21" s="364" t="s">
        <v>153</v>
      </c>
      <c r="B21" s="462" t="s">
        <v>593</v>
      </c>
      <c r="C21" s="365"/>
      <c r="D21" s="366"/>
      <c r="E21" s="367"/>
    </row>
    <row r="22" spans="1:5" ht="53.25" customHeight="1">
      <c r="A22" s="463" t="s">
        <v>660</v>
      </c>
      <c r="B22" s="464" t="s">
        <v>594</v>
      </c>
      <c r="C22" s="465"/>
      <c r="D22" s="368" t="s">
        <v>595</v>
      </c>
      <c r="E22" s="466"/>
    </row>
    <row r="23" spans="1:5" ht="36" customHeight="1">
      <c r="A23" s="463" t="s">
        <v>661</v>
      </c>
      <c r="B23" s="464" t="s">
        <v>596</v>
      </c>
      <c r="C23" s="465"/>
      <c r="D23" s="368" t="s">
        <v>597</v>
      </c>
      <c r="E23" s="466"/>
    </row>
    <row r="24" spans="1:5" ht="143.25" customHeight="1">
      <c r="A24" s="463" t="s">
        <v>662</v>
      </c>
      <c r="B24" s="467" t="s">
        <v>599</v>
      </c>
      <c r="C24" s="465"/>
      <c r="D24" s="369" t="s">
        <v>658</v>
      </c>
      <c r="E24" s="466"/>
    </row>
    <row r="25" spans="1:5" ht="36" customHeight="1">
      <c r="A25" s="572" t="s">
        <v>659</v>
      </c>
      <c r="B25" s="573"/>
      <c r="C25" s="573"/>
      <c r="D25" s="573"/>
      <c r="E25" s="574"/>
    </row>
    <row r="26" spans="1:5" ht="25.5" customHeight="1">
      <c r="A26" s="364" t="s">
        <v>154</v>
      </c>
      <c r="B26" s="468" t="s">
        <v>600</v>
      </c>
      <c r="C26" s="365"/>
      <c r="D26" s="366"/>
      <c r="E26" s="367"/>
    </row>
    <row r="27" spans="1:5" ht="103.5" customHeight="1">
      <c r="A27" s="463" t="s">
        <v>660</v>
      </c>
      <c r="B27" s="469" t="s">
        <v>601</v>
      </c>
      <c r="C27" s="470">
        <v>0.65</v>
      </c>
      <c r="D27" s="370" t="s">
        <v>602</v>
      </c>
      <c r="E27" s="471"/>
    </row>
    <row r="28" spans="1:5" ht="103.5" customHeight="1">
      <c r="A28" s="463" t="s">
        <v>661</v>
      </c>
      <c r="B28" s="469" t="s">
        <v>663</v>
      </c>
      <c r="C28" s="472" t="s">
        <v>664</v>
      </c>
      <c r="D28" s="370"/>
      <c r="E28" s="473"/>
    </row>
    <row r="29" spans="1:5" ht="182.25" customHeight="1">
      <c r="A29" s="463"/>
      <c r="B29" s="469" t="str">
        <f>IF($C$28="Option A",INDEX(D49:F49,,MATCH($C$28,D48:F48,0)),INDEX(G49:I49,,MATCH($C$28,G48:I48,0)))</f>
        <v>High Carbon Steel Rods, Co-efficient b =</v>
      </c>
      <c r="C29" s="469">
        <f>IF($C$28="Option A",INDEX(E49:G49,,MATCH($C$28,E48:G48,0)),INDEX(H49:J49,,MATCH($C$28,H48:J48,0)))</f>
        <v>0.13</v>
      </c>
      <c r="D29" s="469" t="str">
        <f>IF($C$28="Option A",INDEX(F49:H49,,MATCH($C$28,F48:H48,0)),INDEX(I49:K49,,MATCH($C$28,I48:K48,0)))</f>
        <v>IEEMA/Nationally recognized published Price Index for High Carbon Steel, acceptable to the Purchaser</v>
      </c>
      <c r="E29" s="473"/>
    </row>
    <row r="30" spans="1:5" ht="87" customHeight="1">
      <c r="A30" s="463"/>
      <c r="B30" s="469" t="str">
        <f>IF($C$28="Option A",INDEX(D51:F51,,MATCH($C$28,D50:F50,0)),INDEX(G51:I51,,MATCH($C$28,G50:I50,0)))</f>
        <v>High Grade Electrolytic Zinc, Co-efficient c =</v>
      </c>
      <c r="C30" s="469">
        <f>IF($C$28="Option A",INDEX(E51:G51,,MATCH($C$28,E50:G50,0)),INDEX(H51:J51,,MATCH($C$28,H50:J50,0)))</f>
        <v>0.02</v>
      </c>
      <c r="D30" s="469" t="str">
        <f>IF($C$28="Option A",INDEX(F51:H51,,MATCH($C$28,F50:H50,0)),INDEX(I51:K51,,MATCH($C$28,I50:K50,0)))</f>
        <v>IEEMA/Nationally recognized published Price Index for High Grade Electrolytic Zinc acceptable to the Purchaser.</v>
      </c>
      <c r="E30" s="473"/>
    </row>
    <row r="31" spans="1:5" ht="137.25" customHeight="1">
      <c r="A31" s="463" t="s">
        <v>598</v>
      </c>
      <c r="B31" s="464" t="s">
        <v>599</v>
      </c>
      <c r="C31" s="469">
        <v>0.05</v>
      </c>
      <c r="D31" s="370" t="s">
        <v>673</v>
      </c>
      <c r="E31" s="471"/>
    </row>
    <row r="32" spans="1:5" ht="29.25" customHeight="1">
      <c r="A32" s="575" t="s">
        <v>674</v>
      </c>
      <c r="B32" s="576"/>
      <c r="C32" s="576"/>
      <c r="D32" s="576"/>
      <c r="E32" s="577"/>
    </row>
    <row r="33" spans="1:11" ht="16.5" customHeight="1">
      <c r="A33" s="578" t="s">
        <v>675</v>
      </c>
      <c r="B33" s="578"/>
      <c r="C33" s="578"/>
      <c r="D33" s="578"/>
      <c r="E33" s="578"/>
    </row>
    <row r="34" spans="1:11" ht="39.75" customHeight="1">
      <c r="A34" s="579"/>
      <c r="B34" s="579"/>
      <c r="C34" s="579"/>
      <c r="D34" s="579"/>
      <c r="E34" s="579"/>
    </row>
    <row r="35" spans="1:11" ht="16.5" customHeight="1">
      <c r="A35" s="579"/>
      <c r="B35" s="579"/>
      <c r="C35" s="579"/>
      <c r="D35" s="579"/>
      <c r="E35" s="579"/>
    </row>
    <row r="36" spans="1:11" ht="154.5" customHeight="1">
      <c r="A36" s="580"/>
      <c r="B36" s="580"/>
      <c r="C36" s="580"/>
      <c r="D36" s="580"/>
      <c r="E36" s="580"/>
    </row>
    <row r="37" spans="1:11">
      <c r="A37" s="560"/>
      <c r="B37" s="560"/>
      <c r="C37" s="560"/>
      <c r="D37" s="560"/>
    </row>
    <row r="38" spans="1:11">
      <c r="A38" s="506"/>
      <c r="B38" s="506"/>
      <c r="C38" s="506"/>
      <c r="D38" s="506"/>
    </row>
    <row r="39" spans="1:11">
      <c r="A39" s="30"/>
      <c r="B39" s="30"/>
      <c r="C39" s="30"/>
      <c r="D39" s="30"/>
    </row>
    <row r="40" spans="1:11">
      <c r="A40" s="38" t="s">
        <v>179</v>
      </c>
      <c r="B40" s="214" t="str">
        <f>'[3]Attach 3(JV)'!B24</f>
        <v/>
      </c>
      <c r="C40" s="38" t="s">
        <v>177</v>
      </c>
      <c r="D40" s="38" t="str">
        <f>'[3]Attach 3(JV)'!E24</f>
        <v/>
      </c>
    </row>
    <row r="41" spans="1:11">
      <c r="A41" s="38" t="s">
        <v>180</v>
      </c>
      <c r="B41" s="38" t="str">
        <f>'[3]Attach 3(JV)'!B25</f>
        <v/>
      </c>
      <c r="C41" s="38" t="s">
        <v>319</v>
      </c>
      <c r="D41" s="35" t="str">
        <f>'[3]Attach 3(JV)'!E25</f>
        <v/>
      </c>
    </row>
    <row r="48" spans="1:11">
      <c r="D48" s="31" t="s">
        <v>664</v>
      </c>
      <c r="E48" s="31" t="s">
        <v>664</v>
      </c>
      <c r="F48" s="31" t="s">
        <v>664</v>
      </c>
      <c r="G48" s="459" t="s">
        <v>669</v>
      </c>
      <c r="H48" s="459" t="s">
        <v>669</v>
      </c>
      <c r="I48" s="459" t="s">
        <v>669</v>
      </c>
      <c r="J48" s="459"/>
      <c r="K48" s="459"/>
    </row>
    <row r="49" spans="4:11" ht="283.5">
      <c r="D49" s="89" t="s">
        <v>665</v>
      </c>
      <c r="E49" s="31">
        <v>0.13</v>
      </c>
      <c r="F49" s="458" t="s">
        <v>667</v>
      </c>
      <c r="G49" s="89" t="s">
        <v>670</v>
      </c>
      <c r="H49" s="31">
        <v>0.15</v>
      </c>
      <c r="I49" s="458" t="s">
        <v>671</v>
      </c>
      <c r="J49" s="31"/>
      <c r="K49" s="458"/>
    </row>
    <row r="50" spans="4:11">
      <c r="D50" s="31" t="s">
        <v>664</v>
      </c>
      <c r="E50" s="31" t="s">
        <v>664</v>
      </c>
      <c r="F50" s="31" t="s">
        <v>664</v>
      </c>
      <c r="G50" s="459" t="s">
        <v>669</v>
      </c>
      <c r="H50" s="459" t="s">
        <v>669</v>
      </c>
      <c r="I50" s="459" t="s">
        <v>669</v>
      </c>
      <c r="J50" s="459"/>
      <c r="K50" s="458"/>
    </row>
    <row r="51" spans="4:11" ht="216">
      <c r="D51" s="89" t="s">
        <v>666</v>
      </c>
      <c r="E51" s="31">
        <v>0.02</v>
      </c>
      <c r="F51" s="458" t="s">
        <v>668</v>
      </c>
      <c r="G51" s="89" t="s">
        <v>672</v>
      </c>
      <c r="H51" s="31" t="s">
        <v>672</v>
      </c>
      <c r="I51" s="458" t="s">
        <v>672</v>
      </c>
      <c r="J51" s="459"/>
    </row>
  </sheetData>
  <sheetProtection algorithmName="SHA-512" hashValue="ZPHvQzchY3ZPDtGQpud+y1Sa5RmosVzm70utxC3Pog126cUOkjr0Nwg9v/Ud7tbG4pZytTOPFkVt/btHXXTfjQ==" saltValue="FB2hqrVChYSGoLMpNA0EjA==" spinCount="100000" sheet="1" selectLockedCells="1"/>
  <customSheetViews>
    <customSheetView guid="{827228A5-964E-465A-A946-EF2238A19E11}" showGridLines="0" hiddenRows="1" hiddenColumns="1" showRuler="0" topLeftCell="A7">
      <selection activeCell="A39" sqref="A39:D40"/>
      <pageMargins left="1" right="0.25" top="0.36" bottom="0.48" header="0.28000000000000003" footer="0.23"/>
      <pageSetup scale="73" orientation="portrait" r:id="rId1"/>
      <headerFooter alignWithMargins="0">
        <oddFooter>&amp;R&amp;"Book Antiqua,Bold"&amp;8 Page &amp;P of &amp;N</oddFooter>
      </headerFooter>
    </customSheetView>
    <customSheetView guid="{C75B92C6-DDA6-4B48-9868-112DE431C284}" showPageBreaks="1" showGridLines="0" printArea="1" hiddenColumns="1" topLeftCell="A37">
      <selection activeCell="E34" sqref="E34"/>
      <pageMargins left="1" right="0.25" top="0.36" bottom="0.48" header="0.28000000000000003" footer="0.23"/>
      <pageSetup scale="73" orientation="portrait" r:id="rId2"/>
      <headerFooter alignWithMargins="0">
        <oddFooter>&amp;R&amp;"Book Antiqua,Bold"&amp;8 Page &amp;P of &amp;N</oddFooter>
      </headerFooter>
    </customSheetView>
    <customSheetView guid="{6A6F11F6-4979-4331-B451-38654332CB39}" showGridLines="0" hiddenColumns="1" topLeftCell="A25">
      <selection activeCell="G20" sqref="G20"/>
      <pageMargins left="1" right="0.25" top="0.36" bottom="0.48" header="0.28000000000000003" footer="0.23"/>
      <pageSetup scale="73" orientation="portrait" r:id="rId3"/>
      <headerFooter alignWithMargins="0">
        <oddFooter>&amp;R&amp;"Book Antiqua,Bold"&amp;8 Page &amp;P of &amp;N</oddFooter>
      </headerFooter>
    </customSheetView>
    <customSheetView guid="{237D8718-39ED-4FFE-B3B2-D1192F8D2E87}" showGridLines="0" hiddenColumns="1">
      <selection activeCell="C22" sqref="C22"/>
      <pageMargins left="1" right="0.25" top="0.36" bottom="0.48" header="0.28000000000000003" footer="0.23"/>
      <pageSetup scale="73" orientation="portrait" r:id="rId4"/>
      <headerFooter alignWithMargins="0">
        <oddFooter>&amp;R&amp;"Book Antiqua,Bold"&amp;8 Page &amp;P of &amp;N</oddFooter>
      </headerFooter>
    </customSheetView>
    <customSheetView guid="{CD4CA1A8-824A-452F-BDBA-32A47C1B3013}" showPageBreaks="1" showGridLines="0" printArea="1" hiddenColumns="1" view="pageBreakPreview">
      <selection activeCell="C22" sqref="C22"/>
      <pageMargins left="1" right="0.25" top="0.36" bottom="0.48" header="0.28000000000000003" footer="0.23"/>
      <pageSetup scale="73" orientation="portrait" r:id="rId5"/>
      <headerFooter alignWithMargins="0">
        <oddFooter>&amp;R&amp;"Book Antiqua,Bold"&amp;8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7"/>
      <headerFooter alignWithMargins="0">
        <oddFooter>&amp;L&amp;8Tower Package-P238-TW04, TL associated with Phase-I Generation Project in Orissa (Part-C)&amp;R&amp;"Book Antiqua,Bold"&amp;8Attachment-12 TW04  /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Columns="1">
      <selection activeCell="C22" sqref="C22"/>
      <pageMargins left="1" right="0.25" top="0.36" bottom="0.48" header="0.28000000000000003" footer="0.23"/>
      <pageSetup scale="73" orientation="portrait" r:id="rId9"/>
      <headerFooter alignWithMargins="0">
        <oddFooter>&amp;R&amp;"Book Antiqua,Bold"&amp;8 Page &amp;P of &amp;N</oddFooter>
      </headerFooter>
    </customSheetView>
    <customSheetView guid="{F68380CD-DF58-4BFA-A4C7-4B5C98AD7B16}" showGridLines="0" hiddenColumns="1">
      <selection activeCell="C22" sqref="C22"/>
      <pageMargins left="1" right="0.25" top="0.36" bottom="0.48" header="0.28000000000000003" footer="0.23"/>
      <pageSetup scale="73" orientation="portrait" r:id="rId10"/>
      <headerFooter alignWithMargins="0">
        <oddFooter>&amp;R&amp;"Book Antiqua,Bold"&amp;8 Page &amp;P of &amp;N</oddFooter>
      </headerFooter>
    </customSheetView>
  </customSheetViews>
  <mergeCells count="11">
    <mergeCell ref="A37:D38"/>
    <mergeCell ref="A3:E3"/>
    <mergeCell ref="A5:E5"/>
    <mergeCell ref="A16:E16"/>
    <mergeCell ref="B9:C9"/>
    <mergeCell ref="B10:C10"/>
    <mergeCell ref="B11:C11"/>
    <mergeCell ref="A8:C8"/>
    <mergeCell ref="A25:E25"/>
    <mergeCell ref="A32:E32"/>
    <mergeCell ref="A33:E36"/>
  </mergeCells>
  <phoneticPr fontId="6" type="noConversion"/>
  <dataValidations count="4">
    <dataValidation type="list" allowBlank="1" showInputMessage="1" showErrorMessage="1" error="Enter between 0.51 and 0.57only" sqref="C22" xr:uid="{00000000-0002-0000-1100-000001000000}">
      <formula1>"0.51,0.52,0.53,0.54,0.55,0.56,0.57"</formula1>
    </dataValidation>
    <dataValidation type="list" allowBlank="1" showInputMessage="1" showErrorMessage="1" error="Enter between 0.08 and 0.10 only" sqref="C23" xr:uid="{00000000-0002-0000-1100-000002000000}">
      <formula1>"0.08,0.09,0.10"</formula1>
    </dataValidation>
    <dataValidation type="list" allowBlank="1" showInputMessage="1" showErrorMessage="1" error="Enter between 0.08 and 0.10 only" sqref="C24" xr:uid="{00000000-0002-0000-1100-000003000000}">
      <formula1>"0.20,0.21,0.22,0.23,0.24"</formula1>
    </dataValidation>
    <dataValidation type="list" allowBlank="1" showInputMessage="1" showErrorMessage="1" sqref="C28" xr:uid="{00000000-0002-0000-1100-000004000000}">
      <formula1>"Option A, Option B"</formula1>
    </dataValidation>
  </dataValidations>
  <pageMargins left="1" right="0.25" top="0.36" bottom="0.48" header="0.28000000000000003" footer="0.23"/>
  <pageSetup scale="73"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sheetPr>
  <dimension ref="A1:I39"/>
  <sheetViews>
    <sheetView showGridLines="0" view="pageBreakPreview" zoomScaleNormal="100" zoomScaleSheetLayoutView="100" workbookViewId="0">
      <selection activeCell="F15" sqref="F15"/>
    </sheetView>
  </sheetViews>
  <sheetFormatPr defaultRowHeight="16.5"/>
  <cols>
    <col min="1" max="1" width="12.140625" style="31" customWidth="1"/>
    <col min="2" max="2" width="20.5703125" style="31" customWidth="1"/>
    <col min="3" max="3" width="11.42578125" style="31" customWidth="1"/>
    <col min="4" max="4" width="23" style="31" customWidth="1"/>
    <col min="5" max="5" width="39.28515625" style="31" customWidth="1"/>
    <col min="6" max="8" width="9.140625" style="26"/>
    <col min="9" max="16384" width="9.140625" style="27"/>
  </cols>
  <sheetData>
    <row r="1" spans="1:9">
      <c r="A1" s="23" t="str">
        <f>'Attach 3(JV)'!A1</f>
        <v>Specification No. :SR-I/C&amp;M/WC-4170-C/2025/Rfx-5002004567 (SR1/NT/W-TW/DOM/B00/25/08381</v>
      </c>
      <c r="B1" s="24"/>
      <c r="C1" s="24"/>
      <c r="D1" s="24"/>
      <c r="E1" s="25" t="str">
        <f>"Attachment-13 "</f>
        <v xml:space="preserve">Attachment-13 </v>
      </c>
    </row>
    <row r="3" spans="1:9" ht="75.75" customHeight="1">
      <c r="A3" s="505" t="str">
        <f>'Attach 3(JV)'!A3</f>
        <v>Diversion of the following Lines to facilitate the construction of Railway BG line from Ginigera to Raichur by SWR, Hubli under Raichur TLM in SR-1 (Deposit work On Behalf of SWR):
Package-C-	765 kV Raichur-Kurnool Ckt-02 Line (Loc No: 283-286)</v>
      </c>
      <c r="B3" s="505"/>
      <c r="C3" s="505"/>
      <c r="D3" s="505"/>
      <c r="E3" s="505"/>
      <c r="F3" s="28"/>
      <c r="G3" s="29"/>
      <c r="H3" s="28"/>
    </row>
    <row r="4" spans="1:9" ht="20.100000000000001" customHeight="1">
      <c r="A4" s="30"/>
      <c r="H4" s="32"/>
      <c r="I4" s="12"/>
    </row>
    <row r="5" spans="1:9" ht="20.100000000000001" customHeight="1">
      <c r="A5" s="506" t="s">
        <v>173</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tr">
        <f>'Attach 4'!E8</f>
        <v>Sr.GM(C&amp;M)</v>
      </c>
      <c r="F8" s="40"/>
      <c r="H8" s="32"/>
      <c r="I8" s="12"/>
    </row>
    <row r="9" spans="1:9">
      <c r="A9" s="14" t="s">
        <v>548</v>
      </c>
      <c r="B9" s="512" t="str">
        <f>'Attach 3(JV)'!B9</f>
        <v/>
      </c>
      <c r="C9" s="512"/>
      <c r="D9" s="512"/>
      <c r="E9" s="40" t="str">
        <f>'Attach 4'!E9</f>
        <v>Power Grid Corporation of India Ltd.,</v>
      </c>
      <c r="F9" s="40"/>
      <c r="H9" s="32"/>
      <c r="I9" s="12"/>
    </row>
    <row r="10" spans="1:9">
      <c r="A10" s="14" t="s">
        <v>549</v>
      </c>
      <c r="B10" s="512" t="str">
        <f>'Attach 3(JV)'!B10</f>
        <v/>
      </c>
      <c r="C10" s="512"/>
      <c r="D10" s="512"/>
      <c r="E10" s="40" t="str">
        <f>'Attach 4'!E10</f>
        <v>SRTS-1</v>
      </c>
      <c r="F10" s="40"/>
      <c r="H10" s="32"/>
      <c r="I10" s="12"/>
    </row>
    <row r="11" spans="1:9">
      <c r="B11" s="512" t="str">
        <f>'Attach 3(JV)'!B11</f>
        <v/>
      </c>
      <c r="C11" s="512"/>
      <c r="D11" s="512"/>
      <c r="E11" s="40" t="str">
        <f>'Attach 4'!E11</f>
        <v>No: 6-6-8/32 &amp; 395E, Kavadiguda Main Road</v>
      </c>
      <c r="F11" s="40"/>
    </row>
    <row r="12" spans="1:9">
      <c r="A12" s="34"/>
      <c r="B12" s="512" t="str">
        <f>'Attach 3(JV)'!B12</f>
        <v/>
      </c>
      <c r="C12" s="512"/>
      <c r="D12" s="512"/>
      <c r="E12" s="40" t="str">
        <f>'Attach 4'!E12</f>
        <v>Secunderabad, Telangana – 500 080</v>
      </c>
      <c r="F12" s="40"/>
    </row>
    <row r="13" spans="1:9" ht="20.100000000000001" customHeight="1">
      <c r="A13" s="34"/>
      <c r="B13" s="117"/>
      <c r="C13" s="117"/>
      <c r="D13" s="117"/>
      <c r="E13" s="27"/>
    </row>
    <row r="14" spans="1:9" ht="20.100000000000001" customHeight="1">
      <c r="A14" s="31" t="s">
        <v>542</v>
      </c>
    </row>
    <row r="15" spans="1:9" ht="20.100000000000001" customHeight="1">
      <c r="A15" s="34"/>
    </row>
    <row r="16" spans="1:9" ht="45" customHeight="1">
      <c r="A16" s="507" t="s">
        <v>174</v>
      </c>
      <c r="B16" s="507"/>
      <c r="C16" s="507"/>
      <c r="D16" s="507"/>
      <c r="E16" s="507"/>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algorithmName="SHA-512" hashValue="JikP56dCubw/f+4c5y8Nbgp+Ciif4bQEMHPKnocdc252ZxBQcGq+nwwjbGqmUyppjNeWqRObQdkj/2q+6qgb9A==" saltValue="H3f9BUBR97mVPtZyuo2oUg==" spinCount="100000" sheet="1" selectLockedCells="1"/>
  <customSheetViews>
    <customSheetView guid="{827228A5-964E-465A-A946-EF2238A19E11}" showGridLines="0" showRuler="0" topLeftCell="A10">
      <selection activeCell="E8" sqref="E8:E12"/>
      <pageMargins left="0.75" right="0.63" top="0.57999999999999996" bottom="0.6" header="0.34" footer="0.35"/>
      <pageSetup scale="95" orientation="portrait" r:id="rId1"/>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95" orientation="portrait" r:id="rId2"/>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5" orientation="portrait" r:id="rId4"/>
      <headerFooter alignWithMargins="0">
        <oddFooter>&amp;R&amp;"Book Antiqua,Bold"&amp;8 Page &amp;P of &amp;N</oddFooter>
      </headerFooter>
    </customSheetView>
    <customSheetView guid="{CD4CA1A8-824A-452F-BDBA-32A47C1B3013}" showPageBreaks="1" showGridLines="0" printArea="1" view="pageBreakPreview">
      <pageMargins left="0.75" right="0.63" top="0.57999999999999996" bottom="0.6" header="0.34" footer="0.35"/>
      <pageSetup scale="95" orientation="portrait" r:id="rId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7"/>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5" right="0.63" top="0.57999999999999996" bottom="0.6" header="0.34" footer="0.35"/>
      <pageSetup scale="95" orientation="portrait" r:id="rId9"/>
      <headerFooter alignWithMargins="0">
        <oddFooter>&amp;R&amp;"Book Antiqua,Bold"&amp;8 Page &amp;P of &amp;N</oddFooter>
      </headerFooter>
    </customSheetView>
    <customSheetView guid="{F68380CD-DF58-4BFA-A4C7-4B5C98AD7B16}" showGridLines="0">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scale="95"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tabColor rgb="FFFFFF00"/>
  </sheetPr>
  <dimension ref="A1:I39"/>
  <sheetViews>
    <sheetView showGridLines="0" topLeftCell="A5" zoomScaleNormal="100" zoomScaleSheetLayoutView="100" workbookViewId="0">
      <selection activeCell="G8" sqref="G8"/>
    </sheetView>
  </sheetViews>
  <sheetFormatPr defaultRowHeight="16.5"/>
  <cols>
    <col min="1" max="1" width="12.140625" style="31" customWidth="1"/>
    <col min="2" max="2" width="20.5703125" style="31" customWidth="1"/>
    <col min="3" max="3" width="11.42578125" style="31" customWidth="1"/>
    <col min="4" max="4" width="23" style="31" customWidth="1"/>
    <col min="5" max="5" width="39.28515625" style="31" customWidth="1"/>
    <col min="6" max="8" width="9.140625" style="26"/>
    <col min="9" max="16384" width="9.140625" style="27"/>
  </cols>
  <sheetData>
    <row r="1" spans="1:9">
      <c r="A1" s="23" t="str">
        <f>'Attach 3(JV)'!A1</f>
        <v>Specification No. :SR-I/C&amp;M/WC-4170-C/2025/Rfx-5002004567 (SR1/NT/W-TW/DOM/B00/25/08381</v>
      </c>
      <c r="B1" s="24"/>
      <c r="C1" s="24"/>
      <c r="D1" s="24"/>
      <c r="E1" s="25" t="str">
        <f>"Attachment-14 " &amp; 'Attach 3(JV)'!AT1</f>
        <v>Attachment-14 0</v>
      </c>
    </row>
    <row r="3" spans="1:9" ht="48" customHeight="1">
      <c r="A3" s="505" t="str">
        <f>'Attach 3(JV)'!A3</f>
        <v>Diversion of the following Lines to facilitate the construction of Railway BG line from Ginigera to Raichur by SWR, Hubli under Raichur TLM in SR-1 (Deposit work On Behalf of SWR):
Package-C-	765 kV Raichur-Kurnool Ckt-02 Line (Loc No: 283-286)</v>
      </c>
      <c r="B3" s="505"/>
      <c r="C3" s="505"/>
      <c r="D3" s="505"/>
      <c r="E3" s="505"/>
      <c r="F3" s="28"/>
      <c r="G3" s="29"/>
      <c r="H3" s="28"/>
    </row>
    <row r="4" spans="1:9" ht="20.100000000000001" customHeight="1">
      <c r="A4" s="30"/>
      <c r="H4" s="32"/>
      <c r="I4" s="12"/>
    </row>
    <row r="5" spans="1:9" ht="20.100000000000001" customHeight="1">
      <c r="A5" s="506" t="s">
        <v>54</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
        <v>156</v>
      </c>
      <c r="H8" s="32"/>
      <c r="I8" s="12"/>
    </row>
    <row r="9" spans="1:9">
      <c r="A9" s="14" t="s">
        <v>548</v>
      </c>
      <c r="B9" s="512" t="str">
        <f>'Attach 3(JV)'!B9</f>
        <v/>
      </c>
      <c r="C9" s="512"/>
      <c r="D9" s="512"/>
      <c r="E9" s="40" t="s">
        <v>550</v>
      </c>
      <c r="H9" s="32"/>
      <c r="I9" s="12"/>
    </row>
    <row r="10" spans="1:9">
      <c r="A10" s="14" t="s">
        <v>549</v>
      </c>
      <c r="B10" s="512" t="str">
        <f>'Attach 3(JV)'!B10</f>
        <v/>
      </c>
      <c r="C10" s="512"/>
      <c r="D10" s="512"/>
      <c r="E10" s="40" t="s">
        <v>157</v>
      </c>
      <c r="H10" s="32"/>
      <c r="I10" s="12"/>
    </row>
    <row r="11" spans="1:9">
      <c r="B11" s="512" t="str">
        <f>'Attach 3(JV)'!B11</f>
        <v/>
      </c>
      <c r="C11" s="512"/>
      <c r="D11" s="512"/>
      <c r="E11" s="40" t="s">
        <v>158</v>
      </c>
    </row>
    <row r="12" spans="1:9">
      <c r="A12" s="34"/>
      <c r="B12" s="512" t="str">
        <f>'Attach 3(JV)'!B12</f>
        <v/>
      </c>
      <c r="C12" s="512"/>
      <c r="D12" s="512"/>
      <c r="E12" s="40" t="s">
        <v>159</v>
      </c>
    </row>
    <row r="13" spans="1:9" ht="54" customHeight="1">
      <c r="A13" s="318"/>
      <c r="B13" s="319"/>
      <c r="C13" s="319"/>
      <c r="D13" s="319"/>
      <c r="E13" s="320"/>
    </row>
    <row r="14" spans="1:9" ht="20.100000000000001" hidden="1" customHeight="1">
      <c r="A14" s="120" t="s">
        <v>542</v>
      </c>
      <c r="B14" s="120"/>
      <c r="C14" s="120"/>
      <c r="D14" s="120"/>
      <c r="E14" s="120"/>
    </row>
    <row r="15" spans="1:9" ht="20.100000000000001" hidden="1" customHeight="1">
      <c r="A15" s="318"/>
      <c r="B15" s="120"/>
      <c r="C15" s="120"/>
      <c r="D15" s="120"/>
      <c r="E15" s="120"/>
    </row>
    <row r="16" spans="1:9" ht="45" hidden="1" customHeight="1">
      <c r="A16" s="581" t="s">
        <v>55</v>
      </c>
      <c r="B16" s="581"/>
      <c r="C16" s="581"/>
      <c r="D16" s="581"/>
      <c r="E16" s="581"/>
      <c r="F16" s="36"/>
      <c r="G16" s="36"/>
      <c r="H16" s="36"/>
    </row>
    <row r="17" spans="1:5" ht="20.100000000000001" customHeight="1">
      <c r="A17" s="318"/>
      <c r="B17" s="120"/>
      <c r="C17" s="120"/>
      <c r="D17" s="120" t="s">
        <v>540</v>
      </c>
      <c r="E17" s="120"/>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formatColumns="0" formatRows="0" selectLockedCells="1"/>
  <customSheetViews>
    <customSheetView guid="{827228A5-964E-465A-A946-EF2238A19E11}" showGridLines="0" hiddenRows="1" showRuler="0" topLeftCell="A13">
      <selection activeCell="A13" sqref="A13:E17"/>
      <pageMargins left="0.75" right="0.63" top="0.57999999999999996" bottom="0.6" header="0.34" footer="0.35"/>
      <pageSetup scale="95" orientation="portrait" r:id="rId1"/>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5" orientation="portrait" r:id="rId2"/>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selection activeCell="A3" sqref="A3:E3"/>
      <pageMargins left="0.75" right="0.63" top="0.57999999999999996" bottom="0.6" header="0.34" footer="0.35"/>
      <pageSetup scale="95" orientation="portrait" r:id="rId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5"/>
      <headerFooter alignWithMargins="0">
        <oddFooter>&amp;R&amp;"Book Antiqua,Bold"&amp;8 Page &amp;P of &amp;N</oddFooter>
      </headerFooter>
    </customSheetView>
    <customSheetView guid="{2FDEDC7A-220A-4BDB-8FCD-0C556B60E1DF}" showGridLines="0">
      <selection activeCell="A3" sqref="A3:E3"/>
      <pageMargins left="0.75" right="0.63" top="0.57999999999999996" bottom="0.6" header="0.34" footer="0.35"/>
      <pageSetup scale="95" orientation="portrait" r:id="rId6"/>
      <headerFooter alignWithMargins="0">
        <oddFooter>&amp;R&amp;"Book Antiqua,Bold"&amp;8 Page &amp;P of &amp;N</oddFooter>
      </headerFooter>
    </customSheetView>
    <customSheetView guid="{F68380CD-DF58-4BFA-A4C7-4B5C98AD7B16}" showGridLines="0">
      <selection activeCell="A3" sqref="A3:E3"/>
      <pageMargins left="0.75" right="0.63" top="0.57999999999999996" bottom="0.6" header="0.34" footer="0.35"/>
      <pageSetup scale="95" orientation="portrait" r:id="rId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76" type="noConversion"/>
  <pageMargins left="0.75" right="0.63" top="0.57999999999999996" bottom="0.6" header="0.34" footer="0.35"/>
  <pageSetup scale="95" orientation="portrait" r:id="rId8"/>
  <headerFooter alignWithMargins="0">
    <oddHeader>&amp;C&amp;"Calibri"&amp;12&amp;KFF0000 DATA CLASSIFICATION : RESTRICTED&amp;1#_x000D_</oddHeader>
    <oddFooter>&amp;R&amp;"Book Antiqua,Bold"&amp;8 Page &amp;P of &amp;N</oddFooter>
  </headerFooter>
  <drawing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indexed="14"/>
  </sheetPr>
  <dimension ref="A1:J238"/>
  <sheetViews>
    <sheetView view="pageBreakPreview" zoomScaleNormal="100" zoomScaleSheetLayoutView="100" workbookViewId="0">
      <selection activeCell="A55" sqref="A55:I55"/>
    </sheetView>
  </sheetViews>
  <sheetFormatPr defaultRowHeight="13.5"/>
  <cols>
    <col min="1" max="1" width="10" style="296" customWidth="1"/>
    <col min="2" max="2" width="10.7109375" style="296" customWidth="1"/>
    <col min="3" max="3" width="10.85546875" style="296" customWidth="1"/>
    <col min="4" max="9" width="10.7109375" style="296" customWidth="1"/>
    <col min="10" max="16384" width="9.140625" style="296"/>
  </cols>
  <sheetData>
    <row r="1" spans="1:9" ht="27" customHeight="1">
      <c r="A1" s="595" t="s">
        <v>135</v>
      </c>
      <c r="B1" s="596"/>
      <c r="C1" s="596"/>
      <c r="D1" s="596"/>
      <c r="E1" s="596"/>
      <c r="F1" s="596"/>
      <c r="G1" s="596"/>
      <c r="H1" s="596"/>
      <c r="I1" s="597"/>
    </row>
    <row r="2" spans="1:9" ht="31.5" customHeight="1">
      <c r="A2" s="313" t="s">
        <v>136</v>
      </c>
      <c r="B2" s="598" t="s">
        <v>144</v>
      </c>
      <c r="C2" s="598"/>
      <c r="D2" s="598"/>
      <c r="E2" s="598"/>
      <c r="F2" s="598"/>
      <c r="G2" s="598"/>
      <c r="H2" s="598"/>
      <c r="I2" s="599"/>
    </row>
    <row r="3" spans="1:9" ht="52.5" customHeight="1">
      <c r="A3" s="313" t="s">
        <v>137</v>
      </c>
      <c r="B3" s="598" t="s">
        <v>574</v>
      </c>
      <c r="C3" s="598"/>
      <c r="D3" s="598"/>
      <c r="E3" s="598"/>
      <c r="F3" s="598"/>
      <c r="G3" s="598"/>
      <c r="H3" s="598"/>
      <c r="I3" s="599"/>
    </row>
    <row r="4" spans="1:9" ht="36" customHeight="1">
      <c r="A4" s="313" t="s">
        <v>138</v>
      </c>
      <c r="B4" s="598" t="s">
        <v>141</v>
      </c>
      <c r="C4" s="598"/>
      <c r="D4" s="598"/>
      <c r="E4" s="598"/>
      <c r="F4" s="598"/>
      <c r="G4" s="598"/>
      <c r="H4" s="598"/>
      <c r="I4" s="599"/>
    </row>
    <row r="5" spans="1:9" ht="36" customHeight="1">
      <c r="A5" s="313" t="s">
        <v>139</v>
      </c>
      <c r="B5" s="598" t="s">
        <v>140</v>
      </c>
      <c r="C5" s="598"/>
      <c r="D5" s="598"/>
      <c r="E5" s="598"/>
      <c r="F5" s="598"/>
      <c r="G5" s="598"/>
      <c r="H5" s="598"/>
      <c r="I5" s="599"/>
    </row>
    <row r="6" spans="1:9" ht="36" customHeight="1">
      <c r="A6" s="314" t="s">
        <v>142</v>
      </c>
      <c r="B6" s="600" t="s">
        <v>143</v>
      </c>
      <c r="C6" s="600"/>
      <c r="D6" s="600"/>
      <c r="E6" s="600"/>
      <c r="F6" s="600"/>
      <c r="G6" s="600"/>
      <c r="H6" s="600"/>
      <c r="I6" s="601"/>
    </row>
    <row r="7" spans="1:9" ht="19.899999999999999" hidden="1" customHeight="1">
      <c r="A7" s="302"/>
      <c r="C7" s="302"/>
      <c r="D7" s="302"/>
      <c r="E7" s="302"/>
      <c r="F7" s="302"/>
      <c r="G7" s="302"/>
      <c r="H7" s="302"/>
      <c r="I7" s="302"/>
    </row>
    <row r="8" spans="1:9" hidden="1"/>
    <row r="9" spans="1:9" ht="30.75" hidden="1">
      <c r="B9" s="451" t="s">
        <v>624</v>
      </c>
    </row>
    <row r="10" spans="1:9" ht="30.75" hidden="1">
      <c r="B10" s="451" t="s">
        <v>625</v>
      </c>
    </row>
    <row r="11" spans="1:9" hidden="1"/>
    <row r="12" spans="1:9" hidden="1"/>
    <row r="13" spans="1:9" hidden="1"/>
    <row r="14" spans="1:9" hidden="1"/>
    <row r="15" spans="1:9" hidden="1"/>
    <row r="16" spans="1:9" hidden="1"/>
    <row r="18" spans="1:10">
      <c r="B18" s="582"/>
      <c r="C18" s="582"/>
      <c r="D18" s="582"/>
      <c r="E18" s="582"/>
      <c r="F18" s="582"/>
      <c r="G18" s="582"/>
      <c r="H18" s="582"/>
    </row>
    <row r="19" spans="1:10">
      <c r="B19" s="582"/>
      <c r="C19" s="582"/>
      <c r="D19" s="582"/>
      <c r="E19" s="582"/>
      <c r="F19" s="582"/>
      <c r="G19" s="582"/>
      <c r="H19" s="582"/>
    </row>
    <row r="20" spans="1:10" hidden="1"/>
    <row r="21" spans="1:10" hidden="1"/>
    <row r="22" spans="1:10" hidden="1"/>
    <row r="23" spans="1:10" hidden="1"/>
    <row r="24" spans="1:10" hidden="1"/>
    <row r="25" spans="1:10" hidden="1"/>
    <row r="26" spans="1:10" hidden="1"/>
    <row r="27" spans="1:10" hidden="1"/>
    <row r="28" spans="1:10" hidden="1"/>
    <row r="29" spans="1:10" hidden="1"/>
    <row r="30" spans="1:10" hidden="1"/>
    <row r="31" spans="1:10" hidden="1">
      <c r="A31" s="295"/>
      <c r="B31" s="295"/>
      <c r="C31" s="295"/>
      <c r="D31" s="295"/>
      <c r="E31" s="295"/>
      <c r="F31" s="295"/>
      <c r="G31" s="295"/>
      <c r="H31" s="295"/>
      <c r="I31" s="295"/>
      <c r="J31" s="295"/>
    </row>
    <row r="32" spans="1:10" hidden="1">
      <c r="A32" s="295"/>
      <c r="B32" s="295"/>
      <c r="C32" s="295"/>
      <c r="D32" s="295"/>
      <c r="E32" s="295"/>
      <c r="F32" s="295"/>
      <c r="G32" s="295"/>
      <c r="H32" s="295"/>
      <c r="I32" s="295"/>
      <c r="J32" s="295"/>
    </row>
    <row r="33" spans="1:10" hidden="1">
      <c r="A33" s="295"/>
      <c r="B33" s="295"/>
      <c r="C33" s="295"/>
      <c r="D33" s="295"/>
      <c r="E33" s="295"/>
      <c r="F33" s="295"/>
      <c r="G33" s="295"/>
      <c r="H33" s="295"/>
      <c r="I33" s="295"/>
      <c r="J33" s="295"/>
    </row>
    <row r="34" spans="1:10" hidden="1">
      <c r="A34" s="295"/>
      <c r="B34" s="295"/>
      <c r="C34" s="295"/>
      <c r="D34" s="295"/>
      <c r="E34" s="295"/>
      <c r="F34" s="295"/>
      <c r="G34" s="295"/>
      <c r="H34" s="295"/>
      <c r="I34" s="295"/>
      <c r="J34" s="295"/>
    </row>
    <row r="35" spans="1:10" ht="18.75">
      <c r="A35" s="583" t="s">
        <v>62</v>
      </c>
      <c r="B35" s="583"/>
      <c r="C35" s="583"/>
      <c r="D35" s="583"/>
      <c r="E35" s="583"/>
      <c r="F35" s="583"/>
      <c r="G35" s="583"/>
      <c r="H35" s="583"/>
      <c r="I35" s="583"/>
      <c r="J35" s="295"/>
    </row>
    <row r="36" spans="1:10" ht="15.75">
      <c r="A36" s="584" t="s">
        <v>63</v>
      </c>
      <c r="B36" s="584"/>
      <c r="C36" s="584"/>
      <c r="D36" s="584"/>
      <c r="E36" s="584"/>
      <c r="F36" s="584"/>
      <c r="G36" s="584"/>
      <c r="H36" s="584"/>
      <c r="I36" s="584"/>
      <c r="J36" s="295"/>
    </row>
    <row r="37" spans="1:10" ht="18.75">
      <c r="A37" s="585" t="s">
        <v>64</v>
      </c>
      <c r="B37" s="585"/>
      <c r="C37" s="585"/>
      <c r="D37" s="585"/>
      <c r="E37" s="585"/>
      <c r="F37" s="585"/>
      <c r="G37" s="585"/>
      <c r="H37" s="585"/>
      <c r="I37" s="585"/>
      <c r="J37" s="295"/>
    </row>
    <row r="38" spans="1:10" ht="36" customHeight="1">
      <c r="A38" s="586" t="s">
        <v>65</v>
      </c>
      <c r="B38" s="586"/>
      <c r="C38" s="586"/>
      <c r="D38" s="586"/>
      <c r="E38" s="586"/>
      <c r="F38" s="586"/>
      <c r="G38" s="586"/>
      <c r="H38" s="586"/>
      <c r="I38" s="586"/>
      <c r="J38" s="295"/>
    </row>
    <row r="39" spans="1:10" ht="18.75">
      <c r="A39" s="585" t="s">
        <v>66</v>
      </c>
      <c r="B39" s="585"/>
      <c r="C39" s="585"/>
      <c r="D39" s="585"/>
      <c r="E39" s="585"/>
      <c r="F39" s="585"/>
      <c r="G39" s="585"/>
      <c r="H39" s="585"/>
      <c r="I39" s="585"/>
      <c r="J39" s="295"/>
    </row>
    <row r="40" spans="1:10" ht="15.75">
      <c r="A40" s="584" t="s">
        <v>67</v>
      </c>
      <c r="B40" s="584"/>
      <c r="C40" s="584"/>
      <c r="D40" s="584"/>
      <c r="E40" s="584"/>
      <c r="F40" s="584"/>
      <c r="G40" s="584"/>
      <c r="H40" s="584"/>
      <c r="I40" s="584"/>
      <c r="J40" s="295"/>
    </row>
    <row r="41" spans="1:10" ht="15.75">
      <c r="A41" s="584">
        <f>'Names of Bidder'!D8</f>
        <v>0</v>
      </c>
      <c r="B41" s="584"/>
      <c r="C41" s="584"/>
      <c r="D41" s="584"/>
      <c r="E41" s="584"/>
      <c r="F41" s="584"/>
      <c r="G41" s="584"/>
      <c r="H41" s="584"/>
      <c r="I41" s="584"/>
      <c r="J41" s="295"/>
    </row>
    <row r="42" spans="1:10" ht="39.950000000000003" customHeight="1">
      <c r="A42" s="587" t="str">
        <f>"having its Registered Office at " &amp; 'Names of Bidder'!D9 &amp; " " &amp; 'Names of Bidder'!D10 &amp; " " &amp; 'Names of Bidder'!D11</f>
        <v xml:space="preserve">having its Registered Office at   </v>
      </c>
      <c r="B42" s="587"/>
      <c r="C42" s="587"/>
      <c r="D42" s="587"/>
      <c r="E42" s="587"/>
      <c r="F42" s="587"/>
      <c r="G42" s="587"/>
      <c r="H42" s="587"/>
      <c r="I42" s="587"/>
      <c r="J42" s="295"/>
    </row>
    <row r="43" spans="1:10" ht="15.75" hidden="1">
      <c r="A43" s="584" t="str">
        <f>IF('Names of Bidder'!D6 = "Individual Firm", " ", " and ")</f>
        <v xml:space="preserve"> and </v>
      </c>
      <c r="B43" s="584"/>
      <c r="C43" s="584"/>
      <c r="D43" s="584"/>
      <c r="E43" s="584"/>
      <c r="F43" s="584"/>
      <c r="G43" s="584"/>
      <c r="H43" s="584"/>
      <c r="I43" s="584"/>
      <c r="J43" s="295"/>
    </row>
    <row r="44" spans="1:10" ht="15.75" hidden="1">
      <c r="A44" s="584">
        <f>IF('Names of Bidder'!D6= "Individual Firm", "", 'Names of Bidder'!D8)</f>
        <v>0</v>
      </c>
      <c r="B44" s="584"/>
      <c r="C44" s="584"/>
      <c r="D44" s="584"/>
      <c r="E44" s="584"/>
      <c r="F44" s="584"/>
      <c r="G44" s="584"/>
      <c r="H44" s="584"/>
      <c r="I44" s="584"/>
      <c r="J44" s="295"/>
    </row>
    <row r="45" spans="1:10" ht="39.950000000000003" hidden="1" customHeight="1">
      <c r="A45" s="586" t="str">
        <f>IF('Names of Bidder'!D6= "Sole Bidder", "", "having its Registered Office at "&amp;IF('Names of Bidder'!D7=1,'Names of Bidder'!D15&amp;" "&amp;'Names of Bidder'!D16&amp;" "&amp;'Names of Bidder'!D17,IF('Names of Bidder'!D7=2,'Names of Bidder'!D15&amp;" &amp; "&amp;'Names of Bidder'!D16&amp;" "&amp;'Names of Bidder'!D17&amp;" and " &amp; 'Names of Bidder'!D20&amp;" &amp; "&amp;'Names of Bidder'!D21&amp;" "&amp;'Names of Bidder'!D22 &amp;IF('Names of Bidder'!D7=2," respectively",""))))</f>
        <v>having its Registered Office at FALSE</v>
      </c>
      <c r="B45" s="586"/>
      <c r="C45" s="586"/>
      <c r="D45" s="586"/>
      <c r="E45" s="586"/>
      <c r="F45" s="586"/>
      <c r="G45" s="586"/>
      <c r="H45" s="586"/>
      <c r="I45" s="586"/>
      <c r="J45" s="295"/>
    </row>
    <row r="46" spans="1:10" ht="15.75">
      <c r="A46" s="584" t="s">
        <v>68</v>
      </c>
      <c r="B46" s="584"/>
      <c r="C46" s="584"/>
      <c r="D46" s="584"/>
      <c r="E46" s="584"/>
      <c r="F46" s="584"/>
      <c r="G46" s="584"/>
      <c r="H46" s="584"/>
      <c r="I46" s="584"/>
      <c r="J46" s="295"/>
    </row>
    <row r="47" spans="1:10" ht="18.75">
      <c r="A47" s="585" t="s">
        <v>69</v>
      </c>
      <c r="B47" s="585"/>
      <c r="C47" s="585"/>
      <c r="D47" s="585"/>
      <c r="E47" s="585"/>
      <c r="F47" s="585"/>
      <c r="G47" s="585"/>
      <c r="H47" s="585"/>
      <c r="I47" s="585"/>
      <c r="J47" s="295"/>
    </row>
    <row r="48" spans="1:10" ht="18.75">
      <c r="A48" s="585" t="s">
        <v>70</v>
      </c>
      <c r="B48" s="585"/>
      <c r="C48" s="585"/>
      <c r="D48" s="585"/>
      <c r="E48" s="585"/>
      <c r="F48" s="585"/>
      <c r="G48" s="585"/>
      <c r="H48" s="585"/>
      <c r="I48" s="585"/>
      <c r="J48" s="295"/>
    </row>
    <row r="49" spans="1:10" ht="67.5" customHeight="1">
      <c r="A49" s="588" t="str">
        <f>"POWERGRID intends to award, under laid-down organisational procedures, contract(s) for " &amp; Basic!B1</f>
        <v>POWERGRID intends to award, under laid-down organisational procedures, contract(s) for Diversion of the following Lines to facilitate the construction of Railway BG line from Ginigera to Raichur by SWR, Hubli under Raichur TLM in SR-1 (Deposit work On Behalf of SWR):
Package-C-	765 kV Raichur-Kurnool Ckt-02 Line (Loc No: 283-286)</v>
      </c>
      <c r="B49" s="588"/>
      <c r="C49" s="588"/>
      <c r="D49" s="588"/>
      <c r="E49" s="588"/>
      <c r="F49" s="588"/>
      <c r="G49" s="588"/>
      <c r="H49" s="588"/>
      <c r="I49" s="588"/>
      <c r="J49" s="295"/>
    </row>
    <row r="50" spans="1:10" ht="16.5" customHeight="1">
      <c r="A50" s="298"/>
      <c r="B50" s="295"/>
      <c r="C50" s="295"/>
      <c r="D50" s="295"/>
      <c r="E50" s="295"/>
      <c r="F50" s="298"/>
      <c r="G50" s="295"/>
      <c r="H50" s="295"/>
      <c r="I50" s="295"/>
      <c r="J50" s="295"/>
    </row>
    <row r="51" spans="1:10" ht="16.5" customHeight="1">
      <c r="A51" s="298"/>
      <c r="B51"/>
      <c r="C51" s="295"/>
      <c r="D51" s="295"/>
      <c r="E51" s="295"/>
      <c r="F51" s="298"/>
      <c r="G51" s="295"/>
      <c r="H51" s="295"/>
      <c r="I51" s="295"/>
      <c r="J51" s="295"/>
    </row>
    <row r="52" spans="1:10" ht="21" customHeight="1">
      <c r="A52" s="587" t="s">
        <v>71</v>
      </c>
      <c r="B52" s="587"/>
      <c r="C52" s="587"/>
      <c r="D52" s="587"/>
      <c r="E52" s="589" t="s">
        <v>71</v>
      </c>
      <c r="F52" s="589"/>
      <c r="G52" s="589"/>
      <c r="H52" s="589"/>
      <c r="I52" s="589"/>
      <c r="J52" s="295"/>
    </row>
    <row r="53" spans="1:10" ht="36" customHeight="1">
      <c r="A53" s="592" t="s">
        <v>72</v>
      </c>
      <c r="B53" s="592"/>
      <c r="C53" s="592"/>
      <c r="D53" s="592"/>
      <c r="E53" s="590" t="s">
        <v>73</v>
      </c>
      <c r="F53" s="590"/>
      <c r="G53" s="590"/>
      <c r="H53" s="590"/>
      <c r="I53" s="590"/>
      <c r="J53" s="295"/>
    </row>
    <row r="54" spans="1:10" ht="15.75">
      <c r="A54" s="299" t="s">
        <v>54</v>
      </c>
      <c r="B54" s="299"/>
      <c r="C54" s="299"/>
      <c r="D54" s="299"/>
      <c r="E54" s="299"/>
      <c r="F54" s="299"/>
      <c r="G54" s="299"/>
      <c r="H54" s="299"/>
      <c r="I54" s="300" t="s">
        <v>74</v>
      </c>
      <c r="J54" s="295"/>
    </row>
    <row r="55" spans="1:10" ht="142.5" customHeight="1">
      <c r="A55" s="588" t="str">
        <f>Basic!B1 &amp; " Package and Specification Number " &amp;  Basic!B3 &amp; " POWERGRID values full compliance with all relevant laws and regulations, and the principles of economic use of resources, and of fairness and transparency in its relations with its Bidders/ Contractors."</f>
        <v>Diversion of the following Lines to facilitate the construction of Railway BG line from Ginigera to Raichur by SWR, Hubli under Raichur TLM in SR-1 (Deposit work On Behalf of SWR):
Package-C-	765 kV Raichur-Kurnool Ckt-02 Line (Loc No: 283-286) Package and Specification Number SR-I/C&amp;M/WC-4170-C/2025/Rfx-5002004567 (SR1/NT/W-TW/DOM/B00/25/08381 POWERGRID values full compliance with all relevant laws and regulations, and the principles of economic use of resources, and of fairness and transparency in its relations with its Bidders/ Contractors.</v>
      </c>
      <c r="B55" s="588"/>
      <c r="C55" s="588"/>
      <c r="D55" s="588"/>
      <c r="E55" s="588"/>
      <c r="F55" s="588"/>
      <c r="G55" s="588"/>
      <c r="H55" s="588"/>
      <c r="I55" s="588"/>
    </row>
    <row r="56" spans="1:10" ht="8.1" customHeight="1">
      <c r="A56" s="301"/>
      <c r="B56" s="302"/>
      <c r="C56" s="302"/>
      <c r="D56" s="302"/>
      <c r="E56" s="302"/>
      <c r="F56" s="302"/>
      <c r="G56" s="302"/>
      <c r="H56" s="302"/>
      <c r="I56" s="302"/>
    </row>
    <row r="57" spans="1:10" ht="35.25" customHeight="1">
      <c r="A57" s="588" t="s">
        <v>75</v>
      </c>
      <c r="B57" s="588"/>
      <c r="C57" s="588"/>
      <c r="D57" s="588"/>
      <c r="E57" s="588"/>
      <c r="F57" s="588"/>
      <c r="G57" s="588"/>
      <c r="H57" s="588"/>
      <c r="I57" s="588"/>
    </row>
    <row r="58" spans="1:10" ht="8.1" customHeight="1">
      <c r="A58" s="303"/>
      <c r="B58" s="302"/>
      <c r="C58" s="302"/>
      <c r="D58" s="302"/>
      <c r="E58" s="302"/>
      <c r="F58" s="302"/>
      <c r="G58" s="302"/>
      <c r="H58" s="302"/>
      <c r="I58" s="302"/>
    </row>
    <row r="59" spans="1:10" ht="15.75">
      <c r="A59" s="593" t="s">
        <v>134</v>
      </c>
      <c r="B59" s="593"/>
      <c r="C59" s="593"/>
      <c r="D59" s="593"/>
      <c r="E59" s="593"/>
      <c r="F59" s="593"/>
      <c r="G59" s="593"/>
      <c r="H59" s="593"/>
      <c r="I59" s="593"/>
    </row>
    <row r="60" spans="1:10" ht="8.1" customHeight="1">
      <c r="A60" s="303"/>
      <c r="B60" s="302"/>
      <c r="C60" s="302"/>
      <c r="D60" s="302"/>
      <c r="E60" s="302"/>
      <c r="F60" s="302"/>
      <c r="G60" s="302"/>
      <c r="H60" s="302"/>
      <c r="I60" s="302"/>
    </row>
    <row r="61" spans="1:10" ht="16.5">
      <c r="A61" s="591" t="s">
        <v>76</v>
      </c>
      <c r="B61" s="591"/>
      <c r="C61" s="591"/>
      <c r="D61" s="591"/>
      <c r="E61" s="591"/>
      <c r="F61" s="591"/>
      <c r="G61" s="591"/>
      <c r="H61" s="591"/>
      <c r="I61" s="591"/>
    </row>
    <row r="62" spans="1:10" ht="8.1" customHeight="1">
      <c r="A62" s="304"/>
      <c r="B62" s="302"/>
      <c r="C62" s="302"/>
      <c r="D62" s="302"/>
      <c r="E62" s="302"/>
      <c r="F62" s="302"/>
      <c r="G62" s="302"/>
      <c r="H62" s="302"/>
      <c r="I62" s="302"/>
    </row>
    <row r="63" spans="1:10" ht="37.5" customHeight="1">
      <c r="A63" s="305" t="s">
        <v>77</v>
      </c>
      <c r="B63" s="587" t="s">
        <v>78</v>
      </c>
      <c r="C63" s="587"/>
      <c r="D63" s="587"/>
      <c r="E63" s="587"/>
      <c r="F63" s="587"/>
      <c r="G63" s="587"/>
      <c r="H63" s="587"/>
      <c r="I63" s="587"/>
    </row>
    <row r="64" spans="1:10" ht="8.1" customHeight="1">
      <c r="A64" s="303"/>
      <c r="B64" s="302"/>
      <c r="C64" s="302"/>
      <c r="D64" s="302"/>
      <c r="E64" s="302"/>
      <c r="F64" s="302"/>
      <c r="G64" s="302"/>
      <c r="H64" s="302"/>
      <c r="I64" s="302"/>
    </row>
    <row r="65" spans="1:10" ht="70.5" customHeight="1">
      <c r="A65" s="302"/>
      <c r="B65" s="305" t="s">
        <v>79</v>
      </c>
      <c r="C65" s="587" t="s">
        <v>80</v>
      </c>
      <c r="D65" s="587"/>
      <c r="E65" s="587"/>
      <c r="F65" s="587"/>
      <c r="G65" s="587"/>
      <c r="H65" s="587"/>
      <c r="I65" s="587"/>
    </row>
    <row r="66" spans="1:10" ht="8.1" customHeight="1">
      <c r="A66" s="302"/>
      <c r="B66" s="305"/>
      <c r="C66" s="298"/>
      <c r="D66" s="298"/>
      <c r="E66" s="298"/>
      <c r="F66" s="298"/>
      <c r="G66" s="298"/>
      <c r="H66" s="298"/>
      <c r="I66" s="298"/>
    </row>
    <row r="67" spans="1:10" ht="99.75" customHeight="1">
      <c r="A67" s="302"/>
      <c r="B67" s="305" t="s">
        <v>81</v>
      </c>
      <c r="C67" s="587" t="s">
        <v>623</v>
      </c>
      <c r="D67" s="587"/>
      <c r="E67" s="587"/>
      <c r="F67" s="587"/>
      <c r="G67" s="587"/>
      <c r="H67" s="587"/>
      <c r="I67" s="587"/>
    </row>
    <row r="68" spans="1:10" ht="8.1" customHeight="1">
      <c r="A68" s="302"/>
      <c r="B68" s="305"/>
      <c r="C68" s="298"/>
      <c r="D68" s="298"/>
      <c r="E68" s="298"/>
      <c r="F68" s="298"/>
      <c r="G68" s="298"/>
      <c r="H68" s="298"/>
      <c r="I68" s="298"/>
    </row>
    <row r="69" spans="1:10" ht="50.25" customHeight="1">
      <c r="A69" s="302"/>
      <c r="B69" s="305" t="s">
        <v>82</v>
      </c>
      <c r="C69" s="587" t="s">
        <v>83</v>
      </c>
      <c r="D69" s="587"/>
      <c r="E69" s="587"/>
      <c r="F69" s="587"/>
      <c r="G69" s="587"/>
      <c r="H69" s="587"/>
      <c r="I69" s="587"/>
    </row>
    <row r="70" spans="1:10" ht="15.75">
      <c r="A70" s="303"/>
      <c r="B70" s="302"/>
      <c r="C70" s="302"/>
      <c r="D70" s="302"/>
      <c r="E70" s="302"/>
      <c r="F70" s="302"/>
      <c r="G70" s="302"/>
      <c r="H70" s="302"/>
      <c r="I70" s="302"/>
    </row>
    <row r="71" spans="1:10" ht="87" customHeight="1">
      <c r="A71" s="305" t="s">
        <v>84</v>
      </c>
      <c r="B71" s="587" t="s">
        <v>626</v>
      </c>
      <c r="C71" s="587"/>
      <c r="D71" s="587"/>
      <c r="E71" s="587"/>
      <c r="F71" s="587"/>
      <c r="G71" s="587"/>
      <c r="H71" s="587"/>
      <c r="I71" s="587"/>
    </row>
    <row r="72" spans="1:10" ht="8.1" customHeight="1">
      <c r="A72" s="304"/>
      <c r="B72" s="302"/>
      <c r="C72" s="302"/>
      <c r="D72" s="302"/>
      <c r="E72" s="302"/>
      <c r="F72" s="302"/>
      <c r="G72" s="302"/>
      <c r="H72" s="302"/>
      <c r="I72" s="302"/>
    </row>
    <row r="73" spans="1:10" ht="16.5">
      <c r="A73" s="591" t="s">
        <v>85</v>
      </c>
      <c r="B73" s="591"/>
      <c r="C73" s="591"/>
      <c r="D73" s="591"/>
      <c r="E73" s="591"/>
      <c r="F73" s="591"/>
      <c r="G73" s="591"/>
      <c r="H73" s="591"/>
      <c r="I73" s="591"/>
    </row>
    <row r="74" spans="1:10" ht="16.5">
      <c r="A74" s="304"/>
      <c r="B74" s="302"/>
      <c r="C74" s="302"/>
      <c r="D74" s="302"/>
      <c r="E74" s="302"/>
      <c r="F74" s="302"/>
      <c r="G74" s="302"/>
      <c r="H74" s="302"/>
      <c r="I74" s="302"/>
    </row>
    <row r="75" spans="1:10" ht="49.5" customHeight="1">
      <c r="A75" s="305" t="s">
        <v>77</v>
      </c>
      <c r="B75" s="587" t="s">
        <v>627</v>
      </c>
      <c r="C75" s="587"/>
      <c r="D75" s="587"/>
      <c r="E75" s="587"/>
      <c r="F75" s="587"/>
      <c r="G75" s="587"/>
      <c r="H75" s="587"/>
      <c r="I75" s="587"/>
    </row>
    <row r="76" spans="1:10" ht="29.25" customHeight="1">
      <c r="A76" s="298"/>
      <c r="B76" s="299"/>
      <c r="C76" s="299"/>
      <c r="D76" s="299"/>
      <c r="E76" s="299"/>
      <c r="F76" s="298"/>
      <c r="G76" s="299"/>
      <c r="H76" s="299"/>
      <c r="I76" s="299"/>
      <c r="J76" s="295"/>
    </row>
    <row r="77" spans="1:10" ht="21" customHeight="1">
      <c r="A77" s="587" t="s">
        <v>71</v>
      </c>
      <c r="B77" s="587"/>
      <c r="C77" s="587"/>
      <c r="D77" s="587"/>
      <c r="E77" s="589" t="s">
        <v>71</v>
      </c>
      <c r="F77" s="589"/>
      <c r="G77" s="589"/>
      <c r="H77" s="589"/>
      <c r="I77" s="589"/>
      <c r="J77" s="295"/>
    </row>
    <row r="78" spans="1:10" ht="33" customHeight="1">
      <c r="A78" s="592" t="s">
        <v>72</v>
      </c>
      <c r="B78" s="592"/>
      <c r="C78" s="592"/>
      <c r="D78" s="592"/>
      <c r="E78" s="590" t="s">
        <v>73</v>
      </c>
      <c r="F78" s="590"/>
      <c r="G78" s="590"/>
      <c r="H78" s="590"/>
      <c r="I78" s="590"/>
      <c r="J78" s="295"/>
    </row>
    <row r="79" spans="1:10" ht="15.75">
      <c r="A79" s="299" t="s">
        <v>54</v>
      </c>
      <c r="B79" s="299"/>
      <c r="C79" s="299"/>
      <c r="D79" s="299"/>
      <c r="E79" s="299"/>
      <c r="F79" s="299"/>
      <c r="G79" s="299"/>
      <c r="H79" s="299"/>
      <c r="I79" s="300" t="s">
        <v>86</v>
      </c>
      <c r="J79" s="295"/>
    </row>
    <row r="80" spans="1:10" ht="117" customHeight="1">
      <c r="A80" s="302"/>
      <c r="B80" s="305" t="s">
        <v>87</v>
      </c>
      <c r="C80" s="587" t="s">
        <v>628</v>
      </c>
      <c r="D80" s="587"/>
      <c r="E80" s="587"/>
      <c r="F80" s="587"/>
      <c r="G80" s="587"/>
      <c r="H80" s="587"/>
      <c r="I80" s="587"/>
    </row>
    <row r="81" spans="1:10" ht="9.9499999999999993" customHeight="1">
      <c r="A81" s="302"/>
      <c r="B81" s="306"/>
      <c r="C81" s="303"/>
      <c r="D81" s="303"/>
      <c r="E81" s="303"/>
      <c r="F81" s="303"/>
      <c r="G81" s="303"/>
      <c r="H81" s="303"/>
      <c r="I81" s="303"/>
    </row>
    <row r="82" spans="1:10" ht="100.5" customHeight="1">
      <c r="A82" s="302"/>
      <c r="B82" s="305" t="s">
        <v>81</v>
      </c>
      <c r="C82" s="587" t="s">
        <v>629</v>
      </c>
      <c r="D82" s="587"/>
      <c r="E82" s="587"/>
      <c r="F82" s="587"/>
      <c r="G82" s="587"/>
      <c r="H82" s="587"/>
      <c r="I82" s="587"/>
    </row>
    <row r="83" spans="1:10" ht="9.9499999999999993" customHeight="1">
      <c r="A83" s="302"/>
      <c r="B83" s="305"/>
      <c r="C83" s="307"/>
      <c r="D83" s="307"/>
      <c r="E83" s="307"/>
      <c r="F83" s="307"/>
      <c r="G83" s="307"/>
      <c r="H83" s="307"/>
      <c r="I83" s="307"/>
    </row>
    <row r="84" spans="1:10" ht="65.25" customHeight="1">
      <c r="A84" s="302"/>
      <c r="B84" s="305" t="s">
        <v>82</v>
      </c>
      <c r="C84" s="587" t="s">
        <v>630</v>
      </c>
      <c r="D84" s="587"/>
      <c r="E84" s="587"/>
      <c r="F84" s="587"/>
      <c r="G84" s="587"/>
      <c r="H84" s="587"/>
      <c r="I84" s="587"/>
    </row>
    <row r="85" spans="1:10" ht="9.9499999999999993" customHeight="1">
      <c r="A85" s="302"/>
      <c r="B85" s="305"/>
      <c r="C85" s="307"/>
      <c r="D85" s="307"/>
      <c r="E85" s="307"/>
      <c r="F85" s="307"/>
      <c r="G85" s="307"/>
      <c r="H85" s="307"/>
      <c r="I85" s="307"/>
    </row>
    <row r="86" spans="1:10" ht="101.25" customHeight="1">
      <c r="A86" s="302"/>
      <c r="B86" s="305" t="s">
        <v>88</v>
      </c>
      <c r="C86" s="587" t="s">
        <v>89</v>
      </c>
      <c r="D86" s="587"/>
      <c r="E86" s="587"/>
      <c r="F86" s="587"/>
      <c r="G86" s="587"/>
      <c r="H86" s="587"/>
      <c r="I86" s="587"/>
    </row>
    <row r="87" spans="1:10" ht="9.9499999999999993" customHeight="1">
      <c r="A87" s="302"/>
      <c r="B87" s="305"/>
      <c r="C87" s="307"/>
      <c r="D87" s="307"/>
      <c r="E87" s="307"/>
      <c r="F87" s="307"/>
      <c r="G87" s="307"/>
      <c r="H87" s="307"/>
      <c r="I87" s="307"/>
    </row>
    <row r="88" spans="1:10" ht="66" customHeight="1">
      <c r="A88" s="302"/>
      <c r="B88" s="305" t="s">
        <v>90</v>
      </c>
      <c r="C88" s="587" t="s">
        <v>631</v>
      </c>
      <c r="D88" s="587"/>
      <c r="E88" s="587"/>
      <c r="F88" s="587"/>
      <c r="G88" s="587"/>
      <c r="H88" s="587"/>
      <c r="I88" s="587"/>
    </row>
    <row r="89" spans="1:10" ht="9.9499999999999993" customHeight="1">
      <c r="A89" s="302"/>
      <c r="B89" s="305"/>
      <c r="C89" s="307"/>
      <c r="D89" s="307"/>
      <c r="E89" s="307"/>
      <c r="F89" s="307"/>
      <c r="G89" s="307"/>
      <c r="H89" s="307"/>
      <c r="I89" s="307"/>
    </row>
    <row r="90" spans="1:10" ht="63" customHeight="1">
      <c r="A90" s="302"/>
      <c r="B90" s="305" t="s">
        <v>91</v>
      </c>
      <c r="C90" s="587" t="s">
        <v>92</v>
      </c>
      <c r="D90" s="587"/>
      <c r="E90" s="587"/>
      <c r="F90" s="587"/>
      <c r="G90" s="587"/>
      <c r="H90" s="587"/>
      <c r="I90" s="587"/>
    </row>
    <row r="91" spans="1:10" ht="8.1" customHeight="1">
      <c r="A91" s="302"/>
      <c r="B91" s="307"/>
      <c r="C91" s="307"/>
      <c r="D91" s="307"/>
      <c r="E91" s="307"/>
      <c r="F91" s="307"/>
      <c r="G91" s="307"/>
      <c r="H91" s="307"/>
      <c r="I91" s="307"/>
    </row>
    <row r="92" spans="1:10" ht="44.25" customHeight="1">
      <c r="A92" s="302"/>
      <c r="B92" s="305" t="s">
        <v>632</v>
      </c>
      <c r="C92" s="587" t="s">
        <v>633</v>
      </c>
      <c r="D92" s="587"/>
      <c r="E92" s="587"/>
      <c r="F92" s="587"/>
      <c r="G92" s="587"/>
      <c r="H92" s="587"/>
      <c r="I92" s="587"/>
    </row>
    <row r="93" spans="1:10" ht="37.5" customHeight="1">
      <c r="A93" s="305" t="s">
        <v>84</v>
      </c>
      <c r="B93" s="587" t="s">
        <v>93</v>
      </c>
      <c r="C93" s="587"/>
      <c r="D93" s="587"/>
      <c r="E93" s="587"/>
      <c r="F93" s="587"/>
      <c r="G93" s="587"/>
      <c r="H93" s="587"/>
      <c r="I93" s="587"/>
    </row>
    <row r="94" spans="1:10" ht="41.25" customHeight="1">
      <c r="A94" s="298"/>
      <c r="B94" s="299"/>
      <c r="C94" s="299"/>
      <c r="D94" s="299"/>
      <c r="E94" s="299"/>
      <c r="F94" s="298"/>
      <c r="G94" s="299"/>
      <c r="H94" s="299"/>
      <c r="I94" s="299"/>
      <c r="J94" s="295"/>
    </row>
    <row r="95" spans="1:10" ht="21" customHeight="1">
      <c r="A95" s="587" t="s">
        <v>71</v>
      </c>
      <c r="B95" s="587"/>
      <c r="C95" s="587"/>
      <c r="D95" s="587"/>
      <c r="E95" s="589" t="s">
        <v>71</v>
      </c>
      <c r="F95" s="589"/>
      <c r="G95" s="589"/>
      <c r="H95" s="589"/>
      <c r="I95" s="589"/>
      <c r="J95" s="295"/>
    </row>
    <row r="96" spans="1:10" ht="33" customHeight="1">
      <c r="A96" s="592" t="s">
        <v>72</v>
      </c>
      <c r="B96" s="592"/>
      <c r="C96" s="592"/>
      <c r="D96" s="592"/>
      <c r="E96" s="590" t="s">
        <v>73</v>
      </c>
      <c r="F96" s="590"/>
      <c r="G96" s="590"/>
      <c r="H96" s="590"/>
      <c r="I96" s="590"/>
      <c r="J96" s="295"/>
    </row>
    <row r="97" spans="1:10" ht="15.75">
      <c r="A97" s="299" t="s">
        <v>54</v>
      </c>
      <c r="B97" s="299"/>
      <c r="C97" s="299"/>
      <c r="D97" s="299"/>
      <c r="E97" s="299"/>
      <c r="F97" s="299"/>
      <c r="G97" s="299"/>
      <c r="H97" s="299"/>
      <c r="I97" s="300" t="s">
        <v>94</v>
      </c>
      <c r="J97" s="295"/>
    </row>
    <row r="98" spans="1:10" ht="15.75">
      <c r="A98" s="299"/>
      <c r="B98" s="299"/>
      <c r="C98" s="299"/>
      <c r="D98" s="299"/>
      <c r="E98" s="299"/>
      <c r="F98" s="299"/>
      <c r="G98" s="299"/>
      <c r="H98" s="299"/>
      <c r="I98" s="300"/>
      <c r="J98" s="295"/>
    </row>
    <row r="99" spans="1:10" ht="16.5">
      <c r="A99" s="591" t="s">
        <v>95</v>
      </c>
      <c r="B99" s="591"/>
      <c r="C99" s="591"/>
      <c r="D99" s="591"/>
      <c r="E99" s="591"/>
      <c r="F99" s="591"/>
      <c r="G99" s="591"/>
      <c r="H99" s="591"/>
      <c r="I99" s="591"/>
    </row>
    <row r="100" spans="1:10" ht="15" customHeight="1">
      <c r="A100" s="303"/>
      <c r="B100" s="587"/>
      <c r="C100" s="587"/>
      <c r="D100" s="587"/>
      <c r="E100" s="587"/>
      <c r="F100" s="587"/>
      <c r="G100" s="587"/>
      <c r="H100" s="587"/>
      <c r="I100" s="587"/>
    </row>
    <row r="101" spans="1:10" ht="80.25" customHeight="1">
      <c r="A101" s="305" t="s">
        <v>77</v>
      </c>
      <c r="B101" s="587" t="s">
        <v>634</v>
      </c>
      <c r="C101" s="587"/>
      <c r="D101" s="587"/>
      <c r="E101" s="587"/>
      <c r="F101" s="587"/>
      <c r="G101" s="587"/>
      <c r="H101" s="587"/>
      <c r="I101" s="587"/>
    </row>
    <row r="102" spans="1:10" ht="15" customHeight="1">
      <c r="A102" s="305"/>
      <c r="B102" s="303"/>
      <c r="C102" s="303"/>
      <c r="D102" s="303"/>
      <c r="E102" s="303"/>
      <c r="F102" s="303"/>
      <c r="G102" s="303"/>
      <c r="H102" s="303"/>
      <c r="I102" s="303"/>
    </row>
    <row r="103" spans="1:10" ht="160.5" customHeight="1">
      <c r="A103" s="305" t="s">
        <v>84</v>
      </c>
      <c r="B103" s="587" t="s">
        <v>635</v>
      </c>
      <c r="C103" s="587"/>
      <c r="D103" s="587"/>
      <c r="E103" s="587"/>
      <c r="F103" s="587"/>
      <c r="G103" s="587"/>
      <c r="H103" s="587"/>
      <c r="I103" s="587"/>
    </row>
    <row r="104" spans="1:10" ht="18" customHeight="1">
      <c r="A104" s="305"/>
      <c r="B104" s="303"/>
      <c r="C104" s="303"/>
      <c r="D104" s="303"/>
      <c r="E104" s="303"/>
      <c r="F104" s="303"/>
      <c r="G104" s="303"/>
      <c r="H104" s="303"/>
      <c r="I104" s="303"/>
    </row>
    <row r="105" spans="1:10" ht="51.75" customHeight="1">
      <c r="A105" s="305" t="s">
        <v>96</v>
      </c>
      <c r="B105" s="587" t="s">
        <v>636</v>
      </c>
      <c r="C105" s="587"/>
      <c r="D105" s="587"/>
      <c r="E105" s="587"/>
      <c r="F105" s="587"/>
      <c r="G105" s="587"/>
      <c r="H105" s="587"/>
      <c r="I105" s="587"/>
    </row>
    <row r="106" spans="1:10" ht="15" customHeight="1">
      <c r="A106" s="303"/>
      <c r="B106" s="302"/>
      <c r="C106" s="302"/>
      <c r="D106" s="302"/>
      <c r="E106" s="302"/>
      <c r="F106" s="302"/>
      <c r="G106" s="302"/>
      <c r="H106" s="302"/>
      <c r="I106" s="302"/>
    </row>
    <row r="107" spans="1:10" ht="16.5">
      <c r="A107" s="591" t="s">
        <v>97</v>
      </c>
      <c r="B107" s="591"/>
      <c r="C107" s="591"/>
      <c r="D107" s="591"/>
      <c r="E107" s="591"/>
      <c r="F107" s="591"/>
      <c r="G107" s="591"/>
      <c r="H107" s="591"/>
      <c r="I107" s="591"/>
    </row>
    <row r="108" spans="1:10" ht="15" customHeight="1">
      <c r="A108" s="304"/>
      <c r="B108" s="302"/>
      <c r="C108" s="302"/>
      <c r="D108" s="302"/>
      <c r="E108" s="302"/>
      <c r="F108" s="302"/>
      <c r="G108" s="302"/>
      <c r="H108" s="302"/>
      <c r="I108" s="302"/>
    </row>
    <row r="109" spans="1:10" ht="54.75" customHeight="1">
      <c r="A109" s="305" t="s">
        <v>77</v>
      </c>
      <c r="B109" s="588" t="s">
        <v>637</v>
      </c>
      <c r="C109" s="588"/>
      <c r="D109" s="588"/>
      <c r="E109" s="588"/>
      <c r="F109" s="588"/>
      <c r="G109" s="588"/>
      <c r="H109" s="588"/>
      <c r="I109" s="588"/>
    </row>
    <row r="110" spans="1:10" ht="15" customHeight="1">
      <c r="A110" s="305"/>
      <c r="B110" s="302"/>
      <c r="C110" s="302"/>
      <c r="D110" s="302"/>
      <c r="E110" s="302"/>
      <c r="F110" s="302"/>
      <c r="G110" s="302"/>
      <c r="H110" s="302"/>
      <c r="I110" s="302"/>
    </row>
    <row r="111" spans="1:10" ht="86.25" customHeight="1">
      <c r="A111" s="305" t="s">
        <v>84</v>
      </c>
      <c r="B111" s="588" t="s">
        <v>638</v>
      </c>
      <c r="C111" s="588"/>
      <c r="D111" s="588"/>
      <c r="E111" s="588"/>
      <c r="F111" s="588"/>
      <c r="G111" s="588"/>
      <c r="H111" s="588"/>
      <c r="I111" s="588"/>
    </row>
    <row r="112" spans="1:10" ht="15" customHeight="1">
      <c r="A112" s="303"/>
      <c r="B112" s="302"/>
      <c r="C112" s="302"/>
      <c r="D112" s="302"/>
      <c r="E112" s="302"/>
      <c r="F112" s="302"/>
      <c r="G112" s="302"/>
      <c r="H112" s="302"/>
      <c r="I112" s="302"/>
    </row>
    <row r="113" spans="1:10" ht="16.5">
      <c r="A113" s="591" t="s">
        <v>98</v>
      </c>
      <c r="B113" s="591"/>
      <c r="C113" s="591"/>
      <c r="D113" s="591"/>
      <c r="E113" s="591"/>
      <c r="F113" s="591"/>
      <c r="G113" s="591"/>
      <c r="H113" s="591"/>
      <c r="I113" s="591"/>
    </row>
    <row r="114" spans="1:10" ht="15" customHeight="1">
      <c r="A114" s="304"/>
      <c r="B114" s="302"/>
      <c r="C114" s="302"/>
      <c r="D114" s="302"/>
      <c r="E114" s="302"/>
      <c r="F114" s="302"/>
      <c r="G114" s="302"/>
      <c r="H114" s="302"/>
      <c r="I114" s="302"/>
    </row>
    <row r="115" spans="1:10" ht="66" customHeight="1">
      <c r="A115" s="305" t="s">
        <v>77</v>
      </c>
      <c r="B115" s="588" t="s">
        <v>639</v>
      </c>
      <c r="C115" s="588"/>
      <c r="D115" s="588"/>
      <c r="E115" s="588"/>
      <c r="F115" s="588"/>
      <c r="G115" s="588"/>
      <c r="H115" s="588"/>
      <c r="I115" s="588"/>
    </row>
    <row r="116" spans="1:10" ht="21" customHeight="1">
      <c r="A116" s="302"/>
      <c r="B116" s="302"/>
      <c r="C116" s="302"/>
      <c r="D116" s="302"/>
      <c r="E116" s="302"/>
      <c r="F116" s="302"/>
      <c r="G116" s="302"/>
      <c r="H116" s="302"/>
      <c r="I116" s="302"/>
      <c r="J116" s="295"/>
    </row>
    <row r="117" spans="1:10" ht="21" customHeight="1">
      <c r="A117" s="587" t="s">
        <v>71</v>
      </c>
      <c r="B117" s="587"/>
      <c r="C117" s="587"/>
      <c r="D117" s="587"/>
      <c r="E117" s="589" t="s">
        <v>71</v>
      </c>
      <c r="F117" s="589"/>
      <c r="G117" s="589"/>
      <c r="H117" s="589"/>
      <c r="I117" s="589"/>
      <c r="J117" s="295"/>
    </row>
    <row r="118" spans="1:10" ht="33" customHeight="1">
      <c r="A118" s="592" t="s">
        <v>72</v>
      </c>
      <c r="B118" s="592"/>
      <c r="C118" s="592"/>
      <c r="D118" s="592"/>
      <c r="E118" s="590" t="s">
        <v>73</v>
      </c>
      <c r="F118" s="590"/>
      <c r="G118" s="590"/>
      <c r="H118" s="590"/>
      <c r="I118" s="590"/>
      <c r="J118" s="295"/>
    </row>
    <row r="119" spans="1:10" ht="15.75">
      <c r="A119" s="299" t="s">
        <v>54</v>
      </c>
      <c r="B119" s="299"/>
      <c r="C119" s="299"/>
      <c r="D119" s="299"/>
      <c r="E119" s="299"/>
      <c r="F119" s="299"/>
      <c r="G119" s="299"/>
      <c r="H119" s="299"/>
      <c r="I119" s="300" t="s">
        <v>99</v>
      </c>
      <c r="J119" s="295"/>
    </row>
    <row r="120" spans="1:10" ht="15.95" customHeight="1">
      <c r="A120" s="303"/>
      <c r="B120" s="302"/>
      <c r="C120" s="302"/>
      <c r="D120" s="302"/>
      <c r="E120" s="302"/>
      <c r="F120" s="302"/>
      <c r="G120" s="302"/>
      <c r="H120" s="302"/>
      <c r="I120" s="302"/>
    </row>
    <row r="121" spans="1:10" ht="50.25" customHeight="1">
      <c r="A121" s="305" t="s">
        <v>84</v>
      </c>
      <c r="B121" s="588" t="s">
        <v>640</v>
      </c>
      <c r="C121" s="588"/>
      <c r="D121" s="588"/>
      <c r="E121" s="588"/>
      <c r="F121" s="588"/>
      <c r="G121" s="588"/>
      <c r="H121" s="588"/>
      <c r="I121" s="588"/>
    </row>
    <row r="122" spans="1:10" ht="15.95" customHeight="1">
      <c r="A122" s="303"/>
      <c r="B122" s="302"/>
      <c r="C122" s="302"/>
      <c r="D122" s="302"/>
      <c r="E122" s="302"/>
      <c r="F122" s="302"/>
      <c r="G122" s="302"/>
      <c r="H122" s="302"/>
      <c r="I122" s="302"/>
    </row>
    <row r="123" spans="1:10" ht="16.5">
      <c r="A123" s="591" t="s">
        <v>100</v>
      </c>
      <c r="B123" s="591"/>
      <c r="C123" s="591"/>
      <c r="D123" s="591"/>
      <c r="E123" s="591"/>
      <c r="F123" s="591"/>
      <c r="G123" s="591"/>
      <c r="H123" s="591"/>
      <c r="I123" s="591"/>
    </row>
    <row r="124" spans="1:10" ht="15.95" customHeight="1">
      <c r="A124" s="303"/>
      <c r="B124" s="302"/>
      <c r="C124" s="302"/>
      <c r="D124" s="302"/>
      <c r="E124" s="302"/>
      <c r="F124" s="302"/>
      <c r="G124" s="302"/>
      <c r="H124" s="302"/>
      <c r="I124" s="302"/>
    </row>
    <row r="125" spans="1:10" ht="38.25" customHeight="1">
      <c r="A125" s="305" t="s">
        <v>77</v>
      </c>
      <c r="B125" s="588" t="s">
        <v>101</v>
      </c>
      <c r="C125" s="588"/>
      <c r="D125" s="588"/>
      <c r="E125" s="588"/>
      <c r="F125" s="588"/>
      <c r="G125" s="588"/>
      <c r="H125" s="588"/>
      <c r="I125" s="588"/>
    </row>
    <row r="126" spans="1:10" ht="15.95" customHeight="1">
      <c r="A126" s="302"/>
      <c r="B126" s="302"/>
      <c r="C126" s="302"/>
      <c r="D126" s="302"/>
      <c r="E126" s="302"/>
      <c r="F126" s="302"/>
      <c r="G126" s="302"/>
      <c r="H126" s="302"/>
      <c r="I126" s="302"/>
      <c r="J126" s="295"/>
    </row>
    <row r="127" spans="1:10" ht="34.5" customHeight="1">
      <c r="A127" s="305" t="s">
        <v>84</v>
      </c>
      <c r="B127" s="593" t="s">
        <v>102</v>
      </c>
      <c r="C127" s="593"/>
      <c r="D127" s="593"/>
      <c r="E127" s="593"/>
      <c r="F127" s="593"/>
      <c r="G127" s="593"/>
      <c r="H127" s="593"/>
      <c r="I127" s="593"/>
    </row>
    <row r="128" spans="1:10" ht="21.75" customHeight="1">
      <c r="A128" s="304"/>
      <c r="B128" s="302"/>
      <c r="C128" s="302"/>
      <c r="D128" s="302"/>
      <c r="E128" s="302"/>
      <c r="F128" s="302"/>
      <c r="G128" s="302"/>
      <c r="H128" s="302"/>
      <c r="I128" s="302"/>
    </row>
    <row r="129" spans="1:10" ht="16.5">
      <c r="A129" s="591" t="s">
        <v>103</v>
      </c>
      <c r="B129" s="591"/>
      <c r="C129" s="591"/>
      <c r="D129" s="591"/>
      <c r="E129" s="591"/>
      <c r="F129" s="591"/>
      <c r="G129" s="591"/>
      <c r="H129" s="591"/>
      <c r="I129" s="591"/>
    </row>
    <row r="130" spans="1:10" ht="15.95" customHeight="1">
      <c r="A130" s="303"/>
      <c r="B130" s="302"/>
      <c r="C130" s="302"/>
      <c r="D130" s="302"/>
      <c r="E130" s="302"/>
      <c r="F130" s="302"/>
      <c r="G130" s="302"/>
      <c r="H130" s="302"/>
      <c r="I130" s="302"/>
    </row>
    <row r="131" spans="1:10" ht="82.5" customHeight="1">
      <c r="A131" s="588" t="s">
        <v>104</v>
      </c>
      <c r="B131" s="588"/>
      <c r="C131" s="588"/>
      <c r="D131" s="588"/>
      <c r="E131" s="588"/>
      <c r="F131" s="588"/>
      <c r="G131" s="588"/>
      <c r="H131" s="588"/>
      <c r="I131" s="588"/>
    </row>
    <row r="132" spans="1:10" ht="15.95" customHeight="1">
      <c r="A132" s="302"/>
      <c r="B132" s="302"/>
      <c r="C132" s="302"/>
      <c r="D132" s="302"/>
      <c r="E132" s="302"/>
      <c r="F132" s="302"/>
      <c r="G132" s="302"/>
      <c r="H132" s="302"/>
      <c r="I132" s="302"/>
    </row>
    <row r="133" spans="1:10" ht="21.75" customHeight="1">
      <c r="A133" s="591" t="s">
        <v>105</v>
      </c>
      <c r="B133" s="591"/>
      <c r="C133" s="591"/>
      <c r="D133" s="591"/>
      <c r="E133" s="591"/>
      <c r="F133" s="591"/>
      <c r="G133" s="591"/>
      <c r="H133" s="591"/>
      <c r="I133" s="591"/>
    </row>
    <row r="134" spans="1:10" ht="15.95" customHeight="1">
      <c r="A134" s="304"/>
      <c r="B134" s="302"/>
      <c r="C134" s="302"/>
      <c r="D134" s="302"/>
      <c r="E134" s="302"/>
      <c r="F134" s="302"/>
      <c r="G134" s="302"/>
      <c r="H134" s="302"/>
      <c r="I134" s="302"/>
    </row>
    <row r="135" spans="1:10" ht="69" customHeight="1">
      <c r="A135" s="305" t="s">
        <v>77</v>
      </c>
      <c r="B135" s="588" t="s">
        <v>641</v>
      </c>
      <c r="C135" s="588"/>
      <c r="D135" s="588"/>
      <c r="E135" s="588"/>
      <c r="F135" s="588"/>
      <c r="G135" s="588"/>
      <c r="H135" s="588"/>
      <c r="I135" s="588"/>
    </row>
    <row r="136" spans="1:10" ht="15.95" customHeight="1">
      <c r="A136" s="305"/>
      <c r="B136" s="588"/>
      <c r="C136" s="588"/>
      <c r="D136" s="588"/>
      <c r="E136" s="588"/>
      <c r="F136" s="588"/>
      <c r="G136" s="588"/>
      <c r="H136" s="588"/>
      <c r="I136" s="588"/>
    </row>
    <row r="137" spans="1:10" ht="131.25" customHeight="1">
      <c r="A137" s="305" t="s">
        <v>84</v>
      </c>
      <c r="B137" s="588" t="s">
        <v>642</v>
      </c>
      <c r="C137" s="588"/>
      <c r="D137" s="588"/>
      <c r="E137" s="588"/>
      <c r="F137" s="588"/>
      <c r="G137" s="588"/>
      <c r="H137" s="588"/>
      <c r="I137" s="588"/>
    </row>
    <row r="138" spans="1:10" ht="28.5" customHeight="1">
      <c r="A138" s="305"/>
      <c r="B138" s="297"/>
      <c r="C138" s="297"/>
      <c r="D138" s="297"/>
      <c r="E138" s="297"/>
      <c r="F138" s="297"/>
      <c r="G138" s="297"/>
      <c r="H138" s="297"/>
      <c r="I138" s="297"/>
    </row>
    <row r="139" spans="1:10" ht="24.95" customHeight="1">
      <c r="A139" s="305"/>
      <c r="B139" s="297"/>
      <c r="C139" s="297"/>
      <c r="D139" s="297"/>
      <c r="E139" s="297"/>
      <c r="F139" s="297"/>
      <c r="G139" s="297"/>
      <c r="H139" s="297"/>
      <c r="I139" s="297"/>
    </row>
    <row r="140" spans="1:10" ht="21" customHeight="1">
      <c r="A140" s="587" t="s">
        <v>71</v>
      </c>
      <c r="B140" s="587"/>
      <c r="C140" s="587"/>
      <c r="D140" s="587"/>
      <c r="E140" s="589" t="s">
        <v>71</v>
      </c>
      <c r="F140" s="589"/>
      <c r="G140" s="589"/>
      <c r="H140" s="589"/>
      <c r="I140" s="589"/>
      <c r="J140" s="295"/>
    </row>
    <row r="141" spans="1:10" ht="33" customHeight="1">
      <c r="A141" s="592" t="s">
        <v>72</v>
      </c>
      <c r="B141" s="592"/>
      <c r="C141" s="592"/>
      <c r="D141" s="592"/>
      <c r="E141" s="590" t="s">
        <v>73</v>
      </c>
      <c r="F141" s="590"/>
      <c r="G141" s="590"/>
      <c r="H141" s="590"/>
      <c r="I141" s="590"/>
      <c r="J141" s="295"/>
    </row>
    <row r="142" spans="1:10" ht="15.75">
      <c r="A142" s="299" t="s">
        <v>54</v>
      </c>
      <c r="B142" s="299"/>
      <c r="C142" s="299"/>
      <c r="D142" s="299"/>
      <c r="E142" s="299"/>
      <c r="F142" s="299"/>
      <c r="G142" s="299"/>
      <c r="H142" s="299"/>
      <c r="I142" s="300" t="s">
        <v>106</v>
      </c>
      <c r="J142" s="295"/>
    </row>
    <row r="143" spans="1:10" ht="9.75" customHeight="1">
      <c r="A143" s="299"/>
      <c r="B143" s="299"/>
      <c r="C143" s="299"/>
      <c r="D143" s="299"/>
      <c r="E143" s="299"/>
      <c r="F143" s="299"/>
      <c r="G143" s="299"/>
      <c r="H143" s="299"/>
      <c r="I143" s="300"/>
      <c r="J143" s="295"/>
    </row>
    <row r="144" spans="1:10" ht="56.25" customHeight="1">
      <c r="A144" s="305" t="s">
        <v>96</v>
      </c>
      <c r="B144" s="588" t="s">
        <v>643</v>
      </c>
      <c r="C144" s="588"/>
      <c r="D144" s="588"/>
      <c r="E144" s="588"/>
      <c r="F144" s="588"/>
      <c r="G144" s="588"/>
      <c r="H144" s="588"/>
      <c r="I144" s="588"/>
    </row>
    <row r="145" spans="1:10" ht="8.1" customHeight="1">
      <c r="A145" s="305"/>
      <c r="B145" s="588"/>
      <c r="C145" s="588"/>
      <c r="D145" s="588"/>
      <c r="E145" s="588"/>
      <c r="F145" s="588"/>
      <c r="G145" s="588"/>
      <c r="H145" s="588"/>
      <c r="I145" s="588"/>
    </row>
    <row r="146" spans="1:10" ht="132.75" customHeight="1">
      <c r="A146" s="305" t="s">
        <v>107</v>
      </c>
      <c r="B146" s="588" t="s">
        <v>644</v>
      </c>
      <c r="C146" s="588"/>
      <c r="D146" s="588"/>
      <c r="E146" s="588"/>
      <c r="F146" s="588"/>
      <c r="G146" s="588"/>
      <c r="H146" s="588"/>
      <c r="I146" s="588"/>
    </row>
    <row r="147" spans="1:10" ht="7.5" customHeight="1">
      <c r="A147" s="303"/>
      <c r="B147" s="588"/>
      <c r="C147" s="588"/>
      <c r="D147" s="588"/>
      <c r="E147" s="588"/>
      <c r="F147" s="588"/>
      <c r="G147" s="588"/>
      <c r="H147" s="588"/>
      <c r="I147" s="588"/>
    </row>
    <row r="148" spans="1:10" ht="119.25" customHeight="1">
      <c r="A148" s="305" t="s">
        <v>108</v>
      </c>
      <c r="B148" s="588" t="s">
        <v>645</v>
      </c>
      <c r="C148" s="588"/>
      <c r="D148" s="588"/>
      <c r="E148" s="588"/>
      <c r="F148" s="588"/>
      <c r="G148" s="588"/>
      <c r="H148" s="588"/>
      <c r="I148" s="588"/>
    </row>
    <row r="149" spans="1:10" ht="8.25" customHeight="1">
      <c r="A149" s="299"/>
      <c r="B149" s="299"/>
      <c r="C149" s="299"/>
      <c r="D149" s="299"/>
      <c r="E149" s="299"/>
      <c r="F149" s="299"/>
      <c r="G149" s="299"/>
      <c r="H149" s="299"/>
      <c r="I149" s="300"/>
      <c r="J149" s="295"/>
    </row>
    <row r="150" spans="1:10" ht="150.75" customHeight="1">
      <c r="A150" s="305" t="s">
        <v>109</v>
      </c>
      <c r="B150" s="588" t="s">
        <v>646</v>
      </c>
      <c r="C150" s="588"/>
      <c r="D150" s="588"/>
      <c r="E150" s="588"/>
      <c r="F150" s="588"/>
      <c r="G150" s="588"/>
      <c r="H150" s="588"/>
      <c r="I150" s="588"/>
    </row>
    <row r="151" spans="1:10" ht="9" customHeight="1">
      <c r="A151" s="305"/>
      <c r="B151" s="588"/>
      <c r="C151" s="588"/>
      <c r="D151" s="588"/>
      <c r="E151" s="588"/>
      <c r="F151" s="588"/>
      <c r="G151" s="588"/>
      <c r="H151" s="588"/>
      <c r="I151" s="588"/>
    </row>
    <row r="152" spans="1:10" ht="73.5" customHeight="1">
      <c r="A152" s="305" t="s">
        <v>110</v>
      </c>
      <c r="B152" s="588" t="s">
        <v>111</v>
      </c>
      <c r="C152" s="588"/>
      <c r="D152" s="588"/>
      <c r="E152" s="588"/>
      <c r="F152" s="588"/>
      <c r="G152" s="588"/>
      <c r="H152" s="588"/>
      <c r="I152" s="588"/>
    </row>
    <row r="153" spans="1:10" ht="9" customHeight="1">
      <c r="A153" s="305"/>
      <c r="B153" s="302"/>
      <c r="C153" s="302"/>
      <c r="D153" s="302"/>
      <c r="E153" s="302"/>
      <c r="F153" s="302"/>
      <c r="G153" s="302"/>
      <c r="H153" s="302"/>
      <c r="I153" s="302"/>
    </row>
    <row r="154" spans="1:10" ht="95.25" customHeight="1">
      <c r="A154" s="305" t="s">
        <v>112</v>
      </c>
      <c r="B154" s="588" t="s">
        <v>647</v>
      </c>
      <c r="C154" s="588"/>
      <c r="D154" s="588"/>
      <c r="E154" s="588"/>
      <c r="F154" s="588"/>
      <c r="G154" s="588"/>
      <c r="H154" s="588"/>
      <c r="I154" s="588"/>
    </row>
    <row r="155" spans="1:10" ht="7.5" customHeight="1">
      <c r="A155" s="305"/>
      <c r="B155" s="297"/>
      <c r="C155" s="297"/>
      <c r="D155" s="297"/>
      <c r="E155" s="297"/>
      <c r="F155" s="297"/>
      <c r="G155" s="297"/>
      <c r="H155" s="297"/>
      <c r="I155" s="297"/>
    </row>
    <row r="156" spans="1:10" ht="19.5" customHeight="1">
      <c r="A156" s="305"/>
      <c r="B156" s="297"/>
      <c r="C156" s="297"/>
      <c r="D156" s="297"/>
      <c r="E156" s="297"/>
      <c r="F156" s="297"/>
      <c r="G156" s="297"/>
      <c r="H156" s="297"/>
      <c r="I156" s="297"/>
    </row>
    <row r="157" spans="1:10" ht="18" customHeight="1">
      <c r="A157" s="587" t="s">
        <v>71</v>
      </c>
      <c r="B157" s="587"/>
      <c r="C157" s="587"/>
      <c r="D157" s="587"/>
      <c r="E157" s="589" t="s">
        <v>71</v>
      </c>
      <c r="F157" s="589"/>
      <c r="G157" s="589"/>
      <c r="H157" s="589"/>
      <c r="I157" s="589"/>
      <c r="J157" s="295"/>
    </row>
    <row r="158" spans="1:10" ht="33" customHeight="1">
      <c r="A158" s="592" t="s">
        <v>72</v>
      </c>
      <c r="B158" s="592"/>
      <c r="C158" s="592"/>
      <c r="D158" s="592"/>
      <c r="E158" s="590" t="s">
        <v>73</v>
      </c>
      <c r="F158" s="590"/>
      <c r="G158" s="590"/>
      <c r="H158" s="590"/>
      <c r="I158" s="590"/>
      <c r="J158" s="295"/>
    </row>
    <row r="159" spans="1:10" ht="15.75">
      <c r="A159" s="299" t="s">
        <v>54</v>
      </c>
      <c r="B159" s="299"/>
      <c r="C159" s="299"/>
      <c r="D159" s="299"/>
      <c r="E159" s="299"/>
      <c r="F159" s="299"/>
      <c r="G159" s="299"/>
      <c r="H159" s="299"/>
      <c r="I159" s="300" t="s">
        <v>113</v>
      </c>
      <c r="J159" s="295"/>
    </row>
    <row r="160" spans="1:10" ht="15.75">
      <c r="A160" s="299"/>
      <c r="B160" s="299"/>
      <c r="C160" s="299"/>
      <c r="D160" s="299"/>
      <c r="E160" s="299"/>
      <c r="F160" s="299"/>
      <c r="G160" s="299"/>
      <c r="H160" s="299"/>
      <c r="I160" s="300"/>
      <c r="J160" s="295"/>
    </row>
    <row r="161" spans="1:10" ht="50.25" customHeight="1">
      <c r="A161" s="305" t="s">
        <v>114</v>
      </c>
      <c r="B161" s="588" t="s">
        <v>648</v>
      </c>
      <c r="C161" s="588"/>
      <c r="D161" s="588"/>
      <c r="E161" s="588"/>
      <c r="F161" s="588"/>
      <c r="G161" s="588"/>
      <c r="H161" s="588"/>
      <c r="I161" s="588"/>
      <c r="J161" s="295"/>
    </row>
    <row r="162" spans="1:10" ht="15.75">
      <c r="A162" s="299"/>
      <c r="B162" s="299"/>
      <c r="C162" s="299"/>
      <c r="D162" s="299"/>
      <c r="E162" s="299"/>
      <c r="F162" s="299"/>
      <c r="G162" s="299"/>
      <c r="H162" s="299"/>
      <c r="I162" s="300"/>
      <c r="J162" s="295"/>
    </row>
    <row r="163" spans="1:10" ht="21" customHeight="1">
      <c r="A163" s="305" t="s">
        <v>651</v>
      </c>
      <c r="B163" s="588" t="s">
        <v>115</v>
      </c>
      <c r="C163" s="588"/>
      <c r="D163" s="588"/>
      <c r="E163" s="588"/>
      <c r="F163" s="588"/>
      <c r="G163" s="588"/>
      <c r="H163" s="588"/>
      <c r="I163" s="588"/>
    </row>
    <row r="164" spans="1:10" ht="8.1" customHeight="1">
      <c r="A164" s="305"/>
      <c r="B164" s="302"/>
      <c r="C164" s="302"/>
      <c r="D164" s="302"/>
      <c r="E164" s="302"/>
      <c r="F164" s="302"/>
      <c r="G164" s="302"/>
      <c r="H164" s="302"/>
      <c r="I164" s="302"/>
    </row>
    <row r="165" spans="1:10" ht="74.25" customHeight="1">
      <c r="A165" s="305" t="s">
        <v>116</v>
      </c>
      <c r="B165" s="588" t="s">
        <v>117</v>
      </c>
      <c r="C165" s="588"/>
      <c r="D165" s="588"/>
      <c r="E165" s="588"/>
      <c r="F165" s="588"/>
      <c r="G165" s="588"/>
      <c r="H165" s="588"/>
      <c r="I165" s="588"/>
    </row>
    <row r="166" spans="1:10" ht="8.1" customHeight="1">
      <c r="A166" s="303"/>
      <c r="B166" s="302"/>
      <c r="C166" s="302"/>
      <c r="D166" s="302"/>
      <c r="E166" s="302"/>
      <c r="F166" s="302"/>
      <c r="G166" s="302"/>
      <c r="H166" s="302"/>
      <c r="I166" s="302"/>
    </row>
    <row r="167" spans="1:10" ht="16.5">
      <c r="A167" s="591" t="s">
        <v>118</v>
      </c>
      <c r="B167" s="591"/>
      <c r="C167" s="591"/>
      <c r="D167" s="591"/>
      <c r="E167" s="591"/>
      <c r="F167" s="591"/>
      <c r="G167" s="591"/>
      <c r="H167" s="591"/>
      <c r="I167" s="591"/>
    </row>
    <row r="168" spans="1:10" ht="8.1" customHeight="1">
      <c r="A168" s="303"/>
      <c r="B168" s="302"/>
      <c r="C168" s="302"/>
      <c r="D168" s="302"/>
      <c r="E168" s="302"/>
      <c r="F168" s="302"/>
      <c r="G168" s="302"/>
      <c r="H168" s="302"/>
      <c r="I168" s="302"/>
    </row>
    <row r="169" spans="1:10" ht="54.75" customHeight="1">
      <c r="A169" s="588" t="s">
        <v>119</v>
      </c>
      <c r="B169" s="588"/>
      <c r="C169" s="588"/>
      <c r="D169" s="588"/>
      <c r="E169" s="588"/>
      <c r="F169" s="588"/>
      <c r="G169" s="588"/>
      <c r="H169" s="588"/>
      <c r="I169" s="588"/>
    </row>
    <row r="170" spans="1:10" ht="8.1" customHeight="1">
      <c r="A170" s="304"/>
      <c r="B170" s="302"/>
      <c r="C170" s="302"/>
      <c r="D170" s="302"/>
      <c r="E170" s="302"/>
      <c r="F170" s="302"/>
      <c r="G170" s="302"/>
      <c r="H170" s="302"/>
      <c r="I170" s="302"/>
    </row>
    <row r="171" spans="1:10" ht="16.5">
      <c r="A171" s="591" t="s">
        <v>120</v>
      </c>
      <c r="B171" s="591"/>
      <c r="C171" s="591"/>
      <c r="D171" s="591"/>
      <c r="E171" s="591"/>
      <c r="F171" s="591"/>
      <c r="G171" s="591"/>
      <c r="H171" s="591"/>
      <c r="I171" s="591"/>
    </row>
    <row r="172" spans="1:10" ht="8.1" customHeight="1">
      <c r="A172" s="303"/>
      <c r="B172" s="302"/>
      <c r="C172" s="302"/>
      <c r="D172" s="302"/>
      <c r="E172" s="302"/>
      <c r="F172" s="302"/>
      <c r="G172" s="302"/>
      <c r="H172" s="302"/>
      <c r="I172" s="302"/>
    </row>
    <row r="173" spans="1:10" ht="70.5" customHeight="1">
      <c r="A173" s="305" t="s">
        <v>77</v>
      </c>
      <c r="B173" s="588" t="s">
        <v>121</v>
      </c>
      <c r="C173" s="588"/>
      <c r="D173" s="588"/>
      <c r="E173" s="588"/>
      <c r="F173" s="588"/>
      <c r="G173" s="588"/>
      <c r="H173" s="588"/>
      <c r="I173" s="588"/>
    </row>
    <row r="174" spans="1:10" ht="8.1" customHeight="1">
      <c r="A174" s="306"/>
      <c r="B174" s="302"/>
      <c r="C174" s="302"/>
      <c r="D174" s="302"/>
      <c r="E174" s="302"/>
      <c r="F174" s="302"/>
      <c r="G174" s="302"/>
      <c r="H174" s="302"/>
      <c r="I174" s="302"/>
    </row>
    <row r="175" spans="1:10" ht="36" customHeight="1">
      <c r="A175" s="305" t="s">
        <v>84</v>
      </c>
      <c r="B175" s="588" t="s">
        <v>649</v>
      </c>
      <c r="C175" s="588"/>
      <c r="D175" s="588"/>
      <c r="E175" s="588"/>
      <c r="F175" s="588"/>
      <c r="G175" s="588"/>
      <c r="H175" s="588"/>
      <c r="I175" s="588"/>
    </row>
    <row r="176" spans="1:10">
      <c r="J176" s="295"/>
    </row>
    <row r="177" spans="1:10" ht="52.5" customHeight="1">
      <c r="A177" s="305" t="s">
        <v>96</v>
      </c>
      <c r="B177" s="588" t="s">
        <v>122</v>
      </c>
      <c r="C177" s="588"/>
      <c r="D177" s="588"/>
      <c r="E177" s="588"/>
      <c r="F177" s="588"/>
      <c r="G177" s="588"/>
      <c r="H177" s="588"/>
      <c r="I177" s="588"/>
    </row>
    <row r="178" spans="1:10" ht="8.1" customHeight="1">
      <c r="A178" s="305"/>
      <c r="B178" s="302"/>
      <c r="C178" s="302"/>
      <c r="D178" s="302"/>
      <c r="E178" s="302"/>
      <c r="F178" s="302"/>
      <c r="G178" s="302"/>
      <c r="H178" s="302"/>
      <c r="I178" s="302"/>
    </row>
    <row r="179" spans="1:10" ht="49.5" customHeight="1">
      <c r="A179" s="305" t="s">
        <v>107</v>
      </c>
      <c r="B179" s="588" t="s">
        <v>123</v>
      </c>
      <c r="C179" s="588"/>
      <c r="D179" s="588"/>
      <c r="E179" s="588"/>
      <c r="F179" s="588"/>
      <c r="G179" s="588"/>
      <c r="H179" s="588"/>
      <c r="I179" s="588"/>
    </row>
    <row r="180" spans="1:10" ht="8.1" customHeight="1">
      <c r="A180" s="305"/>
      <c r="B180" s="302"/>
      <c r="C180" s="302"/>
      <c r="D180" s="302"/>
      <c r="E180" s="302"/>
      <c r="F180" s="302"/>
      <c r="G180" s="302"/>
      <c r="H180" s="302"/>
      <c r="I180" s="302"/>
    </row>
    <row r="181" spans="1:10" ht="16.5" customHeight="1">
      <c r="A181" s="305" t="s">
        <v>108</v>
      </c>
      <c r="B181" s="302" t="s">
        <v>650</v>
      </c>
      <c r="C181" s="302"/>
      <c r="D181" s="302"/>
      <c r="E181" s="302"/>
      <c r="F181" s="302"/>
      <c r="G181" s="302"/>
      <c r="H181" s="302"/>
      <c r="I181" s="302"/>
    </row>
    <row r="182" spans="1:10" ht="8.1" customHeight="1">
      <c r="A182" s="305"/>
      <c r="B182" s="302"/>
      <c r="C182" s="302"/>
      <c r="D182" s="302"/>
      <c r="E182" s="302"/>
      <c r="F182" s="302"/>
      <c r="G182" s="302"/>
      <c r="H182" s="302"/>
      <c r="I182" s="302"/>
    </row>
    <row r="183" spans="1:10" ht="98.25" customHeight="1">
      <c r="A183" s="305" t="s">
        <v>109</v>
      </c>
      <c r="B183" s="588" t="s">
        <v>124</v>
      </c>
      <c r="C183" s="588"/>
      <c r="D183" s="588"/>
      <c r="E183" s="588"/>
      <c r="F183" s="588"/>
      <c r="G183" s="588"/>
      <c r="H183" s="588"/>
      <c r="I183" s="588"/>
    </row>
    <row r="184" spans="1:10" ht="8.1" customHeight="1">
      <c r="A184" s="305"/>
      <c r="B184" s="302"/>
      <c r="C184" s="302"/>
      <c r="D184" s="302"/>
      <c r="E184" s="302"/>
      <c r="F184" s="302"/>
      <c r="G184" s="302"/>
      <c r="H184" s="302"/>
      <c r="I184" s="302"/>
    </row>
    <row r="185" spans="1:10" ht="33" customHeight="1"/>
    <row r="186" spans="1:10" ht="21" customHeight="1">
      <c r="A186" s="587" t="s">
        <v>71</v>
      </c>
      <c r="B186" s="587"/>
      <c r="C186" s="587"/>
      <c r="D186" s="587"/>
      <c r="E186" s="589" t="s">
        <v>71</v>
      </c>
      <c r="F186" s="589"/>
      <c r="G186" s="589"/>
      <c r="H186" s="589"/>
      <c r="I186" s="589"/>
      <c r="J186" s="295"/>
    </row>
    <row r="187" spans="1:10" ht="33" customHeight="1">
      <c r="A187" s="592" t="s">
        <v>72</v>
      </c>
      <c r="B187" s="592"/>
      <c r="C187" s="592"/>
      <c r="D187" s="592"/>
      <c r="E187" s="590" t="s">
        <v>73</v>
      </c>
      <c r="F187" s="590"/>
      <c r="G187" s="590"/>
      <c r="H187" s="590"/>
      <c r="I187" s="590"/>
      <c r="J187" s="295"/>
    </row>
    <row r="188" spans="1:10" ht="15.75">
      <c r="A188" s="299" t="s">
        <v>54</v>
      </c>
      <c r="B188" s="299"/>
      <c r="C188" s="299"/>
      <c r="D188" s="299"/>
      <c r="E188" s="299"/>
      <c r="F188" s="299"/>
      <c r="G188" s="299"/>
      <c r="H188" s="299"/>
      <c r="I188" s="300" t="s">
        <v>127</v>
      </c>
      <c r="J188" s="295"/>
    </row>
    <row r="189" spans="1:10" ht="15.75">
      <c r="A189" s="299"/>
      <c r="B189" s="299"/>
      <c r="C189" s="299"/>
      <c r="D189" s="299"/>
      <c r="E189" s="299"/>
      <c r="F189" s="299"/>
      <c r="G189" s="299"/>
      <c r="H189" s="299"/>
      <c r="I189" s="300"/>
      <c r="J189" s="295"/>
    </row>
    <row r="190" spans="1:10" ht="70.5" customHeight="1">
      <c r="A190" s="305" t="s">
        <v>125</v>
      </c>
      <c r="B190" s="588" t="s">
        <v>126</v>
      </c>
      <c r="C190" s="588"/>
      <c r="D190" s="588"/>
      <c r="E190" s="588"/>
      <c r="F190" s="588"/>
      <c r="G190" s="588"/>
      <c r="H190" s="588"/>
      <c r="I190" s="588"/>
      <c r="J190" s="295"/>
    </row>
    <row r="191" spans="1:10" ht="15.75">
      <c r="A191" s="299"/>
      <c r="B191" s="299"/>
      <c r="C191" s="299"/>
      <c r="D191" s="299"/>
      <c r="E191" s="299"/>
      <c r="F191" s="299"/>
      <c r="G191" s="299"/>
      <c r="H191" s="299"/>
      <c r="I191" s="300"/>
      <c r="J191" s="295"/>
    </row>
    <row r="192" spans="1:10" ht="53.25" customHeight="1">
      <c r="A192" s="305" t="s">
        <v>109</v>
      </c>
      <c r="B192" s="588" t="s">
        <v>128</v>
      </c>
      <c r="C192" s="588"/>
      <c r="D192" s="588"/>
      <c r="E192" s="588"/>
      <c r="F192" s="588"/>
      <c r="G192" s="588"/>
      <c r="H192" s="588"/>
      <c r="I192" s="588"/>
    </row>
    <row r="193" spans="1:9" ht="15.75">
      <c r="A193" s="303"/>
      <c r="B193" s="302"/>
      <c r="C193" s="302"/>
      <c r="D193" s="302"/>
      <c r="E193" s="302"/>
      <c r="F193" s="302"/>
      <c r="G193" s="302"/>
      <c r="H193" s="302"/>
      <c r="I193" s="302"/>
    </row>
    <row r="194" spans="1:9" ht="21.95" customHeight="1">
      <c r="A194" s="302"/>
      <c r="B194" s="298"/>
      <c r="C194" s="302"/>
      <c r="D194" s="302"/>
      <c r="E194" s="302"/>
      <c r="F194" s="298"/>
      <c r="G194" s="302"/>
      <c r="H194" s="302"/>
      <c r="I194" s="302"/>
    </row>
    <row r="195" spans="1:9" ht="21.95" customHeight="1">
      <c r="A195" s="302"/>
      <c r="B195" s="308" t="s">
        <v>129</v>
      </c>
      <c r="C195" s="308"/>
      <c r="D195" s="308"/>
      <c r="E195" s="308"/>
      <c r="F195" s="308" t="s">
        <v>129</v>
      </c>
      <c r="G195" s="308"/>
      <c r="H195" s="308"/>
      <c r="I195" s="308"/>
    </row>
    <row r="196" spans="1:9" ht="35.25" customHeight="1">
      <c r="A196" s="302"/>
      <c r="B196" s="594" t="s">
        <v>72</v>
      </c>
      <c r="C196" s="594"/>
      <c r="D196" s="594"/>
      <c r="E196" s="594"/>
      <c r="F196" s="594" t="s">
        <v>73</v>
      </c>
      <c r="G196" s="594"/>
      <c r="H196" s="594"/>
      <c r="I196" s="594"/>
    </row>
    <row r="197" spans="1:9" ht="21.95" customHeight="1">
      <c r="A197" s="302"/>
      <c r="B197" s="309"/>
      <c r="C197" s="303"/>
      <c r="D197" s="303"/>
      <c r="E197" s="303"/>
      <c r="F197" s="310"/>
      <c r="G197" s="310"/>
      <c r="H197" s="310"/>
      <c r="I197" s="310"/>
    </row>
    <row r="198" spans="1:9" ht="21.95" customHeight="1">
      <c r="A198" s="302"/>
      <c r="B198" s="587" t="s">
        <v>130</v>
      </c>
      <c r="C198" s="587"/>
      <c r="D198" s="587"/>
      <c r="E198" s="587"/>
      <c r="F198" s="587" t="s">
        <v>130</v>
      </c>
      <c r="G198" s="587"/>
      <c r="H198" s="587"/>
      <c r="I198" s="587"/>
    </row>
    <row r="199" spans="1:9" ht="21.95" customHeight="1">
      <c r="A199" s="302"/>
      <c r="B199" s="298"/>
      <c r="C199" s="303"/>
      <c r="D199" s="303"/>
      <c r="E199" s="303"/>
      <c r="F199" s="298"/>
      <c r="G199" s="303"/>
      <c r="H199" s="303"/>
      <c r="I199" s="303"/>
    </row>
    <row r="200" spans="1:9" ht="21.95" customHeight="1">
      <c r="A200" s="302"/>
      <c r="B200" s="298"/>
      <c r="C200" s="303"/>
      <c r="D200" s="303"/>
      <c r="E200" s="303"/>
      <c r="F200" s="298"/>
      <c r="G200" s="303"/>
      <c r="H200" s="303"/>
      <c r="I200" s="303"/>
    </row>
    <row r="201" spans="1:9" ht="21.95" customHeight="1">
      <c r="A201" s="302"/>
      <c r="B201" s="299" t="s">
        <v>131</v>
      </c>
      <c r="C201" s="311"/>
      <c r="D201" s="299"/>
      <c r="E201" s="299"/>
      <c r="F201" s="299" t="str">
        <f>"Name : "&amp; 'Names of Bidder'!D18</f>
        <v xml:space="preserve">Name : </v>
      </c>
      <c r="G201" s="308"/>
      <c r="H201" s="308"/>
      <c r="I201" s="308"/>
    </row>
    <row r="202" spans="1:9" ht="21.95" customHeight="1">
      <c r="A202" s="302"/>
      <c r="B202" s="299" t="s">
        <v>178</v>
      </c>
      <c r="C202" s="311"/>
      <c r="D202" s="299"/>
      <c r="E202" s="299"/>
      <c r="F202" s="299" t="str">
        <f>"Designation : " &amp; 'Names of Bidder'!D19</f>
        <v xml:space="preserve">Designation : </v>
      </c>
      <c r="G202" s="308"/>
      <c r="H202" s="308"/>
      <c r="I202" s="308"/>
    </row>
    <row r="203" spans="1:9" ht="21.95" customHeight="1">
      <c r="A203" s="302"/>
      <c r="B203" s="308"/>
      <c r="C203" s="303"/>
      <c r="D203" s="303"/>
      <c r="E203" s="303"/>
      <c r="F203" s="308"/>
      <c r="G203" s="303"/>
      <c r="H203" s="303"/>
      <c r="I203" s="303"/>
    </row>
    <row r="204" spans="1:9" ht="21.95" customHeight="1">
      <c r="A204" s="302"/>
      <c r="B204" s="587" t="s">
        <v>132</v>
      </c>
      <c r="C204" s="587"/>
      <c r="D204" s="587"/>
      <c r="E204" s="587"/>
      <c r="F204" s="587" t="s">
        <v>132</v>
      </c>
      <c r="G204" s="587"/>
      <c r="H204" s="587"/>
      <c r="I204" s="587"/>
    </row>
    <row r="205" spans="1:9" ht="21.95" customHeight="1">
      <c r="A205" s="302"/>
      <c r="B205" s="299" t="s">
        <v>131</v>
      </c>
      <c r="C205" s="299"/>
      <c r="D205" s="299"/>
      <c r="E205" s="299"/>
      <c r="F205" s="299" t="s">
        <v>131</v>
      </c>
      <c r="G205" s="308"/>
      <c r="H205" s="308"/>
      <c r="I205" s="308"/>
    </row>
    <row r="206" spans="1:9" ht="21.95" customHeight="1">
      <c r="A206" s="302"/>
      <c r="B206" s="299" t="s">
        <v>178</v>
      </c>
      <c r="C206" s="299"/>
      <c r="D206" s="299"/>
      <c r="E206" s="299"/>
      <c r="F206" s="299" t="s">
        <v>178</v>
      </c>
      <c r="G206" s="302"/>
      <c r="H206" s="302"/>
      <c r="I206" s="302"/>
    </row>
    <row r="207" spans="1:9" ht="21.95" customHeight="1">
      <c r="A207" s="302"/>
      <c r="B207" s="302"/>
      <c r="C207" s="302"/>
      <c r="D207" s="302"/>
      <c r="E207" s="302"/>
      <c r="F207" s="302"/>
      <c r="G207" s="302"/>
      <c r="H207" s="302"/>
      <c r="I207" s="302"/>
    </row>
    <row r="208" spans="1:9" ht="21.95" customHeight="1">
      <c r="A208" s="302"/>
      <c r="B208" s="587" t="s">
        <v>609</v>
      </c>
      <c r="C208" s="587"/>
      <c r="D208" s="587"/>
      <c r="E208" s="587"/>
      <c r="F208" s="587" t="s">
        <v>609</v>
      </c>
      <c r="G208" s="587"/>
      <c r="H208" s="587"/>
      <c r="I208" s="587"/>
    </row>
    <row r="209" spans="1:9" ht="21.95" customHeight="1">
      <c r="A209" s="302"/>
      <c r="B209" s="299" t="s">
        <v>131</v>
      </c>
      <c r="C209" s="299"/>
      <c r="D209" s="299"/>
      <c r="E209" s="299"/>
      <c r="F209" s="299" t="s">
        <v>131</v>
      </c>
      <c r="G209" s="308"/>
      <c r="H209" s="308"/>
      <c r="I209" s="308"/>
    </row>
    <row r="210" spans="1:9" ht="21.95" customHeight="1">
      <c r="A210" s="302"/>
      <c r="B210" s="299" t="s">
        <v>178</v>
      </c>
      <c r="C210" s="299"/>
      <c r="D210" s="299"/>
      <c r="E210" s="299"/>
      <c r="F210" s="299" t="s">
        <v>178</v>
      </c>
      <c r="G210" s="302"/>
      <c r="H210" s="302"/>
      <c r="I210" s="302"/>
    </row>
    <row r="211" spans="1:9" ht="21.95" customHeight="1">
      <c r="A211" s="302"/>
      <c r="B211" s="299"/>
      <c r="C211" s="299"/>
      <c r="D211" s="299"/>
      <c r="E211" s="299"/>
      <c r="F211" s="299"/>
      <c r="G211" s="302"/>
      <c r="H211" s="302"/>
      <c r="I211" s="302"/>
    </row>
    <row r="212" spans="1:9" ht="21.95" customHeight="1">
      <c r="A212" s="302"/>
      <c r="B212" s="299"/>
      <c r="C212" s="299"/>
      <c r="D212" s="299"/>
      <c r="E212" s="299"/>
      <c r="F212" s="299"/>
      <c r="G212" s="302"/>
      <c r="H212" s="302"/>
      <c r="I212" s="302"/>
    </row>
    <row r="213" spans="1:9" ht="21.95" customHeight="1">
      <c r="A213" s="302"/>
      <c r="B213" s="299"/>
      <c r="C213" s="299"/>
      <c r="D213" s="299"/>
      <c r="E213" s="299"/>
      <c r="F213" s="299"/>
      <c r="G213" s="302"/>
      <c r="H213" s="302"/>
      <c r="I213" s="302"/>
    </row>
    <row r="214" spans="1:9" ht="21.95" customHeight="1">
      <c r="A214" s="302"/>
      <c r="B214" s="299"/>
      <c r="C214" s="299"/>
      <c r="D214" s="299"/>
      <c r="E214" s="299"/>
      <c r="F214" s="299"/>
      <c r="G214" s="302"/>
      <c r="H214" s="302"/>
      <c r="I214" s="302"/>
    </row>
    <row r="215" spans="1:9" ht="21.95" customHeight="1">
      <c r="A215" s="302"/>
      <c r="B215" s="299"/>
      <c r="C215" s="299"/>
      <c r="D215" s="299"/>
      <c r="E215" s="299"/>
      <c r="F215" s="299"/>
      <c r="G215" s="302"/>
      <c r="H215" s="302"/>
      <c r="I215" s="302"/>
    </row>
    <row r="216" spans="1:9" ht="21.95" customHeight="1">
      <c r="A216" s="302"/>
      <c r="B216" s="299"/>
      <c r="C216" s="299"/>
      <c r="D216" s="299"/>
      <c r="E216" s="299"/>
      <c r="F216" s="299"/>
      <c r="G216" s="302"/>
      <c r="H216" s="302"/>
      <c r="I216" s="302"/>
    </row>
    <row r="217" spans="1:9" ht="21.95" customHeight="1">
      <c r="A217" s="302"/>
      <c r="B217" s="299"/>
      <c r="C217" s="299"/>
      <c r="D217" s="299"/>
      <c r="E217" s="299"/>
      <c r="F217" s="299"/>
      <c r="G217" s="302"/>
      <c r="H217" s="302"/>
      <c r="I217" s="302"/>
    </row>
    <row r="218" spans="1:9" ht="21.95" customHeight="1">
      <c r="A218" s="302"/>
      <c r="B218" s="299"/>
      <c r="C218" s="299"/>
      <c r="D218" s="299"/>
      <c r="E218" s="299"/>
      <c r="F218" s="299"/>
      <c r="G218" s="302"/>
      <c r="H218" s="302"/>
      <c r="I218" s="302"/>
    </row>
    <row r="219" spans="1:9" ht="21.95" customHeight="1">
      <c r="A219" s="302"/>
      <c r="B219" s="299"/>
      <c r="C219" s="299"/>
      <c r="D219" s="299"/>
      <c r="E219" s="299"/>
      <c r="F219" s="299"/>
      <c r="G219" s="302"/>
      <c r="H219" s="302"/>
      <c r="I219" s="302"/>
    </row>
    <row r="220" spans="1:9" ht="21.95" customHeight="1">
      <c r="A220" s="302"/>
      <c r="B220" s="299"/>
      <c r="C220" s="299"/>
      <c r="D220" s="299"/>
      <c r="E220" s="299"/>
      <c r="F220" s="299"/>
      <c r="G220" s="302"/>
      <c r="H220" s="302"/>
      <c r="I220" s="302"/>
    </row>
    <row r="221" spans="1:9" ht="21.95" customHeight="1">
      <c r="A221" s="302"/>
      <c r="B221" s="299"/>
      <c r="C221" s="299"/>
      <c r="D221" s="299"/>
      <c r="E221" s="299"/>
      <c r="F221" s="299"/>
      <c r="G221" s="302"/>
      <c r="H221" s="302"/>
      <c r="I221" s="302"/>
    </row>
    <row r="222" spans="1:9" ht="21.95" customHeight="1">
      <c r="A222" s="302"/>
      <c r="B222" s="299"/>
      <c r="C222" s="299"/>
      <c r="D222" s="299"/>
      <c r="E222" s="299"/>
      <c r="F222" s="299"/>
      <c r="G222" s="302"/>
      <c r="H222" s="302"/>
      <c r="I222" s="302"/>
    </row>
    <row r="223" spans="1:9" ht="21.95" customHeight="1">
      <c r="A223" s="302"/>
      <c r="B223" s="299"/>
      <c r="C223" s="299"/>
      <c r="D223" s="299"/>
      <c r="E223" s="299"/>
      <c r="F223" s="299"/>
      <c r="G223" s="302"/>
      <c r="H223" s="302"/>
      <c r="I223" s="302"/>
    </row>
    <row r="224" spans="1:9" ht="15.75">
      <c r="A224" s="312"/>
      <c r="B224" s="312"/>
      <c r="C224" s="312"/>
      <c r="D224" s="312"/>
      <c r="E224" s="312"/>
      <c r="F224" s="312"/>
      <c r="G224" s="312"/>
      <c r="H224" s="312"/>
      <c r="I224" s="312"/>
    </row>
    <row r="225" spans="1:9" ht="15.75">
      <c r="A225" s="299" t="s">
        <v>54</v>
      </c>
      <c r="B225" s="299"/>
      <c r="C225" s="299"/>
      <c r="D225" s="299"/>
      <c r="E225" s="299"/>
      <c r="F225" s="299"/>
      <c r="G225" s="299"/>
      <c r="H225" s="299"/>
      <c r="I225" s="300" t="s">
        <v>133</v>
      </c>
    </row>
    <row r="226" spans="1:9" ht="15.75">
      <c r="A226" s="302"/>
      <c r="B226" s="302"/>
      <c r="C226" s="302"/>
      <c r="D226" s="302"/>
      <c r="E226" s="302"/>
      <c r="F226" s="302"/>
      <c r="G226" s="302"/>
      <c r="H226" s="302"/>
      <c r="I226" s="302"/>
    </row>
    <row r="227" spans="1:9" ht="15.75">
      <c r="A227" s="302"/>
      <c r="B227" s="302"/>
      <c r="C227" s="302"/>
      <c r="D227" s="302"/>
      <c r="E227" s="302"/>
      <c r="F227" s="302"/>
      <c r="G227" s="302"/>
      <c r="H227" s="302"/>
      <c r="I227" s="302"/>
    </row>
    <row r="228" spans="1:9" ht="15.75">
      <c r="A228" s="302"/>
      <c r="B228" s="302"/>
      <c r="C228" s="302"/>
      <c r="D228" s="302"/>
      <c r="E228" s="302"/>
      <c r="F228" s="302"/>
      <c r="G228" s="302"/>
      <c r="H228" s="302"/>
      <c r="I228" s="302"/>
    </row>
    <row r="229" spans="1:9" ht="15.75">
      <c r="A229" s="302"/>
      <c r="B229" s="302"/>
      <c r="C229" s="302"/>
      <c r="D229" s="302"/>
      <c r="E229" s="302"/>
      <c r="F229" s="302"/>
      <c r="G229" s="302"/>
      <c r="H229" s="302"/>
      <c r="I229" s="302"/>
    </row>
    <row r="230" spans="1:9" ht="15.75">
      <c r="A230" s="302"/>
      <c r="B230" s="302"/>
      <c r="C230" s="302"/>
      <c r="D230" s="302"/>
      <c r="E230" s="302"/>
      <c r="F230" s="302"/>
      <c r="G230" s="302"/>
      <c r="H230" s="302"/>
      <c r="I230" s="302"/>
    </row>
    <row r="231" spans="1:9" ht="15.75">
      <c r="A231" s="302"/>
      <c r="B231" s="302"/>
      <c r="C231" s="302"/>
      <c r="D231" s="302"/>
      <c r="E231" s="302"/>
      <c r="F231" s="302"/>
      <c r="G231" s="302"/>
      <c r="H231" s="302"/>
      <c r="I231" s="302"/>
    </row>
    <row r="232" spans="1:9" ht="15.75">
      <c r="A232" s="302"/>
      <c r="B232" s="302"/>
      <c r="C232" s="302"/>
      <c r="D232" s="302"/>
      <c r="E232" s="302"/>
      <c r="F232" s="302"/>
      <c r="G232" s="302"/>
      <c r="H232" s="302"/>
      <c r="I232" s="302"/>
    </row>
    <row r="233" spans="1:9" ht="15.75">
      <c r="A233" s="302"/>
      <c r="B233" s="302"/>
      <c r="C233" s="302"/>
      <c r="D233" s="302"/>
      <c r="E233" s="302"/>
      <c r="F233" s="302"/>
      <c r="G233" s="302"/>
      <c r="H233" s="302"/>
      <c r="I233" s="302"/>
    </row>
    <row r="234" spans="1:9" ht="15.75">
      <c r="A234" s="302"/>
      <c r="B234" s="302"/>
      <c r="C234" s="302"/>
      <c r="D234" s="302"/>
      <c r="E234" s="302"/>
      <c r="F234" s="302"/>
      <c r="G234" s="302"/>
      <c r="H234" s="302"/>
      <c r="I234" s="302"/>
    </row>
    <row r="235" spans="1:9" ht="15.75">
      <c r="A235" s="302"/>
      <c r="B235" s="302"/>
      <c r="C235" s="302"/>
      <c r="D235" s="302"/>
      <c r="E235" s="302"/>
      <c r="F235" s="302"/>
      <c r="G235" s="302"/>
      <c r="H235" s="302"/>
      <c r="I235" s="302"/>
    </row>
    <row r="236" spans="1:9" ht="15.75">
      <c r="A236" s="302"/>
      <c r="B236" s="302"/>
      <c r="C236" s="302"/>
      <c r="D236" s="302"/>
      <c r="E236" s="302"/>
      <c r="F236" s="302"/>
      <c r="G236" s="302"/>
      <c r="H236" s="302"/>
      <c r="I236" s="302"/>
    </row>
    <row r="237" spans="1:9" ht="15.75">
      <c r="A237" s="302"/>
      <c r="B237" s="302"/>
      <c r="C237" s="302"/>
      <c r="D237" s="302"/>
      <c r="E237" s="302"/>
      <c r="F237" s="302"/>
      <c r="G237" s="302"/>
      <c r="H237" s="302"/>
      <c r="I237" s="302"/>
    </row>
    <row r="238" spans="1:9" ht="15.75">
      <c r="A238" s="302"/>
      <c r="B238" s="302"/>
      <c r="C238" s="302"/>
      <c r="D238" s="302"/>
      <c r="E238" s="302"/>
      <c r="F238" s="302"/>
      <c r="G238" s="302"/>
      <c r="H238" s="302"/>
      <c r="I238" s="302"/>
    </row>
  </sheetData>
  <sheetProtection algorithmName="SHA-512" hashValue="yYb2W6N1DI2kB+pHwWHyPgM5BCHeX0FHCjFXYj7plnGGeJMMoJcI6veQgJ65Zo02JLHhKboBRz8cZhx0zvhl5w==" saltValue="GEP/aQ2jNmi67QK0N0Ereg==" spinCount="100000" sheet="1" selectLockedCells="1"/>
  <customSheetViews>
    <customSheetView guid="{827228A5-964E-465A-A946-EF2238A19E11}" hiddenRows="1" state="hidden" showRuler="0" topLeftCell="A24">
      <selection activeCell="B187" sqref="B187"/>
      <pageMargins left="0.75" right="0.75" top="0.68" bottom="0.19" header="0.5" footer="0.15"/>
      <printOptions horizontalCentered="1"/>
      <pageSetup paperSize="9" orientation="portrait" r:id="rId1"/>
      <headerFooter alignWithMargins="0"/>
    </customSheetView>
    <customSheetView guid="{C75B92C6-DDA6-4B48-9868-112DE431C284}" showPageBreaks="1" printArea="1" hiddenRows="1" topLeftCell="A24">
      <selection activeCell="B187" sqref="B187"/>
      <pageMargins left="0.75" right="0.75" top="0.68" bottom="0.19" header="0.5" footer="0.15"/>
      <printOptions horizontalCentered="1"/>
      <pageSetup paperSize="9" orientation="portrait" r:id="rId2"/>
      <headerFooter alignWithMargins="0"/>
    </customSheetView>
    <customSheetView guid="{6A6F11F6-4979-4331-B451-38654332CB39}" showPageBreaks="1" printArea="1" hiddenRows="1" view="pageBreakPreview" topLeftCell="A73">
      <selection activeCell="G20" sqref="G20"/>
      <pageMargins left="0.75" right="0.75" top="0.68" bottom="0.19" header="0.5" footer="0.15"/>
      <printOptions horizontalCentered="1"/>
      <pageSetup paperSize="9" orientation="portrait" r:id="rId3"/>
      <headerFooter alignWithMargins="0"/>
    </customSheetView>
    <customSheetView guid="{237D8718-39ED-4FFE-B3B2-D1192F8D2E87}" hiddenRows="1">
      <selection activeCell="M6" sqref="M6"/>
      <pageMargins left="0.75" right="0.75" top="0.68" bottom="0.19" header="0.5" footer="0.15"/>
      <printOptions horizontalCentered="1"/>
      <pageSetup paperSize="9" orientation="portrait" r:id="rId4"/>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5"/>
      <headerFooter alignWithMargins="0"/>
    </customSheetView>
    <customSheetView guid="{2FDEDC7A-220A-4BDB-8FCD-0C556B60E1DF}" hiddenRows="1">
      <selection activeCell="M6" sqref="M6"/>
      <pageMargins left="0.75" right="0.75" top="0.68" bottom="0.19" header="0.5" footer="0.15"/>
      <printOptions horizontalCentered="1"/>
      <pageSetup paperSize="9" orientation="portrait" r:id="rId6"/>
      <headerFooter alignWithMargins="0"/>
    </customSheetView>
    <customSheetView guid="{F68380CD-DF58-4BFA-A4C7-4B5C98AD7B16}" hiddenRows="1" topLeftCell="A27">
      <selection activeCell="C190" sqref="C190"/>
      <pageMargins left="0.75" right="0.75" top="0.68" bottom="0.19" header="0.5" footer="0.15"/>
      <printOptions horizontalCentered="1"/>
      <pageSetup paperSize="9" orientation="portrait" r:id="rId7"/>
      <headerFooter alignWithMargins="0"/>
    </customSheetView>
  </customSheetViews>
  <mergeCells count="119">
    <mergeCell ref="B6:I6"/>
    <mergeCell ref="B179:I179"/>
    <mergeCell ref="A171:I171"/>
    <mergeCell ref="B165:I165"/>
    <mergeCell ref="A167:I167"/>
    <mergeCell ref="B177:I177"/>
    <mergeCell ref="B175:I175"/>
    <mergeCell ref="B173:I173"/>
    <mergeCell ref="B151:I151"/>
    <mergeCell ref="B148:I148"/>
    <mergeCell ref="B121:I121"/>
    <mergeCell ref="A123:I123"/>
    <mergeCell ref="B115:I115"/>
    <mergeCell ref="B125:I125"/>
    <mergeCell ref="B127:I127"/>
    <mergeCell ref="A129:I129"/>
    <mergeCell ref="A117:D117"/>
    <mergeCell ref="B63:I63"/>
    <mergeCell ref="A99:I99"/>
    <mergeCell ref="B100:I100"/>
    <mergeCell ref="B101:I101"/>
    <mergeCell ref="B103:I103"/>
    <mergeCell ref="B105:I105"/>
    <mergeCell ref="B93:I93"/>
    <mergeCell ref="A1:I1"/>
    <mergeCell ref="B2:I2"/>
    <mergeCell ref="B3:I3"/>
    <mergeCell ref="B4:I4"/>
    <mergeCell ref="B183:I183"/>
    <mergeCell ref="B190:I190"/>
    <mergeCell ref="B5:I5"/>
    <mergeCell ref="A169:I169"/>
    <mergeCell ref="B144:I144"/>
    <mergeCell ref="B145:I145"/>
    <mergeCell ref="B146:I146"/>
    <mergeCell ref="B147:I147"/>
    <mergeCell ref="A133:I133"/>
    <mergeCell ref="E117:I117"/>
    <mergeCell ref="B135:I135"/>
    <mergeCell ref="B136:I136"/>
    <mergeCell ref="B137:I137"/>
    <mergeCell ref="A141:D141"/>
    <mergeCell ref="E141:I141"/>
    <mergeCell ref="A140:D140"/>
    <mergeCell ref="E140:I140"/>
    <mergeCell ref="A131:I131"/>
    <mergeCell ref="A118:D118"/>
    <mergeCell ref="E118:I118"/>
    <mergeCell ref="B208:E208"/>
    <mergeCell ref="F208:I208"/>
    <mergeCell ref="B192:I192"/>
    <mergeCell ref="B196:E196"/>
    <mergeCell ref="F196:I196"/>
    <mergeCell ref="B198:E198"/>
    <mergeCell ref="B204:E204"/>
    <mergeCell ref="F204:I204"/>
    <mergeCell ref="B150:I150"/>
    <mergeCell ref="E157:I157"/>
    <mergeCell ref="A158:D158"/>
    <mergeCell ref="E158:I158"/>
    <mergeCell ref="B152:I152"/>
    <mergeCell ref="A187:D187"/>
    <mergeCell ref="E187:I187"/>
    <mergeCell ref="F198:I198"/>
    <mergeCell ref="A186:D186"/>
    <mergeCell ref="E186:I186"/>
    <mergeCell ref="B154:I154"/>
    <mergeCell ref="A157:D157"/>
    <mergeCell ref="B163:I163"/>
    <mergeCell ref="B161:I161"/>
    <mergeCell ref="A95:D95"/>
    <mergeCell ref="E95:I95"/>
    <mergeCell ref="A96:D96"/>
    <mergeCell ref="C82:I82"/>
    <mergeCell ref="C84:I84"/>
    <mergeCell ref="B109:I109"/>
    <mergeCell ref="B111:I111"/>
    <mergeCell ref="A113:I113"/>
    <mergeCell ref="A77:D77"/>
    <mergeCell ref="E77:I77"/>
    <mergeCell ref="A107:I107"/>
    <mergeCell ref="E96:I96"/>
    <mergeCell ref="C90:I90"/>
    <mergeCell ref="A78:D78"/>
    <mergeCell ref="C86:I86"/>
    <mergeCell ref="C92:I92"/>
    <mergeCell ref="A46:I46"/>
    <mergeCell ref="C67:I67"/>
    <mergeCell ref="C69:I69"/>
    <mergeCell ref="A47:I47"/>
    <mergeCell ref="A49:I49"/>
    <mergeCell ref="A52:D52"/>
    <mergeCell ref="E52:I52"/>
    <mergeCell ref="C65:I65"/>
    <mergeCell ref="C88:I88"/>
    <mergeCell ref="E78:I78"/>
    <mergeCell ref="C80:I80"/>
    <mergeCell ref="A48:I48"/>
    <mergeCell ref="B75:I75"/>
    <mergeCell ref="B71:I71"/>
    <mergeCell ref="A73:I73"/>
    <mergeCell ref="A53:D53"/>
    <mergeCell ref="E53:I53"/>
    <mergeCell ref="A55:I55"/>
    <mergeCell ref="A57:I57"/>
    <mergeCell ref="A59:I59"/>
    <mergeCell ref="A61:I61"/>
    <mergeCell ref="B18:H19"/>
    <mergeCell ref="A35:I35"/>
    <mergeCell ref="A36:I36"/>
    <mergeCell ref="A37:I37"/>
    <mergeCell ref="A38:I38"/>
    <mergeCell ref="A44:I44"/>
    <mergeCell ref="A45:I45"/>
    <mergeCell ref="A41:I41"/>
    <mergeCell ref="A42:I42"/>
    <mergeCell ref="A43:I43"/>
    <mergeCell ref="A39:I39"/>
    <mergeCell ref="A40:I40"/>
  </mergeCells>
  <phoneticPr fontId="76" type="noConversion"/>
  <printOptions horizontalCentered="1"/>
  <pageMargins left="0.74803149606299213" right="0.74803149606299213" top="0.6692913385826772" bottom="0.19685039370078741" header="0.51181102362204722" footer="0.15748031496062992"/>
  <pageSetup paperSize="9" orientation="portrait" r:id="rId8"/>
  <headerFooter alignWithMargins="0">
    <oddHeader>&amp;C&amp;"Calibri"&amp;12&amp;KFF0000 DATA CLASSIFICATION : RESTRICTED&amp;1#_x000D_</oddHeader>
  </headerFooter>
  <rowBreaks count="6" manualBreakCount="6">
    <brk id="54" max="8" man="1"/>
    <brk id="97" max="8" man="1"/>
    <brk id="119" max="8" man="1"/>
    <brk id="142" max="8" man="1"/>
    <brk id="159" max="8" man="1"/>
    <brk id="188" max="8" man="1"/>
  </rowBreaks>
  <drawing r:id="rId9"/>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indexed="24"/>
  </sheetPr>
  <dimension ref="A1:AE108"/>
  <sheetViews>
    <sheetView showGridLines="0" view="pageBreakPreview" zoomScaleNormal="100" zoomScaleSheetLayoutView="100" workbookViewId="0">
      <selection activeCell="E19" sqref="E19"/>
    </sheetView>
  </sheetViews>
  <sheetFormatPr defaultRowHeight="16.5"/>
  <cols>
    <col min="1" max="1" width="10" style="40" customWidth="1"/>
    <col min="2" max="2" width="20.5703125" style="31" customWidth="1"/>
    <col min="3" max="3" width="22" style="31" customWidth="1"/>
    <col min="4" max="4" width="23.140625" style="31" customWidth="1"/>
    <col min="5" max="5" width="37.7109375" style="31" customWidth="1"/>
    <col min="6" max="7" width="9.140625" style="162"/>
    <col min="8" max="8" width="0" style="162" hidden="1" customWidth="1"/>
    <col min="9" max="31" width="9.140625" style="162"/>
    <col min="32" max="16384" width="9.140625" style="27"/>
  </cols>
  <sheetData>
    <row r="1" spans="1:31">
      <c r="A1" s="454" t="str">
        <f>'Attach 3(JV)'!A1</f>
        <v>Specification No. :SR-I/C&amp;M/WC-4170-C/2025/Rfx-5002004567 (SR1/NT/W-TW/DOM/B00/25/08381</v>
      </c>
      <c r="B1" s="24"/>
      <c r="C1" s="24"/>
      <c r="D1" s="24"/>
      <c r="E1" s="43" t="str">
        <f>"Attachment-15 "</f>
        <v xml:space="preserve">Attachment-15 </v>
      </c>
      <c r="F1" s="63"/>
      <c r="G1" s="63"/>
      <c r="H1" s="63"/>
      <c r="I1" s="63"/>
      <c r="J1" s="63"/>
      <c r="K1" s="63"/>
      <c r="L1" s="63"/>
      <c r="M1" s="63"/>
      <c r="N1" s="63"/>
      <c r="O1" s="63"/>
      <c r="P1" s="63"/>
      <c r="Q1" s="63"/>
      <c r="R1" s="63"/>
      <c r="S1" s="63"/>
      <c r="T1" s="63"/>
      <c r="U1" s="63"/>
      <c r="V1" s="63"/>
      <c r="W1" s="63"/>
      <c r="X1" s="63"/>
      <c r="Y1" s="63"/>
      <c r="Z1" s="63"/>
      <c r="AA1" s="63"/>
      <c r="AB1" s="63"/>
      <c r="AC1" s="63"/>
      <c r="AD1" s="63"/>
      <c r="AE1" s="63"/>
    </row>
    <row r="2" spans="1:31" ht="12" customHeight="1"/>
    <row r="3" spans="1:31" ht="75" customHeight="1">
      <c r="A3" s="505" t="str">
        <f>'Attach 3(JV)'!A3</f>
        <v>Diversion of the following Lines to facilitate the construction of Railway BG line from Ginigera to Raichur by SWR, Hubli under Raichur TLM in SR-1 (Deposit work On Behalf of SWR):
Package-C-	765 kV Raichur-Kurnool Ckt-02 Line (Loc No: 283-286)</v>
      </c>
      <c r="B3" s="505"/>
      <c r="C3" s="505"/>
      <c r="D3" s="505"/>
      <c r="E3" s="505"/>
      <c r="F3" s="63"/>
      <c r="G3" s="63"/>
      <c r="H3" s="63"/>
      <c r="I3" s="63"/>
      <c r="J3" s="63"/>
      <c r="K3" s="63"/>
      <c r="L3" s="63"/>
      <c r="M3" s="63"/>
      <c r="N3" s="63"/>
      <c r="O3" s="63"/>
      <c r="P3" s="63"/>
      <c r="Q3" s="63"/>
      <c r="R3" s="63"/>
      <c r="S3" s="63"/>
      <c r="T3" s="63"/>
      <c r="U3" s="63"/>
      <c r="V3" s="63"/>
      <c r="W3" s="63"/>
      <c r="X3" s="63"/>
      <c r="Y3" s="63"/>
      <c r="Z3" s="63"/>
      <c r="AA3" s="63"/>
      <c r="AB3" s="63"/>
      <c r="AC3" s="63"/>
      <c r="AD3" s="63"/>
      <c r="AE3" s="63"/>
    </row>
    <row r="4" spans="1:31" ht="12" customHeight="1">
      <c r="A4" s="38"/>
      <c r="F4" s="63"/>
      <c r="G4" s="63"/>
      <c r="H4" s="63"/>
      <c r="I4" s="63"/>
      <c r="J4" s="63"/>
      <c r="K4" s="63"/>
      <c r="L4" s="63"/>
      <c r="M4" s="63"/>
      <c r="N4" s="63"/>
      <c r="O4" s="63"/>
      <c r="P4" s="63"/>
      <c r="Q4" s="63"/>
      <c r="R4" s="63"/>
      <c r="S4" s="63"/>
      <c r="T4" s="63"/>
      <c r="U4" s="63"/>
      <c r="V4" s="63"/>
      <c r="W4" s="63"/>
      <c r="X4" s="63"/>
      <c r="Y4" s="63"/>
      <c r="Z4" s="63"/>
      <c r="AA4" s="63"/>
      <c r="AB4" s="63"/>
      <c r="AC4" s="63"/>
      <c r="AD4" s="63"/>
      <c r="AE4" s="63"/>
    </row>
    <row r="5" spans="1:31" ht="31.5" customHeight="1">
      <c r="A5" s="618" t="s">
        <v>164</v>
      </c>
      <c r="B5" s="618"/>
      <c r="C5" s="618"/>
      <c r="D5" s="618"/>
      <c r="E5" s="618"/>
      <c r="F5" s="63"/>
      <c r="G5" s="63"/>
      <c r="H5" s="63"/>
      <c r="I5" s="63"/>
      <c r="J5" s="63"/>
      <c r="K5" s="63"/>
      <c r="L5" s="63"/>
      <c r="M5" s="63"/>
      <c r="N5" s="63"/>
      <c r="O5" s="63"/>
      <c r="P5" s="63"/>
      <c r="Q5" s="63"/>
      <c r="R5" s="63"/>
      <c r="S5" s="63"/>
      <c r="T5" s="63"/>
      <c r="U5" s="63"/>
      <c r="V5" s="63"/>
      <c r="W5" s="63"/>
      <c r="X5" s="63"/>
      <c r="Y5" s="63"/>
      <c r="Z5" s="63"/>
      <c r="AA5" s="63"/>
      <c r="AB5" s="63"/>
      <c r="AC5" s="63"/>
      <c r="AD5" s="63"/>
      <c r="AE5" s="63"/>
    </row>
    <row r="6" spans="1:31" ht="12" customHeight="1">
      <c r="F6" s="63"/>
      <c r="G6" s="63"/>
      <c r="H6" s="63"/>
      <c r="I6" s="63"/>
      <c r="J6" s="63"/>
      <c r="K6" s="63"/>
      <c r="L6" s="63"/>
      <c r="M6" s="63"/>
      <c r="N6" s="63"/>
      <c r="O6" s="63"/>
      <c r="P6" s="63"/>
      <c r="Q6" s="63"/>
      <c r="R6" s="63"/>
      <c r="S6" s="63"/>
      <c r="T6" s="63"/>
      <c r="U6" s="63"/>
      <c r="V6" s="63"/>
      <c r="W6" s="63"/>
      <c r="X6" s="63"/>
      <c r="Y6" s="63"/>
      <c r="Z6" s="63"/>
      <c r="AA6" s="63"/>
      <c r="AB6" s="63"/>
      <c r="AC6" s="63"/>
      <c r="AD6" s="63"/>
      <c r="AE6" s="63"/>
    </row>
    <row r="7" spans="1:31" ht="20.100000000000001" customHeight="1">
      <c r="A7" s="38" t="str">
        <f>'Attach 3(JV)'!A7</f>
        <v>Bidder’s Name and Address (the Bidder) :</v>
      </c>
      <c r="E7" s="16" t="str">
        <f>'Attach 3(JV)'!E7</f>
        <v>To:</v>
      </c>
      <c r="F7" s="63"/>
      <c r="G7" s="63"/>
      <c r="H7" s="63"/>
      <c r="I7" s="63"/>
      <c r="J7" s="63"/>
      <c r="K7" s="63"/>
      <c r="L7" s="63"/>
      <c r="M7" s="63"/>
      <c r="N7" s="63"/>
      <c r="O7" s="63"/>
      <c r="P7" s="63"/>
      <c r="Q7" s="63"/>
      <c r="R7" s="63"/>
      <c r="S7" s="63"/>
      <c r="T7" s="63"/>
      <c r="U7" s="63"/>
      <c r="V7" s="63"/>
      <c r="W7" s="63"/>
      <c r="X7" s="63"/>
      <c r="Y7" s="63"/>
      <c r="Z7" s="63"/>
      <c r="AA7" s="63"/>
      <c r="AB7" s="63"/>
      <c r="AC7" s="63"/>
      <c r="AD7" s="63"/>
      <c r="AE7" s="63"/>
    </row>
    <row r="8" spans="1:31" ht="20.25" customHeight="1">
      <c r="A8" s="511" t="str">
        <f>'Attach 3(JV)'!A8</f>
        <v/>
      </c>
      <c r="B8" s="511"/>
      <c r="C8" s="511"/>
      <c r="D8" s="511"/>
      <c r="E8" s="40" t="str">
        <f>'Attach 4'!E8</f>
        <v>Sr.GM(C&amp;M)</v>
      </c>
      <c r="F8" s="40"/>
      <c r="G8" s="63"/>
      <c r="H8" s="63"/>
      <c r="I8" s="63"/>
      <c r="J8" s="63"/>
      <c r="K8" s="63"/>
      <c r="L8" s="63"/>
      <c r="M8" s="63"/>
      <c r="N8" s="63"/>
      <c r="O8" s="63"/>
      <c r="P8" s="63"/>
      <c r="Q8" s="63"/>
      <c r="R8" s="63"/>
      <c r="S8" s="63"/>
      <c r="T8" s="63"/>
      <c r="U8" s="63"/>
      <c r="V8" s="63"/>
      <c r="W8" s="63"/>
      <c r="X8" s="63"/>
      <c r="Y8" s="63"/>
      <c r="Z8" s="63"/>
      <c r="AA8" s="63"/>
      <c r="AB8" s="63"/>
      <c r="AC8" s="63"/>
      <c r="AD8" s="63"/>
      <c r="AE8" s="63"/>
    </row>
    <row r="9" spans="1:31">
      <c r="A9" s="119" t="s">
        <v>548</v>
      </c>
      <c r="B9" s="512" t="str">
        <f>'Attach 3(JV)'!B9</f>
        <v/>
      </c>
      <c r="C9" s="512"/>
      <c r="D9" s="512"/>
      <c r="E9" s="40" t="str">
        <f>'Attach 4'!E9</f>
        <v>Power Grid Corporation of India Ltd.,</v>
      </c>
      <c r="F9" s="40"/>
      <c r="G9" s="63"/>
      <c r="H9" s="63"/>
      <c r="I9" s="63"/>
      <c r="J9" s="63"/>
      <c r="K9" s="63"/>
      <c r="L9" s="63"/>
      <c r="M9" s="63"/>
      <c r="N9" s="63"/>
      <c r="O9" s="63"/>
      <c r="P9" s="63"/>
      <c r="Q9" s="63"/>
      <c r="R9" s="63"/>
      <c r="S9" s="63"/>
      <c r="T9" s="63"/>
      <c r="U9" s="63"/>
      <c r="V9" s="63"/>
      <c r="W9" s="63"/>
      <c r="X9" s="63"/>
      <c r="Y9" s="63"/>
      <c r="Z9" s="63"/>
      <c r="AA9" s="63"/>
      <c r="AB9" s="63"/>
      <c r="AC9" s="63"/>
      <c r="AD9" s="63"/>
      <c r="AE9" s="63"/>
    </row>
    <row r="10" spans="1:31">
      <c r="A10" s="119" t="s">
        <v>549</v>
      </c>
      <c r="B10" s="512" t="str">
        <f>'Attach 3(JV)'!B10</f>
        <v/>
      </c>
      <c r="C10" s="512"/>
      <c r="D10" s="512"/>
      <c r="E10" s="40" t="str">
        <f>'Attach 4'!E10</f>
        <v>SRTS-1</v>
      </c>
      <c r="F10" s="40"/>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row>
    <row r="11" spans="1:31">
      <c r="B11" s="512" t="str">
        <f>'Attach 3(JV)'!B11</f>
        <v/>
      </c>
      <c r="C11" s="512"/>
      <c r="D11" s="512"/>
      <c r="E11" s="40" t="str">
        <f>'Attach 4'!E11</f>
        <v>No: 6-6-8/32 &amp; 395E, Kavadiguda Main Road</v>
      </c>
      <c r="F11" s="40"/>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row>
    <row r="12" spans="1:31">
      <c r="B12" s="512" t="str">
        <f>'Attach 3(JV)'!B12</f>
        <v/>
      </c>
      <c r="C12" s="512"/>
      <c r="D12" s="512"/>
      <c r="E12" s="40" t="str">
        <f>'Attach 4'!E12</f>
        <v>Secunderabad, Telangana – 500 080</v>
      </c>
      <c r="F12" s="40"/>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row>
    <row r="13" spans="1:31" ht="12" customHeight="1">
      <c r="B13" s="117"/>
      <c r="C13" s="117"/>
      <c r="D13" s="117"/>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row>
    <row r="14" spans="1:31" ht="20.100000000000001" customHeight="1">
      <c r="A14" s="40" t="s">
        <v>542</v>
      </c>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row>
    <row r="15" spans="1:31" ht="20.100000000000001" customHeight="1">
      <c r="A15" s="40" t="s">
        <v>161</v>
      </c>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ht="20.100000000000001" customHeight="1">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ht="20.100000000000001" customHeight="1">
      <c r="A17" s="40" t="s">
        <v>147</v>
      </c>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0.100000000000001" customHeight="1">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row>
    <row r="19" spans="1:31" ht="20.100000000000001" customHeight="1">
      <c r="A19" s="455" t="s">
        <v>162</v>
      </c>
      <c r="E19" s="474" t="s">
        <v>681</v>
      </c>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row>
    <row r="20" spans="1:31" ht="15" customHeight="1">
      <c r="E20" s="315" t="s">
        <v>148</v>
      </c>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row>
    <row r="21" spans="1:31" ht="39.950000000000003" customHeight="1">
      <c r="A21" s="616" t="s">
        <v>163</v>
      </c>
      <c r="B21" s="616"/>
      <c r="C21" s="616"/>
      <c r="D21" s="616"/>
      <c r="E21" s="616"/>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row>
    <row r="22" spans="1:31" ht="36" customHeight="1">
      <c r="A22" s="448" t="s">
        <v>320</v>
      </c>
      <c r="B22" s="619" t="s">
        <v>298</v>
      </c>
      <c r="C22" s="619"/>
      <c r="D22" s="619"/>
      <c r="E22" s="160" t="str">
        <f>B9</f>
        <v/>
      </c>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row>
    <row r="23" spans="1:31" ht="18.95" customHeight="1">
      <c r="A23" s="450" t="s">
        <v>321</v>
      </c>
      <c r="B23" s="605" t="s">
        <v>299</v>
      </c>
      <c r="C23" s="605"/>
      <c r="D23" s="605"/>
      <c r="E23" s="110"/>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row>
    <row r="24" spans="1:31">
      <c r="A24" s="456"/>
      <c r="B24" s="605" t="s">
        <v>300</v>
      </c>
      <c r="C24" s="605"/>
      <c r="D24" s="605"/>
      <c r="E24" s="215"/>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row>
    <row r="25" spans="1:31" ht="18" customHeight="1">
      <c r="A25" s="456"/>
      <c r="B25" s="605"/>
      <c r="C25" s="605"/>
      <c r="D25" s="605"/>
      <c r="E25" s="215"/>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row>
    <row r="26" spans="1:31">
      <c r="A26" s="456"/>
      <c r="B26" s="605"/>
      <c r="C26" s="605"/>
      <c r="D26" s="605"/>
      <c r="E26" s="215"/>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row>
    <row r="27" spans="1:31">
      <c r="A27" s="456"/>
      <c r="B27" s="605" t="s">
        <v>301</v>
      </c>
      <c r="C27" s="605"/>
      <c r="D27" s="605"/>
      <c r="E27" s="215"/>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row>
    <row r="28" spans="1:31">
      <c r="A28" s="456"/>
      <c r="B28" s="605"/>
      <c r="C28" s="605"/>
      <c r="D28" s="605"/>
      <c r="E28" s="287"/>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row>
    <row r="29" spans="1:31">
      <c r="A29" s="456"/>
      <c r="B29" s="605"/>
      <c r="C29" s="605"/>
      <c r="D29" s="605"/>
      <c r="E29" s="287"/>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row>
    <row r="30" spans="1:31">
      <c r="A30" s="456"/>
      <c r="B30" s="605" t="s">
        <v>302</v>
      </c>
      <c r="C30" s="605"/>
      <c r="D30" s="605"/>
      <c r="E30" s="287"/>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row>
    <row r="31" spans="1:31">
      <c r="A31" s="456"/>
      <c r="B31" s="605"/>
      <c r="C31" s="605"/>
      <c r="D31" s="605"/>
      <c r="E31" s="215"/>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row>
    <row r="32" spans="1:31">
      <c r="A32" s="456"/>
      <c r="B32" s="605"/>
      <c r="C32" s="605"/>
      <c r="D32" s="605"/>
      <c r="E32" s="216"/>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row>
    <row r="33" spans="1:31">
      <c r="A33" s="628" t="s">
        <v>611</v>
      </c>
      <c r="B33" s="611" t="s">
        <v>303</v>
      </c>
      <c r="C33" s="611"/>
      <c r="D33" s="611"/>
      <c r="E33" s="626"/>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41.25" customHeight="1">
      <c r="A34" s="629"/>
      <c r="B34" s="615" t="s">
        <v>304</v>
      </c>
      <c r="C34" s="616"/>
      <c r="D34" s="617"/>
      <c r="E34" s="627"/>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row>
    <row r="35" spans="1:31" ht="120" customHeight="1">
      <c r="A35" s="452" t="s">
        <v>612</v>
      </c>
      <c r="B35" s="612" t="s">
        <v>610</v>
      </c>
      <c r="C35" s="613"/>
      <c r="D35" s="614"/>
      <c r="E35" s="449"/>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row>
    <row r="36" spans="1:31" ht="53.25" customHeight="1">
      <c r="A36" s="452" t="s">
        <v>613</v>
      </c>
      <c r="B36" s="612" t="s">
        <v>614</v>
      </c>
      <c r="C36" s="613"/>
      <c r="D36" s="614"/>
      <c r="E36" s="449"/>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row>
    <row r="37" spans="1:31" ht="123" customHeight="1">
      <c r="A37" s="452" t="s">
        <v>652</v>
      </c>
      <c r="B37" s="612" t="s">
        <v>653</v>
      </c>
      <c r="C37" s="613"/>
      <c r="D37" s="614"/>
      <c r="E37" s="449"/>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row>
    <row r="38" spans="1:31">
      <c r="A38" s="81" t="s">
        <v>322</v>
      </c>
      <c r="B38" s="606" t="s">
        <v>305</v>
      </c>
      <c r="C38" s="606"/>
      <c r="D38" s="606"/>
      <c r="E38" s="75"/>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row>
    <row r="39" spans="1:31" ht="16.5" customHeight="1">
      <c r="A39" s="81" t="s">
        <v>323</v>
      </c>
      <c r="B39" s="606" t="s">
        <v>604</v>
      </c>
      <c r="C39" s="606"/>
      <c r="D39" s="606"/>
      <c r="E39" s="75"/>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row>
    <row r="40" spans="1:31">
      <c r="A40" s="81" t="s">
        <v>324</v>
      </c>
      <c r="B40" s="606" t="s">
        <v>306</v>
      </c>
      <c r="C40" s="606"/>
      <c r="D40" s="606"/>
      <c r="E40" s="75"/>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row>
    <row r="41" spans="1:31">
      <c r="A41" s="81"/>
      <c r="B41" s="606"/>
      <c r="C41" s="606"/>
      <c r="D41" s="606"/>
      <c r="E41" s="75"/>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row>
    <row r="42" spans="1:31">
      <c r="A42" s="81"/>
      <c r="B42" s="606"/>
      <c r="C42" s="606"/>
      <c r="D42" s="606"/>
      <c r="E42" s="75"/>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row>
    <row r="43" spans="1:31">
      <c r="A43" s="450" t="s">
        <v>325</v>
      </c>
      <c r="B43" s="606" t="s">
        <v>307</v>
      </c>
      <c r="C43" s="606"/>
      <c r="D43" s="606"/>
      <c r="E43" s="75"/>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row>
    <row r="44" spans="1:31">
      <c r="A44" s="450" t="s">
        <v>326</v>
      </c>
      <c r="B44" s="621" t="s">
        <v>308</v>
      </c>
      <c r="C44" s="605"/>
      <c r="D44" s="605"/>
      <c r="E44" s="75"/>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row>
    <row r="45" spans="1:31">
      <c r="A45" s="456"/>
      <c r="B45" s="621"/>
      <c r="C45" s="605"/>
      <c r="D45" s="605"/>
      <c r="E45" s="215"/>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row>
    <row r="46" spans="1:31">
      <c r="A46" s="457"/>
      <c r="B46" s="604"/>
      <c r="C46" s="607"/>
      <c r="D46" s="607"/>
      <c r="E46" s="216"/>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row>
    <row r="47" spans="1:31">
      <c r="A47" s="457" t="s">
        <v>327</v>
      </c>
      <c r="B47" s="631" t="s">
        <v>309</v>
      </c>
      <c r="C47" s="631"/>
      <c r="D47" s="631"/>
      <c r="E47" s="217"/>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row>
    <row r="48" spans="1:31" ht="33">
      <c r="A48" s="81" t="s">
        <v>605</v>
      </c>
      <c r="B48" s="608" t="s">
        <v>338</v>
      </c>
      <c r="C48" s="609"/>
      <c r="D48" s="610"/>
      <c r="E48" s="215"/>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row>
    <row r="49" spans="1:31" ht="18.95" customHeight="1">
      <c r="A49" s="450" t="s">
        <v>328</v>
      </c>
      <c r="B49" s="623" t="s">
        <v>33</v>
      </c>
      <c r="C49" s="624"/>
      <c r="D49" s="625"/>
      <c r="E49" s="218"/>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row>
    <row r="50" spans="1:31" ht="18.95" customHeight="1">
      <c r="A50" s="456"/>
      <c r="B50" s="605" t="s">
        <v>310</v>
      </c>
      <c r="C50" s="605"/>
      <c r="D50" s="605"/>
      <c r="E50" s="215"/>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row>
    <row r="51" spans="1:31" ht="18.95" customHeight="1">
      <c r="A51" s="456"/>
      <c r="B51" s="605" t="s">
        <v>311</v>
      </c>
      <c r="C51" s="605"/>
      <c r="D51" s="605"/>
      <c r="E51" s="215"/>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row>
    <row r="52" spans="1:31" ht="18.95" customHeight="1">
      <c r="A52" s="457"/>
      <c r="B52" s="607" t="s">
        <v>312</v>
      </c>
      <c r="C52" s="607"/>
      <c r="D52" s="607"/>
      <c r="E52" s="216"/>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row>
    <row r="53" spans="1:31" ht="18.95" customHeight="1">
      <c r="A53" s="450" t="s">
        <v>329</v>
      </c>
      <c r="B53" s="630" t="s">
        <v>313</v>
      </c>
      <c r="C53" s="630"/>
      <c r="D53" s="630"/>
      <c r="E53" s="218"/>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row>
    <row r="54" spans="1:31" ht="18.95" customHeight="1">
      <c r="A54" s="456"/>
      <c r="B54" s="605" t="s">
        <v>314</v>
      </c>
      <c r="C54" s="605"/>
      <c r="D54" s="605"/>
      <c r="E54" s="215"/>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row>
    <row r="55" spans="1:31" ht="18.95" customHeight="1">
      <c r="A55" s="456"/>
      <c r="B55" s="605" t="s">
        <v>315</v>
      </c>
      <c r="C55" s="605"/>
      <c r="D55" s="605"/>
      <c r="E55" s="215"/>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row>
    <row r="56" spans="1:31" ht="18.95" customHeight="1">
      <c r="A56" s="456"/>
      <c r="B56" s="605"/>
      <c r="C56" s="605"/>
      <c r="D56" s="605"/>
      <c r="E56" s="215"/>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row>
    <row r="57" spans="1:31" ht="18.95" customHeight="1">
      <c r="A57" s="456"/>
      <c r="B57" s="605"/>
      <c r="C57" s="605"/>
      <c r="D57" s="605"/>
      <c r="E57" s="215"/>
      <c r="F57" s="63"/>
      <c r="G57" s="63"/>
      <c r="H57" s="233">
        <v>1</v>
      </c>
      <c r="I57" s="63"/>
      <c r="J57" s="63"/>
      <c r="K57" s="63"/>
      <c r="L57" s="63"/>
      <c r="M57" s="63"/>
      <c r="N57" s="63"/>
      <c r="O57" s="63"/>
      <c r="P57" s="63"/>
      <c r="Q57" s="63"/>
      <c r="R57" s="63"/>
      <c r="S57" s="63"/>
      <c r="T57" s="63"/>
      <c r="U57" s="63"/>
      <c r="V57" s="63"/>
      <c r="W57" s="63"/>
      <c r="X57" s="63"/>
      <c r="Y57" s="63"/>
      <c r="Z57" s="63"/>
      <c r="AA57" s="63"/>
      <c r="AB57" s="63"/>
      <c r="AC57" s="63"/>
      <c r="AD57" s="63"/>
      <c r="AE57" s="63"/>
    </row>
    <row r="58" spans="1:31" ht="18.95" customHeight="1">
      <c r="A58" s="456"/>
      <c r="B58" s="605" t="s">
        <v>316</v>
      </c>
      <c r="C58" s="605"/>
      <c r="D58" s="605"/>
      <c r="E58" s="215"/>
      <c r="F58" s="63"/>
      <c r="G58" s="63"/>
      <c r="H58" s="63"/>
      <c r="I58" s="63"/>
      <c r="J58" s="63"/>
      <c r="K58" s="63"/>
      <c r="L58" s="63"/>
      <c r="M58" s="63"/>
      <c r="N58" s="63"/>
      <c r="O58" s="63"/>
      <c r="P58" s="63"/>
      <c r="Q58" s="63"/>
      <c r="R58" s="63"/>
      <c r="S58" s="63"/>
      <c r="T58" s="63"/>
      <c r="U58" s="63"/>
      <c r="V58" s="63"/>
      <c r="W58" s="63"/>
      <c r="X58" s="63"/>
      <c r="Y58" s="63"/>
      <c r="Z58" s="161"/>
      <c r="AA58" s="161"/>
      <c r="AB58" s="161"/>
    </row>
    <row r="59" spans="1:31" ht="18.95" customHeight="1">
      <c r="A59" s="456"/>
      <c r="B59" s="605" t="s">
        <v>317</v>
      </c>
      <c r="C59" s="605"/>
      <c r="D59" s="605"/>
      <c r="E59" s="215"/>
      <c r="Z59" s="161"/>
      <c r="AA59" s="161"/>
      <c r="AB59" s="161"/>
    </row>
    <row r="60" spans="1:31" ht="18.95" customHeight="1">
      <c r="A60" s="456"/>
      <c r="B60" s="602" t="s">
        <v>317</v>
      </c>
      <c r="C60" s="603"/>
      <c r="D60" s="604"/>
      <c r="E60" s="234" t="str">
        <f>IF(H57=1,"Saving Account","Current Account")</f>
        <v>Saving Account</v>
      </c>
      <c r="Z60" s="161"/>
      <c r="AA60" s="161"/>
      <c r="AB60" s="161"/>
    </row>
    <row r="61" spans="1:31" ht="25.5" customHeight="1">
      <c r="A61" s="448" t="s">
        <v>330</v>
      </c>
      <c r="B61" s="619" t="s">
        <v>318</v>
      </c>
      <c r="C61" s="619"/>
      <c r="D61" s="619"/>
      <c r="E61" s="75"/>
    </row>
    <row r="62" spans="1:31" ht="45" customHeight="1">
      <c r="A62" s="448" t="s">
        <v>331</v>
      </c>
      <c r="B62" s="619" t="s">
        <v>333</v>
      </c>
      <c r="C62" s="619"/>
      <c r="D62" s="619"/>
      <c r="E62" s="75"/>
    </row>
    <row r="63" spans="1:31">
      <c r="A63" s="85"/>
      <c r="B63" s="89"/>
      <c r="C63" s="89"/>
      <c r="D63" s="89"/>
      <c r="E63" s="89"/>
    </row>
    <row r="64" spans="1:31" ht="38.25" customHeight="1">
      <c r="A64" s="622" t="s">
        <v>332</v>
      </c>
      <c r="B64" s="622"/>
      <c r="C64" s="622"/>
      <c r="D64" s="622"/>
      <c r="E64" s="622"/>
    </row>
    <row r="65" spans="1:5" ht="23.25" customHeight="1">
      <c r="A65" s="453" t="s">
        <v>615</v>
      </c>
      <c r="B65" s="211"/>
      <c r="C65" s="211"/>
      <c r="D65" s="211"/>
      <c r="E65" s="211"/>
    </row>
    <row r="66" spans="1:5" ht="15" customHeight="1">
      <c r="A66" s="453" t="s">
        <v>616</v>
      </c>
      <c r="B66" s="211"/>
      <c r="C66" s="211"/>
      <c r="D66" s="211"/>
      <c r="E66" s="211"/>
    </row>
    <row r="67" spans="1:5" ht="15" customHeight="1">
      <c r="A67" s="453" t="s">
        <v>617</v>
      </c>
      <c r="B67" s="211"/>
      <c r="C67" s="211"/>
      <c r="D67" s="211"/>
      <c r="E67" s="211"/>
    </row>
    <row r="68" spans="1:5" ht="15" customHeight="1">
      <c r="A68" s="453" t="s">
        <v>618</v>
      </c>
      <c r="B68" s="211"/>
      <c r="C68" s="211"/>
      <c r="D68" s="211"/>
      <c r="E68" s="211"/>
    </row>
    <row r="69" spans="1:5" ht="15" customHeight="1">
      <c r="A69" s="453" t="s">
        <v>619</v>
      </c>
      <c r="B69" s="211"/>
      <c r="C69" s="211"/>
      <c r="D69" s="211"/>
      <c r="E69" s="211"/>
    </row>
    <row r="70" spans="1:5" ht="15" customHeight="1">
      <c r="A70" s="453" t="s">
        <v>620</v>
      </c>
      <c r="B70" s="211"/>
      <c r="C70" s="211"/>
      <c r="D70" s="211"/>
      <c r="E70" s="211"/>
    </row>
    <row r="71" spans="1:5" ht="15" customHeight="1">
      <c r="A71" s="453" t="s">
        <v>621</v>
      </c>
      <c r="B71" s="211"/>
      <c r="C71" s="211"/>
      <c r="D71" s="211"/>
      <c r="E71" s="211"/>
    </row>
    <row r="72" spans="1:5" ht="15" customHeight="1">
      <c r="A72" s="453" t="s">
        <v>616</v>
      </c>
      <c r="B72" s="211"/>
      <c r="C72" s="211"/>
      <c r="D72" s="211"/>
      <c r="E72" s="211"/>
    </row>
    <row r="73" spans="1:5" ht="41.25" customHeight="1">
      <c r="A73" s="620" t="s">
        <v>622</v>
      </c>
      <c r="B73" s="620"/>
      <c r="C73" s="620"/>
      <c r="D73" s="620"/>
      <c r="E73" s="620"/>
    </row>
    <row r="74" spans="1:5" ht="18" customHeight="1">
      <c r="D74" s="57"/>
    </row>
    <row r="75" spans="1:5" ht="24" customHeight="1">
      <c r="A75" s="38" t="s">
        <v>179</v>
      </c>
      <c r="B75" s="60" t="str">
        <f>'Attach 3(JV)'!B24</f>
        <v/>
      </c>
      <c r="D75" s="57" t="s">
        <v>177</v>
      </c>
      <c r="E75" s="41" t="str">
        <f>'Attach 3(JV)'!E24</f>
        <v/>
      </c>
    </row>
    <row r="76" spans="1:5" ht="15.75" customHeight="1">
      <c r="A76" s="38" t="s">
        <v>180</v>
      </c>
      <c r="B76" s="41" t="str">
        <f>'Attach 3(JV)'!B25</f>
        <v/>
      </c>
      <c r="D76" s="57" t="s">
        <v>178</v>
      </c>
      <c r="E76" s="41" t="str">
        <f>'Attach 3(JV)'!E25</f>
        <v/>
      </c>
    </row>
    <row r="77" spans="1:5" ht="15.75" customHeight="1">
      <c r="D77" s="57"/>
      <c r="E77" s="40"/>
    </row>
    <row r="78" spans="1:5" ht="48" customHeight="1"/>
    <row r="79" spans="1:5" ht="96" customHeight="1"/>
    <row r="80" spans="1:5" ht="20.100000000000001" customHeight="1"/>
    <row r="81" ht="46.5"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104" ht="62.25" customHeight="1"/>
    <row r="106" ht="57" customHeight="1"/>
    <row r="108" ht="40.5" customHeight="1"/>
  </sheetData>
  <sheetProtection selectLockedCells="1"/>
  <customSheetViews>
    <customSheetView guid="{827228A5-964E-465A-A946-EF2238A19E11}" showGridLines="0" hiddenColumns="1" showRuler="0" topLeftCell="A39">
      <selection activeCell="E58" sqref="E58"/>
      <pageMargins left="0.75" right="0.63" top="0.57999999999999996" bottom="0.6" header="0.34" footer="0.35"/>
      <pageSetup scale="95" orientation="portrait" r:id="rId1"/>
      <headerFooter alignWithMargins="0">
        <oddFooter>&amp;R&amp;"Book Antiqua,Bold"&amp;8 Page &amp;P of &amp;N</oddFooter>
      </headerFooter>
    </customSheetView>
    <customSheetView guid="{C75B92C6-DDA6-4B48-9868-112DE431C284}" showPageBreaks="1" showGridLines="0" printArea="1" hiddenColumns="1" topLeftCell="A55">
      <selection activeCell="E19" sqref="E19"/>
      <pageMargins left="0.75" right="0.63" top="0.57999999999999996" bottom="0.6" header="0.34" footer="0.35"/>
      <pageSetup scale="95" orientation="portrait" r:id="rId2"/>
      <headerFooter alignWithMargins="0">
        <oddFooter>&amp;R&amp;"Book Antiqua,Bold"&amp;8 Page &amp;P of &amp;N</oddFooter>
      </headerFooter>
    </customSheetView>
    <customSheetView guid="{6A6F11F6-4979-4331-B451-38654332CB39}" showGridLines="0" hiddenColumns="1" topLeftCell="A43">
      <selection activeCell="G20" sqref="G20"/>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hiddenColumns="1">
      <selection activeCell="E19" sqref="E19"/>
      <pageMargins left="0.75" right="0.63" top="0.57999999999999996" bottom="0.6" header="0.34" footer="0.35"/>
      <pageSetup scale="95" orientation="portrait" r:id="rId4"/>
      <headerFooter alignWithMargins="0">
        <oddFooter>&amp;R&amp;"Book Antiqua,Bold"&amp;8 Page &amp;P of &amp;N</oddFooter>
      </headerFooter>
    </customSheetView>
    <customSheetView guid="{CD4CA1A8-824A-452F-BDBA-32A47C1B3013}" showPageBreaks="1" showGridLines="0" printArea="1" hiddenColumns="1" view="pageBreakPreview">
      <selection activeCell="E19" sqref="E19"/>
      <pageMargins left="0.75" right="0.63" top="0.57999999999999996" bottom="0.6" header="0.34" footer="0.35"/>
      <pageSetup scale="95" orientation="portrait" r:id="rId5"/>
      <headerFooter alignWithMargins="0">
        <oddFooter>&amp;R&amp;"Book Antiqua,Bold"&amp;8 Page &amp;P of &amp;N</oddFooter>
      </headerFooter>
    </customSheetView>
    <customSheetView guid="{ECEBABD0-566A-41C4-AA9A-38EA30EFEDA8}" showGridLin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41" sqref="E41"/>
      <pageMargins left="0.75" right="0.75" top="0.77" bottom="0.82" header="0.5" footer="0.5"/>
      <pageSetup orientation="portrait" r:id="rId7"/>
      <headerFooter alignWithMargins="0">
        <oddFooter>&amp;L&amp;8Tower Package-P238-TW04, TL associated with Phase-I Generation Project in Orissa (Part-C)&amp;R&amp;"Book Antiqua,Bold"&amp;8Attachment-15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Columns="1">
      <selection activeCell="E19" sqref="E19"/>
      <pageMargins left="0.75" right="0.63" top="0.57999999999999996" bottom="0.6" header="0.34" footer="0.35"/>
      <pageSetup scale="95" orientation="portrait" r:id="rId9"/>
      <headerFooter alignWithMargins="0">
        <oddFooter>&amp;R&amp;"Book Antiqua,Bold"&amp;8 Page &amp;P of &amp;N</oddFooter>
      </headerFooter>
    </customSheetView>
    <customSheetView guid="{F68380CD-DF58-4BFA-A4C7-4B5C98AD7B16}" showGridLines="0" hiddenColumns="1">
      <selection activeCell="E19" sqref="E19"/>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53">
    <mergeCell ref="B55:D55"/>
    <mergeCell ref="B53:D53"/>
    <mergeCell ref="B51:D51"/>
    <mergeCell ref="B38:D38"/>
    <mergeCell ref="B47:D47"/>
    <mergeCell ref="B42:D42"/>
    <mergeCell ref="B41:D41"/>
    <mergeCell ref="B45:D45"/>
    <mergeCell ref="B43:D43"/>
    <mergeCell ref="B40:D40"/>
    <mergeCell ref="B35:D35"/>
    <mergeCell ref="B36:D36"/>
    <mergeCell ref="B32:D32"/>
    <mergeCell ref="A73:E73"/>
    <mergeCell ref="B30:D30"/>
    <mergeCell ref="B44:D44"/>
    <mergeCell ref="A64:E64"/>
    <mergeCell ref="B49:D49"/>
    <mergeCell ref="E33:E34"/>
    <mergeCell ref="B62:D62"/>
    <mergeCell ref="B56:D56"/>
    <mergeCell ref="B57:D57"/>
    <mergeCell ref="B58:D58"/>
    <mergeCell ref="A33:A34"/>
    <mergeCell ref="B61:D61"/>
    <mergeCell ref="B46:D46"/>
    <mergeCell ref="A3:E3"/>
    <mergeCell ref="A5:E5"/>
    <mergeCell ref="B9:D9"/>
    <mergeCell ref="B10:D10"/>
    <mergeCell ref="B24:D24"/>
    <mergeCell ref="B11:D11"/>
    <mergeCell ref="A21:E21"/>
    <mergeCell ref="B22:D22"/>
    <mergeCell ref="B23:D23"/>
    <mergeCell ref="A8:D8"/>
    <mergeCell ref="B12:D12"/>
    <mergeCell ref="B60:D60"/>
    <mergeCell ref="B27:D27"/>
    <mergeCell ref="B25:D25"/>
    <mergeCell ref="B26:D26"/>
    <mergeCell ref="B39:D39"/>
    <mergeCell ref="B54:D54"/>
    <mergeCell ref="B59:D59"/>
    <mergeCell ref="B50:D50"/>
    <mergeCell ref="B52:D52"/>
    <mergeCell ref="B48:D48"/>
    <mergeCell ref="B28:D28"/>
    <mergeCell ref="B33:D33"/>
    <mergeCell ref="B31:D31"/>
    <mergeCell ref="B29:D29"/>
    <mergeCell ref="B37:D37"/>
    <mergeCell ref="B34:D34"/>
  </mergeCells>
  <phoneticPr fontId="6" type="noConversion"/>
  <dataValidations count="2">
    <dataValidation type="list" allowBlank="1" showInputMessage="1" showErrorMessage="1" sqref="E59" xr:uid="{00000000-0002-0000-1500-000000000000}">
      <formula1>$Z$58:$Z$59</formula1>
    </dataValidation>
    <dataValidation type="list" allowBlank="1" showInputMessage="1" showErrorMessage="1" sqref="E19" xr:uid="{00000000-0002-0000-1500-000001000000}">
      <formula1>"Demand Draft, Bank Guarantee, Deduction from Bill"</formula1>
    </dataValidation>
  </dataValidations>
  <pageMargins left="0.75" right="0.63" top="0.57999999999999996" bottom="0.6" header="0.34" footer="0.35"/>
  <pageSetup scale="84" orientation="portrait" r:id="rId11"/>
  <headerFooter alignWithMargins="0">
    <oddHeader>&amp;C&amp;"Calibri"&amp;12&amp;KFF0000 DATA CLASSIFICATION : RESTRICTED&amp;1#_x000D_</oddHeader>
    <oddFooter>&amp;R&amp;"Book Antiqua,Bold"&amp;8 Page &amp;P of &amp;N</oddFooter>
  </headerFooter>
  <rowBreaks count="1" manualBreakCount="1">
    <brk id="36"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3084" r:id="rId14" name="Option Button 12">
              <controlPr defaultSize="0" autoFill="0" autoLine="0" autoPict="0">
                <anchor moveWithCells="1">
                  <from>
                    <xdr:col>1</xdr:col>
                    <xdr:colOff>1123950</xdr:colOff>
                    <xdr:row>59</xdr:row>
                    <xdr:rowOff>19050</xdr:rowOff>
                  </from>
                  <to>
                    <xdr:col>2</xdr:col>
                    <xdr:colOff>752475</xdr:colOff>
                    <xdr:row>59</xdr:row>
                    <xdr:rowOff>228600</xdr:rowOff>
                  </to>
                </anchor>
              </controlPr>
            </control>
          </mc:Choice>
        </mc:AlternateContent>
        <mc:AlternateContent xmlns:mc="http://schemas.openxmlformats.org/markup-compatibility/2006">
          <mc:Choice Requires="x14">
            <control shapeId="3085" r:id="rId15" name="Option Button 13">
              <controlPr defaultSize="0" autoFill="0" autoLine="0" autoPict="0">
                <anchor moveWithCells="1">
                  <from>
                    <xdr:col>2</xdr:col>
                    <xdr:colOff>685800</xdr:colOff>
                    <xdr:row>59</xdr:row>
                    <xdr:rowOff>19050</xdr:rowOff>
                  </from>
                  <to>
                    <xdr:col>3</xdr:col>
                    <xdr:colOff>219075</xdr:colOff>
                    <xdr:row>59</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BB81"/>
  <sheetViews>
    <sheetView showGridLines="0" showZeros="0" view="pageBreakPreview" zoomScale="90" zoomScaleNormal="100" zoomScaleSheetLayoutView="90" workbookViewId="0">
      <selection activeCell="B46" sqref="B46"/>
    </sheetView>
  </sheetViews>
  <sheetFormatPr defaultRowHeight="16.5"/>
  <cols>
    <col min="1" max="1" width="12.140625" style="31" customWidth="1"/>
    <col min="2" max="2" width="18.140625" style="31" customWidth="1"/>
    <col min="3" max="3" width="8.5703125" style="31" customWidth="1"/>
    <col min="4" max="4" width="9.140625" style="31"/>
    <col min="5" max="5" width="11.140625" style="31" customWidth="1"/>
    <col min="6" max="6" width="11.140625" style="26" customWidth="1"/>
    <col min="7" max="7" width="9.85546875" style="26" customWidth="1"/>
    <col min="8" max="8" width="10.42578125" style="26" customWidth="1"/>
    <col min="9" max="9" width="8.42578125" style="27" customWidth="1"/>
    <col min="10" max="10" width="8.7109375" style="27" customWidth="1"/>
    <col min="11" max="11" width="8.28515625" style="27" customWidth="1"/>
    <col min="12" max="12" width="8.42578125" style="27" customWidth="1"/>
    <col min="13" max="54" width="9.140625" style="63"/>
    <col min="55" max="16384" width="9.140625" style="27"/>
  </cols>
  <sheetData>
    <row r="1" spans="1:26">
      <c r="A1" s="23" t="str">
        <f>'Attach 3(JV)'!A1</f>
        <v>Specification No. :SR-I/C&amp;M/WC-4170-C/2025/Rfx-5002004567 (SR1/NT/W-TW/DOM/B00/25/08381</v>
      </c>
      <c r="B1" s="24"/>
      <c r="C1" s="24"/>
      <c r="D1" s="24"/>
      <c r="E1" s="24"/>
      <c r="F1" s="76"/>
      <c r="G1" s="76"/>
      <c r="H1" s="76"/>
      <c r="I1" s="77"/>
      <c r="J1" s="77"/>
      <c r="K1" s="77"/>
      <c r="L1" s="25" t="str">
        <f>"Attachment-16 "</f>
        <v xml:space="preserve">Attachment-16 </v>
      </c>
    </row>
    <row r="2" spans="1:26">
      <c r="Z2" s="131" t="e">
        <f>'Attach 3(JV)'!Z2</f>
        <v>#REF!</v>
      </c>
    </row>
    <row r="3" spans="1:26" ht="69.75" customHeight="1">
      <c r="A3" s="505" t="str">
        <f>'Attach 3(JV)'!A3</f>
        <v>Diversion of the following Lines to facilitate the construction of Railway BG line from Ginigera to Raichur by SWR, Hubli under Raichur TLM in SR-1 (Deposit work On Behalf of SWR):
Package-C-	765 kV Raichur-Kurnool Ckt-02 Line (Loc No: 283-286)</v>
      </c>
      <c r="B3" s="505"/>
      <c r="C3" s="505"/>
      <c r="D3" s="505"/>
      <c r="E3" s="505"/>
      <c r="F3" s="505"/>
      <c r="G3" s="505"/>
      <c r="H3" s="505"/>
      <c r="I3" s="505"/>
      <c r="J3" s="505"/>
      <c r="K3" s="505"/>
      <c r="L3" s="505"/>
    </row>
    <row r="4" spans="1:26" ht="15.95" customHeight="1">
      <c r="A4" s="30"/>
      <c r="H4" s="32"/>
      <c r="I4" s="12"/>
    </row>
    <row r="5" spans="1:26" ht="20.100000000000001" customHeight="1">
      <c r="A5" s="506" t="s">
        <v>181</v>
      </c>
      <c r="B5" s="506"/>
      <c r="C5" s="506"/>
      <c r="D5" s="506"/>
      <c r="E5" s="506"/>
      <c r="F5" s="506"/>
      <c r="G5" s="506"/>
      <c r="H5" s="506"/>
      <c r="I5" s="506"/>
      <c r="J5" s="506"/>
      <c r="K5" s="506"/>
      <c r="L5" s="506"/>
    </row>
    <row r="6" spans="1:26" ht="15.95" customHeight="1">
      <c r="A6" s="34"/>
      <c r="H6" s="32"/>
      <c r="I6" s="12"/>
    </row>
    <row r="7" spans="1:26" ht="20.100000000000001" customHeight="1">
      <c r="A7" s="35" t="str">
        <f>'Attach 3(JV)'!A7</f>
        <v>Bidder’s Name and Address (the Bidder) :</v>
      </c>
      <c r="G7" s="16" t="str">
        <f>'Attach 3(JV)'!E7</f>
        <v>To:</v>
      </c>
      <c r="I7" s="12"/>
    </row>
    <row r="8" spans="1:26" ht="36" customHeight="1">
      <c r="A8" s="511" t="str">
        <f>'Attach 3(JV)'!A8</f>
        <v/>
      </c>
      <c r="B8" s="511"/>
      <c r="C8" s="511"/>
      <c r="D8" s="511"/>
      <c r="E8" s="511"/>
      <c r="F8" s="511"/>
      <c r="G8" s="40" t="str">
        <f>'Attach 4'!E8</f>
        <v>Sr.GM(C&amp;M)</v>
      </c>
      <c r="H8" s="40"/>
      <c r="I8" s="12"/>
    </row>
    <row r="9" spans="1:26">
      <c r="A9" s="14" t="s">
        <v>548</v>
      </c>
      <c r="B9" s="512" t="str">
        <f>'Attach 3(JV)'!B9</f>
        <v/>
      </c>
      <c r="C9" s="512"/>
      <c r="D9" s="512"/>
      <c r="E9" s="512"/>
      <c r="F9" s="512"/>
      <c r="G9" s="40" t="str">
        <f>'Attach 4'!E9</f>
        <v>Power Grid Corporation of India Ltd.,</v>
      </c>
      <c r="H9" s="40"/>
      <c r="I9" s="12"/>
    </row>
    <row r="10" spans="1:26">
      <c r="A10" s="14" t="s">
        <v>549</v>
      </c>
      <c r="B10" s="512" t="str">
        <f>'Attach 3(JV)'!B10</f>
        <v/>
      </c>
      <c r="C10" s="512"/>
      <c r="D10" s="512"/>
      <c r="E10" s="512"/>
      <c r="F10" s="512"/>
      <c r="G10" s="40" t="str">
        <f>'Attach 4'!E10</f>
        <v>SRTS-1</v>
      </c>
      <c r="H10" s="40"/>
      <c r="I10" s="12"/>
    </row>
    <row r="11" spans="1:26">
      <c r="B11" s="512" t="str">
        <f>'Attach 3(JV)'!B11</f>
        <v/>
      </c>
      <c r="C11" s="512"/>
      <c r="D11" s="512"/>
      <c r="E11" s="512"/>
      <c r="F11" s="512"/>
      <c r="G11" s="40" t="str">
        <f>'Attach 4'!E11</f>
        <v>No: 6-6-8/32 &amp; 395E, Kavadiguda Main Road</v>
      </c>
      <c r="H11" s="40"/>
    </row>
    <row r="12" spans="1:26">
      <c r="A12" s="34"/>
      <c r="B12" s="512" t="str">
        <f>'Attach 3(JV)'!B12</f>
        <v/>
      </c>
      <c r="C12" s="512"/>
      <c r="D12" s="512"/>
      <c r="E12" s="512"/>
      <c r="F12" s="512"/>
      <c r="G12" s="40" t="str">
        <f>'Attach 4'!E12</f>
        <v>Secunderabad, Telangana – 500 080</v>
      </c>
      <c r="H12" s="40"/>
    </row>
    <row r="13" spans="1:26" ht="15.95" customHeight="1">
      <c r="A13" s="34"/>
      <c r="B13" s="117"/>
      <c r="C13" s="117"/>
      <c r="D13" s="117"/>
      <c r="E13" s="117"/>
      <c r="F13" s="117"/>
    </row>
    <row r="14" spans="1:26" ht="20.100000000000001" customHeight="1">
      <c r="A14" s="31" t="s">
        <v>542</v>
      </c>
    </row>
    <row r="15" spans="1:26" ht="20.100000000000001" customHeight="1">
      <c r="A15" s="34"/>
    </row>
    <row r="16" spans="1:26" ht="57.75" customHeight="1">
      <c r="A16" s="622" t="s">
        <v>186</v>
      </c>
      <c r="B16" s="622"/>
      <c r="C16" s="622"/>
      <c r="D16" s="622"/>
      <c r="E16" s="622"/>
      <c r="F16" s="622"/>
      <c r="G16" s="622"/>
      <c r="H16" s="622"/>
      <c r="I16" s="622"/>
      <c r="J16" s="622"/>
      <c r="K16" s="622"/>
      <c r="L16" s="622"/>
    </row>
    <row r="17" spans="1:12" ht="20.100000000000001" hidden="1" customHeight="1">
      <c r="A17" s="78">
        <v>1</v>
      </c>
      <c r="B17" s="79" t="s">
        <v>187</v>
      </c>
    </row>
    <row r="18" spans="1:12" ht="82.5" hidden="1" customHeight="1">
      <c r="A18" s="51"/>
      <c r="B18" s="634" t="s">
        <v>188</v>
      </c>
      <c r="C18" s="634"/>
      <c r="D18" s="634"/>
      <c r="E18" s="634"/>
      <c r="F18" s="634"/>
      <c r="G18" s="634"/>
      <c r="H18" s="634"/>
      <c r="I18" s="634"/>
      <c r="J18" s="634"/>
      <c r="K18" s="634"/>
      <c r="L18" s="634"/>
    </row>
    <row r="19" spans="1:12" ht="60.75" hidden="1" customHeight="1">
      <c r="A19" s="52">
        <v>1.1000000000000001</v>
      </c>
      <c r="B19" s="656" t="s">
        <v>189</v>
      </c>
      <c r="C19" s="656"/>
      <c r="D19" s="656"/>
      <c r="E19" s="656"/>
      <c r="F19" s="656"/>
      <c r="G19" s="656"/>
      <c r="H19" s="656"/>
      <c r="I19" s="656"/>
      <c r="J19" s="656"/>
      <c r="K19" s="656"/>
      <c r="L19" s="656"/>
    </row>
    <row r="20" spans="1:12" ht="33" hidden="1" customHeight="1">
      <c r="A20" s="51"/>
      <c r="B20" s="648" t="str">
        <f>"Name of the (" &amp; MID('Names of Bidder'!B8,9, 35) &amp; ") :"</f>
        <v>Name of the (the Bidder) :</v>
      </c>
      <c r="C20" s="648"/>
      <c r="D20" s="648"/>
      <c r="E20" s="648"/>
      <c r="F20" s="648"/>
      <c r="G20" s="648"/>
      <c r="H20" s="654" t="str">
        <f>B9</f>
        <v/>
      </c>
      <c r="I20" s="654"/>
      <c r="J20" s="654"/>
      <c r="K20" s="654"/>
      <c r="L20" s="654"/>
    </row>
    <row r="21" spans="1:12" ht="33" hidden="1" customHeight="1">
      <c r="A21" s="37"/>
      <c r="B21" s="648" t="s">
        <v>190</v>
      </c>
      <c r="C21" s="648"/>
      <c r="D21" s="648"/>
      <c r="E21" s="648"/>
      <c r="F21" s="648"/>
      <c r="G21" s="648"/>
      <c r="H21" s="650"/>
      <c r="I21" s="650"/>
      <c r="J21" s="650"/>
      <c r="K21" s="650"/>
      <c r="L21" s="650"/>
    </row>
    <row r="22" spans="1:12" ht="33" hidden="1" customHeight="1">
      <c r="A22" s="37"/>
      <c r="B22" s="648" t="s">
        <v>191</v>
      </c>
      <c r="C22" s="648"/>
      <c r="D22" s="648"/>
      <c r="E22" s="648"/>
      <c r="F22" s="648"/>
      <c r="G22" s="648"/>
      <c r="H22" s="650"/>
      <c r="I22" s="650"/>
      <c r="J22" s="650"/>
      <c r="K22" s="650"/>
      <c r="L22" s="650"/>
    </row>
    <row r="23" spans="1:12" ht="33" hidden="1" customHeight="1">
      <c r="A23" s="37"/>
      <c r="B23" s="648" t="s">
        <v>192</v>
      </c>
      <c r="C23" s="648"/>
      <c r="D23" s="648"/>
      <c r="E23" s="648"/>
      <c r="F23" s="648"/>
      <c r="G23" s="648"/>
      <c r="H23" s="650"/>
      <c r="I23" s="650"/>
      <c r="J23" s="650"/>
      <c r="K23" s="650"/>
      <c r="L23" s="650"/>
    </row>
    <row r="24" spans="1:12" ht="33" hidden="1" customHeight="1">
      <c r="A24" s="37"/>
      <c r="B24" s="648" t="s">
        <v>193</v>
      </c>
      <c r="C24" s="648"/>
      <c r="D24" s="648"/>
      <c r="E24" s="648"/>
      <c r="F24" s="648"/>
      <c r="G24" s="648"/>
      <c r="H24" s="650"/>
      <c r="I24" s="650"/>
      <c r="J24" s="650"/>
      <c r="K24" s="650"/>
      <c r="L24" s="650"/>
    </row>
    <row r="25" spans="1:12" ht="9.9499999999999993" hidden="1" customHeight="1">
      <c r="A25" s="37"/>
      <c r="B25" s="211"/>
      <c r="C25" s="211"/>
      <c r="D25" s="211"/>
      <c r="E25" s="211"/>
      <c r="F25" s="211"/>
      <c r="G25" s="211"/>
      <c r="H25" s="212"/>
      <c r="I25" s="212"/>
      <c r="J25" s="212"/>
      <c r="K25" s="212"/>
      <c r="L25" s="212"/>
    </row>
    <row r="26" spans="1:12" ht="18.95" hidden="1" customHeight="1">
      <c r="A26" s="52">
        <v>1.2</v>
      </c>
      <c r="B26" s="651" t="s">
        <v>340</v>
      </c>
      <c r="C26" s="651"/>
      <c r="D26" s="651"/>
      <c r="E26" s="651"/>
      <c r="F26" s="651"/>
      <c r="G26" s="651"/>
      <c r="H26" s="651"/>
      <c r="I26" s="651"/>
      <c r="J26" s="651"/>
      <c r="K26" s="651"/>
      <c r="L26" s="651"/>
    </row>
    <row r="27" spans="1:12" ht="18.95" hidden="1" customHeight="1">
      <c r="A27" s="55" t="s">
        <v>194</v>
      </c>
      <c r="B27" s="31" t="s">
        <v>195</v>
      </c>
      <c r="D27" s="80"/>
      <c r="E27" s="80"/>
    </row>
    <row r="28" spans="1:12" ht="18.95" hidden="1" customHeight="1">
      <c r="A28" s="37"/>
      <c r="B28" s="606" t="s">
        <v>196</v>
      </c>
      <c r="C28" s="606"/>
      <c r="D28" s="569"/>
      <c r="E28" s="569"/>
      <c r="F28" s="569"/>
      <c r="G28" s="569"/>
      <c r="H28" s="569"/>
      <c r="I28" s="569"/>
      <c r="J28" s="569"/>
      <c r="K28" s="569"/>
      <c r="L28" s="569"/>
    </row>
    <row r="29" spans="1:12" ht="18.95" hidden="1" customHeight="1">
      <c r="A29" s="37"/>
      <c r="B29" s="652" t="s">
        <v>197</v>
      </c>
      <c r="C29" s="653"/>
      <c r="D29" s="649"/>
      <c r="E29" s="649"/>
      <c r="F29" s="649"/>
      <c r="G29" s="649"/>
      <c r="H29" s="649"/>
      <c r="I29" s="649"/>
      <c r="J29" s="649"/>
      <c r="K29" s="649"/>
      <c r="L29" s="649"/>
    </row>
    <row r="30" spans="1:12" ht="18.95" hidden="1" customHeight="1">
      <c r="A30" s="37"/>
      <c r="B30" s="83"/>
      <c r="C30" s="53"/>
      <c r="D30" s="655"/>
      <c r="E30" s="655"/>
      <c r="F30" s="655"/>
      <c r="G30" s="655"/>
      <c r="H30" s="655"/>
      <c r="I30" s="655"/>
      <c r="J30" s="655"/>
      <c r="K30" s="655"/>
      <c r="L30" s="655"/>
    </row>
    <row r="31" spans="1:12" ht="18.95" hidden="1" customHeight="1">
      <c r="A31" s="37"/>
      <c r="B31" s="83"/>
      <c r="C31" s="53"/>
      <c r="D31" s="655"/>
      <c r="E31" s="655"/>
      <c r="F31" s="655"/>
      <c r="G31" s="655"/>
      <c r="H31" s="655"/>
      <c r="I31" s="655"/>
      <c r="J31" s="655"/>
      <c r="K31" s="655"/>
      <c r="L31" s="655"/>
    </row>
    <row r="32" spans="1:12" ht="18.95" hidden="1" customHeight="1">
      <c r="A32" s="37"/>
      <c r="B32" s="84"/>
      <c r="C32" s="54"/>
      <c r="D32" s="657"/>
      <c r="E32" s="657"/>
      <c r="F32" s="657"/>
      <c r="G32" s="657"/>
      <c r="H32" s="657"/>
      <c r="I32" s="657"/>
      <c r="J32" s="657"/>
      <c r="K32" s="657"/>
      <c r="L32" s="657"/>
    </row>
    <row r="33" spans="1:54" ht="18.95" hidden="1" customHeight="1">
      <c r="A33" s="37"/>
      <c r="B33" s="606" t="s">
        <v>198</v>
      </c>
      <c r="C33" s="606"/>
      <c r="D33" s="569"/>
      <c r="E33" s="569"/>
      <c r="F33" s="569"/>
      <c r="G33" s="569"/>
      <c r="H33" s="569"/>
      <c r="I33" s="569"/>
      <c r="J33" s="569"/>
      <c r="K33" s="569"/>
      <c r="L33" s="569"/>
    </row>
    <row r="34" spans="1:54" ht="18.95" hidden="1" customHeight="1">
      <c r="A34" s="37"/>
      <c r="B34" s="606" t="s">
        <v>199</v>
      </c>
      <c r="C34" s="606"/>
      <c r="D34" s="569"/>
      <c r="E34" s="569"/>
      <c r="F34" s="569"/>
      <c r="G34" s="569"/>
      <c r="H34" s="569"/>
      <c r="I34" s="569"/>
      <c r="J34" s="569"/>
      <c r="K34" s="569"/>
      <c r="L34" s="569"/>
    </row>
    <row r="35" spans="1:54" ht="18.95" hidden="1" customHeight="1">
      <c r="A35" s="37"/>
      <c r="B35" s="606" t="s">
        <v>200</v>
      </c>
      <c r="C35" s="606"/>
      <c r="D35" s="569"/>
      <c r="E35" s="569"/>
      <c r="F35" s="569"/>
      <c r="G35" s="569"/>
      <c r="H35" s="569"/>
      <c r="I35" s="569"/>
      <c r="J35" s="569"/>
      <c r="K35" s="569"/>
      <c r="L35" s="569"/>
    </row>
    <row r="36" spans="1:54" ht="18.95" hidden="1" customHeight="1">
      <c r="A36" s="37"/>
      <c r="B36" s="606" t="s">
        <v>201</v>
      </c>
      <c r="C36" s="606"/>
      <c r="D36" s="569"/>
      <c r="E36" s="569"/>
      <c r="F36" s="569"/>
      <c r="G36" s="569"/>
      <c r="H36" s="569"/>
      <c r="I36" s="569"/>
      <c r="J36" s="569"/>
      <c r="K36" s="569"/>
      <c r="L36" s="569"/>
    </row>
    <row r="37" spans="1:54" ht="8.1" hidden="1" customHeight="1">
      <c r="A37" s="37"/>
      <c r="B37" s="85"/>
      <c r="C37" s="85"/>
      <c r="D37" s="86"/>
      <c r="E37" s="86"/>
      <c r="F37" s="86"/>
      <c r="G37" s="86"/>
      <c r="H37" s="86"/>
      <c r="I37" s="86"/>
      <c r="J37" s="86"/>
      <c r="K37" s="86"/>
      <c r="L37" s="86"/>
    </row>
    <row r="38" spans="1:54" ht="61.5" hidden="1" customHeight="1">
      <c r="A38" s="56" t="s">
        <v>202</v>
      </c>
      <c r="B38" s="634" t="s">
        <v>34</v>
      </c>
      <c r="C38" s="634"/>
      <c r="D38" s="634"/>
      <c r="E38" s="634"/>
      <c r="F38" s="634"/>
      <c r="G38" s="634"/>
      <c r="H38" s="634"/>
      <c r="I38" s="634"/>
      <c r="J38" s="634"/>
      <c r="K38" s="634"/>
      <c r="L38" s="634"/>
    </row>
    <row r="39" spans="1:54" ht="33.75" hidden="1" customHeight="1">
      <c r="A39" s="37"/>
      <c r="B39" s="82" t="s">
        <v>546</v>
      </c>
      <c r="C39" s="647" t="s">
        <v>203</v>
      </c>
      <c r="D39" s="647"/>
      <c r="E39" s="647"/>
      <c r="F39" s="647"/>
      <c r="G39" s="647" t="s">
        <v>204</v>
      </c>
      <c r="H39" s="647"/>
      <c r="I39" s="647" t="s">
        <v>205</v>
      </c>
      <c r="J39" s="647"/>
      <c r="K39" s="647"/>
      <c r="L39" s="647"/>
    </row>
    <row r="40" spans="1:54" ht="45" hidden="1" customHeight="1">
      <c r="B40" s="92"/>
      <c r="C40" s="569"/>
      <c r="D40" s="569"/>
      <c r="E40" s="569"/>
      <c r="F40" s="569"/>
      <c r="G40" s="645"/>
      <c r="H40" s="645"/>
      <c r="I40" s="569"/>
      <c r="J40" s="569"/>
      <c r="K40" s="569"/>
      <c r="L40" s="569"/>
    </row>
    <row r="41" spans="1:54" ht="45" hidden="1" customHeight="1">
      <c r="A41" s="37"/>
      <c r="B41" s="92"/>
      <c r="C41" s="569"/>
      <c r="D41" s="569"/>
      <c r="E41" s="569"/>
      <c r="F41" s="569"/>
      <c r="G41" s="645"/>
      <c r="H41" s="645"/>
      <c r="I41" s="569"/>
      <c r="J41" s="569"/>
      <c r="K41" s="569"/>
      <c r="L41" s="569"/>
    </row>
    <row r="42" spans="1:54" ht="20.100000000000001" customHeight="1">
      <c r="A42" s="78">
        <v>1</v>
      </c>
      <c r="B42" s="87" t="s">
        <v>206</v>
      </c>
    </row>
    <row r="43" spans="1:54" ht="78.75" customHeight="1">
      <c r="B43" s="634" t="s">
        <v>207</v>
      </c>
      <c r="C43" s="634"/>
      <c r="D43" s="634"/>
      <c r="E43" s="634"/>
      <c r="F43" s="634"/>
      <c r="G43" s="634"/>
      <c r="H43" s="634"/>
      <c r="I43" s="634"/>
      <c r="J43" s="634"/>
      <c r="K43" s="634"/>
      <c r="L43" s="634"/>
    </row>
    <row r="44" spans="1:54" s="26" customFormat="1" ht="34.5" customHeight="1">
      <c r="A44" s="52">
        <v>1.1000000000000001</v>
      </c>
      <c r="B44" s="634" t="s">
        <v>208</v>
      </c>
      <c r="C44" s="634"/>
      <c r="D44" s="634"/>
      <c r="E44" s="634"/>
      <c r="F44" s="634"/>
      <c r="G44" s="634"/>
      <c r="H44" s="634"/>
      <c r="I44" s="634"/>
      <c r="J44" s="634"/>
      <c r="K44" s="634"/>
      <c r="L44" s="63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row>
    <row r="45" spans="1:54" ht="52.5" customHeight="1">
      <c r="A45" s="37"/>
      <c r="B45" s="82" t="s">
        <v>209</v>
      </c>
      <c r="C45" s="647" t="s">
        <v>210</v>
      </c>
      <c r="D45" s="647"/>
      <c r="E45" s="647"/>
      <c r="F45" s="647"/>
      <c r="G45" s="647" t="s">
        <v>211</v>
      </c>
      <c r="H45" s="647"/>
      <c r="I45" s="647" t="s">
        <v>279</v>
      </c>
      <c r="J45" s="647"/>
      <c r="K45" s="647" t="s">
        <v>280</v>
      </c>
      <c r="L45" s="647"/>
    </row>
    <row r="46" spans="1:54" ht="30" customHeight="1">
      <c r="A46" s="37"/>
      <c r="B46" s="92">
        <v>1</v>
      </c>
      <c r="C46" s="569"/>
      <c r="D46" s="569"/>
      <c r="E46" s="569"/>
      <c r="F46" s="569"/>
      <c r="G46" s="645"/>
      <c r="H46" s="645"/>
      <c r="I46" s="645"/>
      <c r="J46" s="645"/>
      <c r="K46" s="646"/>
      <c r="L46" s="646"/>
    </row>
    <row r="47" spans="1:54" ht="30" customHeight="1">
      <c r="A47" s="37"/>
      <c r="B47" s="92">
        <v>2</v>
      </c>
      <c r="C47" s="569"/>
      <c r="D47" s="569"/>
      <c r="E47" s="569"/>
      <c r="F47" s="569"/>
      <c r="G47" s="645"/>
      <c r="H47" s="645"/>
      <c r="I47" s="645"/>
      <c r="J47" s="645"/>
      <c r="K47" s="646"/>
      <c r="L47" s="646"/>
    </row>
    <row r="48" spans="1:54" ht="30" customHeight="1">
      <c r="A48" s="37"/>
      <c r="B48" s="92">
        <v>3</v>
      </c>
      <c r="C48" s="569"/>
      <c r="D48" s="569"/>
      <c r="E48" s="569"/>
      <c r="F48" s="569"/>
      <c r="G48" s="645"/>
      <c r="H48" s="645"/>
      <c r="I48" s="645"/>
      <c r="J48" s="645"/>
      <c r="K48" s="646"/>
      <c r="L48" s="646"/>
    </row>
    <row r="49" spans="1:54" ht="30" customHeight="1">
      <c r="A49" s="37"/>
      <c r="B49" s="92">
        <v>4</v>
      </c>
      <c r="C49" s="569"/>
      <c r="D49" s="569"/>
      <c r="E49" s="569"/>
      <c r="F49" s="569"/>
      <c r="G49" s="645"/>
      <c r="H49" s="645"/>
      <c r="I49" s="645"/>
      <c r="J49" s="645"/>
      <c r="K49" s="646"/>
      <c r="L49" s="646"/>
    </row>
    <row r="50" spans="1:54" ht="30" customHeight="1">
      <c r="A50" s="37"/>
      <c r="B50" s="92">
        <v>5</v>
      </c>
      <c r="C50" s="569"/>
      <c r="D50" s="569"/>
      <c r="E50" s="569"/>
      <c r="F50" s="569"/>
      <c r="G50" s="645"/>
      <c r="H50" s="645"/>
      <c r="I50" s="645"/>
      <c r="J50" s="645"/>
      <c r="K50" s="646"/>
      <c r="L50" s="646"/>
    </row>
    <row r="51" spans="1:54" ht="27.75" customHeight="1">
      <c r="A51" s="78">
        <v>2</v>
      </c>
      <c r="B51" s="87" t="s">
        <v>35</v>
      </c>
      <c r="D51" s="86"/>
      <c r="E51" s="86"/>
      <c r="F51" s="86"/>
    </row>
    <row r="52" spans="1:54" ht="48" customHeight="1">
      <c r="A52" s="78"/>
      <c r="B52" s="634" t="s">
        <v>36</v>
      </c>
      <c r="C52" s="634"/>
      <c r="D52" s="634"/>
      <c r="E52" s="634"/>
      <c r="F52" s="634"/>
      <c r="G52" s="634"/>
      <c r="H52" s="634"/>
      <c r="I52" s="634"/>
      <c r="J52" s="634"/>
      <c r="K52" s="634"/>
      <c r="L52" s="634"/>
    </row>
    <row r="53" spans="1:54" ht="34.5" customHeight="1">
      <c r="A53" s="78">
        <v>3</v>
      </c>
      <c r="B53" s="87" t="s">
        <v>212</v>
      </c>
      <c r="D53" s="86"/>
      <c r="E53" s="86"/>
      <c r="F53" s="86"/>
    </row>
    <row r="54" spans="1:54" ht="18" customHeight="1">
      <c r="A54" s="88">
        <v>3.1</v>
      </c>
      <c r="B54" s="289" t="s">
        <v>213</v>
      </c>
      <c r="C54" s="289"/>
      <c r="D54" s="289"/>
      <c r="E54" s="289"/>
      <c r="F54" s="86"/>
    </row>
    <row r="55" spans="1:54" ht="60.75" customHeight="1">
      <c r="A55" s="37"/>
      <c r="B55" s="634" t="s">
        <v>37</v>
      </c>
      <c r="C55" s="634"/>
      <c r="D55" s="634"/>
      <c r="E55" s="634"/>
      <c r="F55" s="634"/>
      <c r="G55" s="634"/>
      <c r="H55" s="634"/>
      <c r="I55" s="634"/>
      <c r="J55" s="634"/>
      <c r="K55" s="634"/>
      <c r="L55" s="634"/>
    </row>
    <row r="56" spans="1:54" s="281" customFormat="1" ht="37.5" customHeight="1">
      <c r="A56" s="270"/>
      <c r="B56" s="639" t="s">
        <v>214</v>
      </c>
      <c r="C56" s="640"/>
      <c r="D56" s="641"/>
      <c r="E56" s="515" t="s">
        <v>38</v>
      </c>
      <c r="F56" s="515" t="s">
        <v>39</v>
      </c>
      <c r="G56" s="639" t="s">
        <v>40</v>
      </c>
      <c r="H56" s="641"/>
      <c r="I56" s="521" t="s">
        <v>41</v>
      </c>
      <c r="J56" s="633"/>
      <c r="K56" s="633"/>
      <c r="L56" s="522"/>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s="281" customFormat="1" ht="32.25" customHeight="1">
      <c r="A57" s="270"/>
      <c r="B57" s="642"/>
      <c r="C57" s="643"/>
      <c r="D57" s="644"/>
      <c r="E57" s="516"/>
      <c r="F57" s="516"/>
      <c r="G57" s="642"/>
      <c r="H57" s="644"/>
      <c r="I57" s="546" t="s">
        <v>42</v>
      </c>
      <c r="J57" s="636"/>
      <c r="K57" s="546" t="s">
        <v>43</v>
      </c>
      <c r="L57" s="636"/>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24.95" customHeight="1">
      <c r="A58" s="37"/>
      <c r="B58" s="569"/>
      <c r="C58" s="569"/>
      <c r="D58" s="569"/>
      <c r="E58" s="92"/>
      <c r="F58" s="92"/>
      <c r="G58" s="92"/>
      <c r="H58" s="92"/>
      <c r="I58" s="637"/>
      <c r="J58" s="638"/>
      <c r="K58" s="637"/>
      <c r="L58" s="638"/>
    </row>
    <row r="59" spans="1:54" ht="24.95" customHeight="1">
      <c r="A59" s="37"/>
      <c r="B59" s="569"/>
      <c r="C59" s="569"/>
      <c r="D59" s="569"/>
      <c r="E59" s="92"/>
      <c r="F59" s="92"/>
      <c r="G59" s="92"/>
      <c r="H59" s="92"/>
      <c r="I59" s="637"/>
      <c r="J59" s="638"/>
      <c r="K59" s="637"/>
      <c r="L59" s="638"/>
    </row>
    <row r="60" spans="1:54" ht="24.95" customHeight="1">
      <c r="A60" s="37"/>
      <c r="B60" s="569"/>
      <c r="C60" s="569"/>
      <c r="D60" s="569"/>
      <c r="E60" s="92"/>
      <c r="F60" s="92"/>
      <c r="G60" s="92"/>
      <c r="H60" s="92"/>
      <c r="I60" s="637"/>
      <c r="J60" s="638"/>
      <c r="K60" s="637"/>
      <c r="L60" s="638"/>
    </row>
    <row r="61" spans="1:54" ht="24.95" customHeight="1">
      <c r="A61" s="37"/>
      <c r="B61" s="569"/>
      <c r="C61" s="569"/>
      <c r="D61" s="569"/>
      <c r="E61" s="92"/>
      <c r="F61" s="92"/>
      <c r="G61" s="92"/>
      <c r="H61" s="92"/>
      <c r="I61" s="637"/>
      <c r="J61" s="638"/>
      <c r="K61" s="637"/>
      <c r="L61" s="638"/>
    </row>
    <row r="62" spans="1:54" ht="24.95" customHeight="1">
      <c r="A62" s="37"/>
      <c r="B62" s="569"/>
      <c r="C62" s="569"/>
      <c r="D62" s="569"/>
      <c r="E62" s="92"/>
      <c r="F62" s="92"/>
      <c r="G62" s="92"/>
      <c r="H62" s="92"/>
      <c r="I62" s="637"/>
      <c r="J62" s="638"/>
      <c r="K62" s="637"/>
      <c r="L62" s="638"/>
    </row>
    <row r="63" spans="1:54" ht="24.95" customHeight="1">
      <c r="A63" s="37"/>
      <c r="B63" s="569"/>
      <c r="C63" s="569"/>
      <c r="D63" s="569"/>
      <c r="E63" s="92"/>
      <c r="F63" s="92"/>
      <c r="G63" s="92"/>
      <c r="H63" s="92"/>
      <c r="I63" s="637"/>
      <c r="J63" s="638"/>
      <c r="K63" s="637"/>
      <c r="L63" s="638"/>
    </row>
    <row r="64" spans="1:54" ht="24.95" customHeight="1">
      <c r="A64" s="37"/>
      <c r="B64" s="569"/>
      <c r="C64" s="569"/>
      <c r="D64" s="569"/>
      <c r="E64" s="92"/>
      <c r="F64" s="92"/>
      <c r="G64" s="92"/>
      <c r="H64" s="92"/>
      <c r="I64" s="637"/>
      <c r="J64" s="638"/>
      <c r="K64" s="637"/>
      <c r="L64" s="638"/>
    </row>
    <row r="65" spans="1:54" ht="24.95" customHeight="1">
      <c r="A65" s="37"/>
      <c r="B65" s="569"/>
      <c r="C65" s="569"/>
      <c r="D65" s="569"/>
      <c r="E65" s="92"/>
      <c r="F65" s="92"/>
      <c r="G65" s="92"/>
      <c r="H65" s="92"/>
      <c r="I65" s="637"/>
      <c r="J65" s="638"/>
      <c r="K65" s="637"/>
      <c r="L65" s="638"/>
    </row>
    <row r="66" spans="1:54" s="26" customFormat="1" ht="20.100000000000001" customHeight="1">
      <c r="A66" s="34">
        <v>3.2</v>
      </c>
      <c r="B66" s="34" t="s">
        <v>215</v>
      </c>
      <c r="C66" s="89"/>
      <c r="D66" s="89"/>
      <c r="E66" s="89"/>
      <c r="F66" s="89"/>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row>
    <row r="67" spans="1:54" s="26" customFormat="1" ht="20.100000000000001" customHeight="1">
      <c r="A67" s="34"/>
      <c r="B67" s="34"/>
      <c r="C67" s="89"/>
      <c r="D67" s="89"/>
      <c r="E67" s="89"/>
      <c r="F67" s="89"/>
      <c r="K67" s="93" t="s">
        <v>283</v>
      </c>
      <c r="L67" s="9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1:54" s="26" customFormat="1" ht="20.100000000000001" customHeight="1">
      <c r="A68" s="34"/>
      <c r="B68" s="48" t="s">
        <v>281</v>
      </c>
      <c r="C68" s="546" t="s">
        <v>282</v>
      </c>
      <c r="D68" s="546"/>
      <c r="E68" s="546"/>
      <c r="F68" s="546"/>
      <c r="G68" s="546"/>
      <c r="H68" s="521" t="s">
        <v>216</v>
      </c>
      <c r="I68" s="633"/>
      <c r="J68" s="633"/>
      <c r="K68" s="633"/>
      <c r="L68" s="522"/>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1:54" s="164" customFormat="1" ht="33" customHeight="1">
      <c r="A69" s="40"/>
      <c r="B69" s="81"/>
      <c r="C69" s="75" t="s">
        <v>573</v>
      </c>
      <c r="D69" s="75" t="s">
        <v>568</v>
      </c>
      <c r="E69" s="75" t="s">
        <v>354</v>
      </c>
      <c r="F69" s="75" t="s">
        <v>353</v>
      </c>
      <c r="G69" s="75" t="s">
        <v>352</v>
      </c>
      <c r="H69" s="75" t="s">
        <v>355</v>
      </c>
      <c r="I69" s="75" t="s">
        <v>172</v>
      </c>
      <c r="J69" s="75" t="s">
        <v>152</v>
      </c>
      <c r="K69" s="75" t="s">
        <v>569</v>
      </c>
      <c r="L69" s="75" t="s">
        <v>572</v>
      </c>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row>
    <row r="70" spans="1:54" s="26" customFormat="1" ht="33" customHeight="1">
      <c r="A70" s="34"/>
      <c r="B70" s="81" t="s">
        <v>284</v>
      </c>
      <c r="C70" s="165"/>
      <c r="D70" s="165"/>
      <c r="E70" s="165"/>
      <c r="F70" s="165"/>
      <c r="G70" s="165"/>
      <c r="H70" s="165"/>
      <c r="I70" s="165"/>
      <c r="J70" s="165"/>
      <c r="K70" s="165"/>
      <c r="L70" s="165"/>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row>
    <row r="71" spans="1:54" s="26" customFormat="1" ht="33" customHeight="1">
      <c r="A71" s="34"/>
      <c r="B71" s="81" t="s">
        <v>285</v>
      </c>
      <c r="C71" s="165"/>
      <c r="D71" s="165"/>
      <c r="E71" s="165"/>
      <c r="F71" s="165"/>
      <c r="G71" s="165"/>
      <c r="H71" s="165"/>
      <c r="I71" s="165"/>
      <c r="J71" s="165"/>
      <c r="K71" s="165"/>
      <c r="L71" s="165"/>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row>
    <row r="72" spans="1:54" s="26" customFormat="1" ht="33" customHeight="1">
      <c r="A72" s="34"/>
      <c r="B72" s="81" t="s">
        <v>287</v>
      </c>
      <c r="C72" s="165"/>
      <c r="D72" s="165"/>
      <c r="E72" s="165"/>
      <c r="F72" s="165"/>
      <c r="G72" s="165"/>
      <c r="H72" s="165"/>
      <c r="I72" s="165"/>
      <c r="J72" s="165"/>
      <c r="K72" s="165"/>
      <c r="L72" s="165"/>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row>
    <row r="73" spans="1:54" s="26" customFormat="1" ht="33" customHeight="1">
      <c r="A73" s="34"/>
      <c r="B73" s="81" t="s">
        <v>288</v>
      </c>
      <c r="C73" s="165"/>
      <c r="D73" s="165"/>
      <c r="E73" s="165"/>
      <c r="F73" s="165"/>
      <c r="G73" s="165"/>
      <c r="H73" s="165"/>
      <c r="I73" s="165"/>
      <c r="J73" s="165"/>
      <c r="K73" s="165"/>
      <c r="L73" s="165"/>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row>
    <row r="74" spans="1:54" s="26" customFormat="1" ht="33" customHeight="1">
      <c r="A74" s="34"/>
      <c r="B74" s="81" t="s">
        <v>289</v>
      </c>
      <c r="C74" s="165"/>
      <c r="D74" s="165"/>
      <c r="E74" s="165"/>
      <c r="F74" s="165"/>
      <c r="G74" s="165"/>
      <c r="H74" s="165"/>
      <c r="I74" s="165"/>
      <c r="J74" s="165"/>
      <c r="K74" s="165"/>
      <c r="L74" s="165"/>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row>
    <row r="75" spans="1:54" s="26" customFormat="1" ht="33" customHeight="1">
      <c r="A75" s="34"/>
      <c r="B75" s="81" t="s">
        <v>290</v>
      </c>
      <c r="C75" s="165"/>
      <c r="D75" s="165"/>
      <c r="E75" s="165"/>
      <c r="F75" s="165"/>
      <c r="G75" s="165"/>
      <c r="H75" s="165"/>
      <c r="I75" s="165"/>
      <c r="J75" s="165"/>
      <c r="K75" s="165"/>
      <c r="L75" s="165"/>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row>
    <row r="76" spans="1:54" ht="20.100000000000001" customHeight="1">
      <c r="A76" s="90"/>
      <c r="B76" s="90"/>
      <c r="C76" s="91"/>
      <c r="D76" s="91"/>
      <c r="E76" s="91"/>
      <c r="F76" s="91"/>
    </row>
    <row r="77" spans="1:54" ht="20.100000000000001" customHeight="1">
      <c r="A77" s="90"/>
      <c r="B77" s="90"/>
      <c r="C77" s="91"/>
      <c r="D77" s="91"/>
      <c r="E77" s="91"/>
      <c r="F77" s="91"/>
    </row>
    <row r="78" spans="1:54" ht="24" customHeight="1">
      <c r="A78" s="90"/>
      <c r="B78" s="90"/>
      <c r="C78" s="91"/>
      <c r="D78" s="91"/>
      <c r="E78" s="91"/>
      <c r="F78" s="27"/>
      <c r="G78" s="57"/>
    </row>
    <row r="79" spans="1:54" ht="24" customHeight="1">
      <c r="A79" s="38" t="s">
        <v>179</v>
      </c>
      <c r="B79" s="635" t="str">
        <f>'Attach 3(JV)'!B24</f>
        <v/>
      </c>
      <c r="C79" s="635"/>
      <c r="D79" s="635"/>
      <c r="E79" s="27"/>
      <c r="G79" s="57" t="s">
        <v>177</v>
      </c>
      <c r="H79" s="35" t="str">
        <f>'Attach 3(JV)'!E24</f>
        <v/>
      </c>
      <c r="L79" s="35"/>
    </row>
    <row r="80" spans="1:54" ht="24" customHeight="1">
      <c r="A80" s="38" t="s">
        <v>180</v>
      </c>
      <c r="B80" s="632" t="str">
        <f>'Attach 3(JV)'!B25</f>
        <v/>
      </c>
      <c r="C80" s="632"/>
      <c r="D80" s="632"/>
      <c r="E80" s="27"/>
      <c r="G80" s="57" t="s">
        <v>178</v>
      </c>
      <c r="H80" s="35" t="str">
        <f>'Attach 3(JV)'!E25</f>
        <v/>
      </c>
      <c r="K80" s="63"/>
    </row>
    <row r="81" spans="1:8" ht="24" customHeight="1">
      <c r="A81" s="27"/>
      <c r="B81" s="27"/>
      <c r="C81" s="27"/>
      <c r="D81" s="27"/>
      <c r="E81" s="27"/>
      <c r="F81" s="27"/>
      <c r="G81" s="57"/>
      <c r="H81" s="27"/>
    </row>
  </sheetData>
  <sheetProtection algorithmName="SHA-512" hashValue="OHmPbwV8Qkr/tadovVh6vc5Y7dqwHj42KiOiJcKj5GGJxm2p4eZY75++S4E0GC545ByJEzs/0bOrdE2eqUQqrA==" saltValue="/ugpZ+Pe0Iba7uPCV6pCtg==" spinCount="100000" sheet="1" selectLockedCells="1"/>
  <customSheetViews>
    <customSheetView guid="{827228A5-964E-465A-A946-EF2238A19E11}" showGridLines="0" zeroValues="0" showRuler="0" topLeftCell="A21">
      <selection activeCell="H21" sqref="H21:L21"/>
      <rowBreaks count="2" manualBreakCount="2">
        <brk id="34" max="11" man="1"/>
        <brk id="55" max="11" man="1"/>
      </rowBreaks>
      <pageMargins left="0.63" right="0.42" top="0.57999999999999996" bottom="0.6" header="0.34" footer="0.35"/>
      <pageSetup scale="81" orientation="portrait" r:id="rId1"/>
      <headerFooter alignWithMargins="0">
        <oddFooter>&amp;R&amp;"Book Antiqua,Bold"&amp;8 Page &amp;P of &amp;N</oddFooter>
      </headerFooter>
    </customSheetView>
    <customSheetView guid="{C75B92C6-DDA6-4B48-9868-112DE431C284}" showPageBreaks="1" showGridLines="0" zeroValues="0" printArea="1" topLeftCell="A16">
      <selection activeCell="B20" sqref="B20:G20"/>
      <rowBreaks count="2" manualBreakCount="2">
        <brk id="34" max="11" man="1"/>
        <brk id="55" max="11" man="1"/>
      </rowBreaks>
      <pageMargins left="0.63" right="0.42" top="0.57999999999999996" bottom="0.6" header="0.34" footer="0.35"/>
      <pageSetup scale="81" orientation="portrait" r:id="rId2"/>
      <headerFooter alignWithMargins="0">
        <oddFooter>&amp;R&amp;"Book Antiqua,Bold"&amp;8 Page &amp;P of &amp;N</oddFooter>
      </headerFooter>
    </customSheetView>
    <customSheetView guid="{6A6F11F6-4979-4331-B451-38654332CB39}" showGridLines="0" zeroValues="0" topLeftCell="A57">
      <selection activeCell="G20" sqref="G20"/>
      <rowBreaks count="2" manualBreakCount="2">
        <brk id="34" max="11" man="1"/>
        <brk id="55" max="11" man="1"/>
      </rowBreaks>
      <pageMargins left="0.63" right="0.42" top="0.57999999999999996" bottom="0.6" header="0.34" footer="0.35"/>
      <pageSetup scale="81" orientation="portrait" r:id="rId3"/>
      <headerFooter alignWithMargins="0">
        <oddFooter>&amp;R&amp;"Book Antiqua,Bold"&amp;8 Page &amp;P of &amp;N</oddFooter>
      </headerFooter>
    </customSheetView>
    <customSheetView guid="{237D8718-39ED-4FFE-B3B2-D1192F8D2E87}" showGridLines="0" zeroValues="0">
      <selection activeCell="L73" sqref="L73"/>
      <rowBreaks count="2" manualBreakCount="2">
        <brk id="34" max="11" man="1"/>
        <brk id="55" max="11" man="1"/>
      </rowBreaks>
      <pageMargins left="0.63" right="0.42" top="0.57999999999999996" bottom="0.6" header="0.34" footer="0.35"/>
      <pageSetup scale="81" orientation="portrait" r:id="rId4"/>
      <headerFooter alignWithMargins="0">
        <oddFooter>&amp;R&amp;"Book Antiqua,Bold"&amp;8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63" right="0.42" top="0.57999999999999996" bottom="0.6" header="0.34" footer="0.35"/>
      <pageSetup scale="81" orientation="portrait" r:id="rId5"/>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7"/>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zeroValues="0" printArea="1" topLeftCell="A43">
      <selection activeCell="L73" sqref="L73"/>
      <rowBreaks count="2" manualBreakCount="2">
        <brk id="34" max="11" man="1"/>
        <brk id="55" max="11" man="1"/>
      </rowBreaks>
      <pageMargins left="0.63" right="0.42" top="0.57999999999999996" bottom="0.6" header="0.34" footer="0.35"/>
      <pageSetup scale="81" orientation="portrait" r:id="rId9"/>
      <headerFooter alignWithMargins="0">
        <oddFooter>&amp;R&amp;"Book Antiqua,Bold"&amp;8 Page &amp;P of &amp;N</oddFooter>
      </headerFooter>
    </customSheetView>
    <customSheetView guid="{F68380CD-DF58-4BFA-A4C7-4B5C98AD7B16}" showGridLines="0" zeroValues="0" topLeftCell="A43">
      <selection activeCell="L73" sqref="L73"/>
      <rowBreaks count="2" manualBreakCount="2">
        <brk id="34" max="11" man="1"/>
        <brk id="55" max="11" man="1"/>
      </rowBreaks>
      <pageMargins left="0.63" right="0.42" top="0.57999999999999996" bottom="0.6" header="0.34" footer="0.35"/>
      <pageSetup scale="81" orientation="portrait" r:id="rId10"/>
      <headerFooter alignWithMargins="0">
        <oddFooter>&amp;R&amp;"Book Antiqua,Bold"&amp;8 Page &amp;P of &amp;N</oddFooter>
      </headerFooter>
    </customSheetView>
  </customSheetViews>
  <mergeCells count="109">
    <mergeCell ref="K65:L65"/>
    <mergeCell ref="K47:L47"/>
    <mergeCell ref="K48:L48"/>
    <mergeCell ref="I56:L56"/>
    <mergeCell ref="K57:L57"/>
    <mergeCell ref="K60:L60"/>
    <mergeCell ref="K61:L61"/>
    <mergeCell ref="I48:J48"/>
    <mergeCell ref="I60:J60"/>
    <mergeCell ref="K49:L49"/>
    <mergeCell ref="I59:J59"/>
    <mergeCell ref="I61:J61"/>
    <mergeCell ref="I50:J50"/>
    <mergeCell ref="I47:J47"/>
    <mergeCell ref="H21:L21"/>
    <mergeCell ref="H22:L22"/>
    <mergeCell ref="B21:G21"/>
    <mergeCell ref="B22:G22"/>
    <mergeCell ref="B20:G20"/>
    <mergeCell ref="B18:L18"/>
    <mergeCell ref="D30:L30"/>
    <mergeCell ref="B19:L19"/>
    <mergeCell ref="I45:J45"/>
    <mergeCell ref="B44:L44"/>
    <mergeCell ref="G39:H39"/>
    <mergeCell ref="D34:L34"/>
    <mergeCell ref="D31:L31"/>
    <mergeCell ref="D32:L32"/>
    <mergeCell ref="G45:H45"/>
    <mergeCell ref="D35:L35"/>
    <mergeCell ref="C39:F39"/>
    <mergeCell ref="D36:L36"/>
    <mergeCell ref="B38:L38"/>
    <mergeCell ref="C40:F40"/>
    <mergeCell ref="G40:H40"/>
    <mergeCell ref="I40:L40"/>
    <mergeCell ref="I39:L39"/>
    <mergeCell ref="B33:C33"/>
    <mergeCell ref="A3:L3"/>
    <mergeCell ref="B9:F9"/>
    <mergeCell ref="A16:L16"/>
    <mergeCell ref="B10:F10"/>
    <mergeCell ref="B11:F11"/>
    <mergeCell ref="B12:F12"/>
    <mergeCell ref="A8:F8"/>
    <mergeCell ref="A5:L5"/>
    <mergeCell ref="H20:L20"/>
    <mergeCell ref="G56:H57"/>
    <mergeCell ref="K59:L59"/>
    <mergeCell ref="K63:L63"/>
    <mergeCell ref="K64:L64"/>
    <mergeCell ref="B23:G23"/>
    <mergeCell ref="D29:L29"/>
    <mergeCell ref="H24:L24"/>
    <mergeCell ref="B26:L26"/>
    <mergeCell ref="D28:L28"/>
    <mergeCell ref="B29:C29"/>
    <mergeCell ref="B24:G24"/>
    <mergeCell ref="B34:C34"/>
    <mergeCell ref="B35:C35"/>
    <mergeCell ref="B36:C36"/>
    <mergeCell ref="D33:L33"/>
    <mergeCell ref="H23:L23"/>
    <mergeCell ref="B28:C28"/>
    <mergeCell ref="C47:F47"/>
    <mergeCell ref="C50:F50"/>
    <mergeCell ref="C49:F49"/>
    <mergeCell ref="C48:F48"/>
    <mergeCell ref="G48:H48"/>
    <mergeCell ref="G46:H46"/>
    <mergeCell ref="I46:J46"/>
    <mergeCell ref="G49:H49"/>
    <mergeCell ref="I49:J49"/>
    <mergeCell ref="B52:L52"/>
    <mergeCell ref="G47:H47"/>
    <mergeCell ref="K50:L50"/>
    <mergeCell ref="C46:F46"/>
    <mergeCell ref="C41:F41"/>
    <mergeCell ref="G41:H41"/>
    <mergeCell ref="I41:L41"/>
    <mergeCell ref="K46:L46"/>
    <mergeCell ref="B43:L43"/>
    <mergeCell ref="K45:L45"/>
    <mergeCell ref="C45:F45"/>
    <mergeCell ref="G50:H50"/>
    <mergeCell ref="B80:D80"/>
    <mergeCell ref="H68:L68"/>
    <mergeCell ref="B63:D63"/>
    <mergeCell ref="B55:L55"/>
    <mergeCell ref="B79:D79"/>
    <mergeCell ref="I57:J57"/>
    <mergeCell ref="I58:J58"/>
    <mergeCell ref="B60:D60"/>
    <mergeCell ref="B58:D58"/>
    <mergeCell ref="B62:D62"/>
    <mergeCell ref="B65:D65"/>
    <mergeCell ref="C68:G68"/>
    <mergeCell ref="B59:D59"/>
    <mergeCell ref="K58:L58"/>
    <mergeCell ref="I62:J62"/>
    <mergeCell ref="I63:J63"/>
    <mergeCell ref="I64:J64"/>
    <mergeCell ref="B61:D61"/>
    <mergeCell ref="K62:L62"/>
    <mergeCell ref="I65:J65"/>
    <mergeCell ref="B64:D64"/>
    <mergeCell ref="F56:F57"/>
    <mergeCell ref="E56:E57"/>
    <mergeCell ref="B56:D57"/>
  </mergeCells>
  <phoneticPr fontId="6" type="noConversion"/>
  <conditionalFormatting sqref="A82:L82">
    <cfRule type="expression" dxfId="6" priority="1" stopIfTrue="1">
      <formula>$Z$2&lt;1</formula>
    </cfRule>
  </conditionalFormatting>
  <dataValidations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81" orientation="portrait" r:id="rId11"/>
  <headerFooter alignWithMargins="0">
    <oddHeader>&amp;C&amp;"Calibri"&amp;12&amp;KFF0000 DATA CLASSIFICATION : RESTRICTED&amp;1#_x000D_</oddHeader>
    <oddFooter>&amp;R&amp;"Book Antiqua,Bold"&amp;8 Page &amp;P of &amp;N</oddFooter>
  </headerFooter>
  <rowBreaks count="2" manualBreakCount="2">
    <brk id="34" max="11" man="1"/>
    <brk id="55" max="11" man="1"/>
  </rowBreaks>
  <drawing r:id="rId1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indexed="11"/>
  </sheetPr>
  <dimension ref="A1:I39"/>
  <sheetViews>
    <sheetView showGridLines="0" showZeros="0" view="pageBreakPreview" zoomScaleNormal="100" zoomScaleSheetLayoutView="100" workbookViewId="0">
      <selection activeCell="I15" sqref="I15"/>
    </sheetView>
  </sheetViews>
  <sheetFormatPr defaultRowHeight="16.5"/>
  <cols>
    <col min="1" max="1" width="12.140625" style="31" customWidth="1"/>
    <col min="2" max="2" width="20.5703125" style="31" customWidth="1"/>
    <col min="3" max="3" width="11.42578125" style="31" customWidth="1"/>
    <col min="4" max="4" width="39.28515625" style="31" customWidth="1"/>
    <col min="5" max="5" width="39.5703125" style="31" bestFit="1" customWidth="1"/>
    <col min="6" max="8" width="9.140625" style="31"/>
    <col min="9" max="16384" width="9.140625" style="289"/>
  </cols>
  <sheetData>
    <row r="1" spans="1:9">
      <c r="A1" s="23" t="str">
        <f>'Attach 3(JV)'!A1</f>
        <v>Specification No. :SR-I/C&amp;M/WC-4170-C/2025/Rfx-5002004567 (SR1/NT/W-TW/DOM/B00/25/08381</v>
      </c>
      <c r="B1" s="24"/>
      <c r="C1" s="24"/>
      <c r="D1" s="24"/>
      <c r="E1" s="25" t="str">
        <f>"Attachment-17 "</f>
        <v xml:space="preserve">Attachment-17 </v>
      </c>
    </row>
    <row r="3" spans="1:9" ht="66" customHeight="1">
      <c r="A3" s="505" t="str">
        <f>'Attach 3(JV)'!A3</f>
        <v>Diversion of the following Lines to facilitate the construction of Railway BG line from Ginigera to Raichur by SWR, Hubli under Raichur TLM in SR-1 (Deposit work On Behalf of SWR):
Package-C-	765 kV Raichur-Kurnool Ckt-02 Line (Loc No: 283-286)</v>
      </c>
      <c r="B3" s="505"/>
      <c r="C3" s="505"/>
      <c r="D3" s="505"/>
      <c r="E3" s="505"/>
      <c r="F3" s="290"/>
      <c r="G3" s="290"/>
      <c r="H3" s="290"/>
    </row>
    <row r="4" spans="1:9" ht="20.100000000000001" customHeight="1">
      <c r="A4" s="30"/>
      <c r="H4" s="32"/>
      <c r="I4" s="12"/>
    </row>
    <row r="5" spans="1:9" ht="20.100000000000001" customHeight="1">
      <c r="A5" s="506" t="s">
        <v>175</v>
      </c>
      <c r="B5" s="506"/>
      <c r="C5" s="506"/>
      <c r="D5" s="506"/>
      <c r="E5" s="506"/>
      <c r="F5" s="35"/>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20.100000000000001" customHeight="1">
      <c r="A8" s="35" t="str">
        <f>'Attach 3(JV)'!A8</f>
        <v/>
      </c>
      <c r="E8" s="40" t="str">
        <f>'Attach 4'!E8</f>
        <v>Sr.GM(C&amp;M)</v>
      </c>
      <c r="F8" s="40"/>
      <c r="H8" s="32"/>
      <c r="I8" s="12"/>
    </row>
    <row r="9" spans="1:9">
      <c r="A9" s="14" t="s">
        <v>548</v>
      </c>
      <c r="B9" s="658" t="str">
        <f>'Attach 3(JV)'!B9</f>
        <v/>
      </c>
      <c r="C9" s="658"/>
      <c r="D9" s="658"/>
      <c r="E9" s="40" t="str">
        <f>'Attach 4'!E9</f>
        <v>Power Grid Corporation of India Ltd.,</v>
      </c>
      <c r="F9" s="40"/>
      <c r="H9" s="32"/>
      <c r="I9" s="12"/>
    </row>
    <row r="10" spans="1:9">
      <c r="A10" s="14" t="s">
        <v>549</v>
      </c>
      <c r="B10" s="658" t="str">
        <f>'Attach 3(JV)'!B10</f>
        <v/>
      </c>
      <c r="C10" s="658"/>
      <c r="D10" s="658"/>
      <c r="E10" s="40" t="str">
        <f>'Attach 4'!E10</f>
        <v>SRTS-1</v>
      </c>
      <c r="F10" s="40"/>
      <c r="H10" s="32"/>
      <c r="I10" s="12"/>
    </row>
    <row r="11" spans="1:9">
      <c r="B11" s="658" t="str">
        <f>'Attach 3(JV)'!B11</f>
        <v/>
      </c>
      <c r="C11" s="658"/>
      <c r="D11" s="658"/>
      <c r="E11" s="40" t="str">
        <f>'Attach 4'!E11</f>
        <v>No: 6-6-8/32 &amp; 395E, Kavadiguda Main Road</v>
      </c>
      <c r="F11" s="40"/>
    </row>
    <row r="12" spans="1:9">
      <c r="A12" s="34"/>
      <c r="B12" s="658" t="str">
        <f>'Attach 3(JV)'!B12</f>
        <v/>
      </c>
      <c r="C12" s="658"/>
      <c r="D12" s="658"/>
      <c r="E12" s="40" t="str">
        <f>'Attach 4'!E12</f>
        <v>Secunderabad, Telangana – 500 080</v>
      </c>
      <c r="F12" s="40"/>
    </row>
    <row r="13" spans="1:9" ht="20.100000000000001" customHeight="1">
      <c r="A13" s="34"/>
      <c r="B13" s="117"/>
      <c r="C13" s="117"/>
      <c r="D13" s="117"/>
      <c r="E13" s="16"/>
    </row>
    <row r="14" spans="1:9" ht="20.100000000000001" customHeight="1">
      <c r="A14" s="34"/>
      <c r="B14" s="117"/>
      <c r="C14" s="117"/>
      <c r="D14" s="117"/>
      <c r="G14" s="13"/>
    </row>
    <row r="15" spans="1:9" ht="20.100000000000001" customHeight="1">
      <c r="A15" s="31" t="s">
        <v>542</v>
      </c>
    </row>
    <row r="16" spans="1:9" ht="20.100000000000001" customHeight="1">
      <c r="A16" s="34"/>
    </row>
    <row r="17" spans="1:5" ht="57.75" customHeight="1">
      <c r="A17" s="507" t="s">
        <v>176</v>
      </c>
      <c r="B17" s="507"/>
      <c r="C17" s="507"/>
      <c r="D17" s="507"/>
      <c r="E17" s="507"/>
    </row>
    <row r="18" spans="1:5" ht="34.5" customHeight="1">
      <c r="A18" s="507" t="s">
        <v>155</v>
      </c>
      <c r="B18" s="507"/>
      <c r="C18" s="507"/>
      <c r="D18" s="507"/>
      <c r="E18" s="507"/>
    </row>
    <row r="19" spans="1:5" ht="39.75" customHeight="1">
      <c r="A19" s="507" t="s">
        <v>149</v>
      </c>
      <c r="B19" s="507"/>
      <c r="C19" s="507"/>
      <c r="D19" s="507"/>
      <c r="E19" s="507"/>
    </row>
    <row r="20" spans="1:5" ht="60.75" customHeight="1">
      <c r="A20" s="507" t="s">
        <v>150</v>
      </c>
      <c r="B20" s="507"/>
      <c r="C20" s="507"/>
      <c r="D20" s="507"/>
      <c r="E20" s="507"/>
    </row>
    <row r="21" spans="1:5" ht="13.5" customHeight="1">
      <c r="A21" s="37"/>
    </row>
    <row r="22" spans="1:5" ht="87.75" customHeight="1">
      <c r="A22" s="507" t="s">
        <v>151</v>
      </c>
      <c r="B22" s="507"/>
      <c r="C22" s="507"/>
      <c r="D22" s="507"/>
      <c r="E22" s="507"/>
    </row>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B26" s="42"/>
      <c r="C26" s="42"/>
      <c r="D26" s="39"/>
      <c r="E26" s="42"/>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algorithmName="SHA-512" hashValue="FJFm8KsgfC/4n/RtqRTCOV3DUnLcPSC1XU4DmdDqf47pG2ktIfeGk1/Z6ScnfPWw4vc7VZgqOvAUW0v0oameFg==" saltValue="qLLHHrpGq2e+04VwM6h3DQ==" spinCount="100000" sheet="1" selectLockedCells="1"/>
  <customSheetViews>
    <customSheetView guid="{827228A5-964E-465A-A946-EF2238A19E11}" showGridLines="0" zeroValues="0" showRuler="0" topLeftCell="A19">
      <selection activeCell="A19" sqref="A19:E19"/>
      <pageMargins left="0.75" right="0.63" top="0.57999999999999996" bottom="0.6" header="0.34" footer="0.35"/>
      <printOptions horizontalCentered="1"/>
      <pageSetup scale="94" orientation="portrait" r:id="rId1"/>
      <headerFooter alignWithMargins="0">
        <oddFooter>&amp;R&amp;"Book Antiqua,Bold"&amp;8 Page &amp;P of &amp;N</oddFooter>
      </headerFooter>
    </customSheetView>
    <customSheetView guid="{C75B92C6-DDA6-4B48-9868-112DE431C284}" showPageBreaks="1" showGridLines="0" zeroValues="0" printArea="1" topLeftCell="A16">
      <selection activeCell="A19" sqref="A19:E19"/>
      <pageMargins left="0.75" right="0.63" top="0.57999999999999996" bottom="0.6" header="0.34" footer="0.35"/>
      <printOptions horizontalCentered="1"/>
      <pageSetup scale="94" orientation="portrait" r:id="rId2"/>
      <headerFooter alignWithMargins="0">
        <oddFooter>&amp;R&amp;"Book Antiqua,Bold"&amp;8 Page &amp;P of &amp;N</oddFooter>
      </headerFooter>
    </customSheetView>
    <customSheetView guid="{6A6F11F6-4979-4331-B451-38654332CB39}" showPageBreaks="1" showGridLines="0" zeroValues="0" printArea="1" view="pageBreakPreview" topLeftCell="A10">
      <selection activeCell="G20" sqref="G20"/>
      <pageMargins left="0.75" right="0.63" top="0.57999999999999996" bottom="0.6" header="0.34" footer="0.35"/>
      <printOptions horizontalCentered="1"/>
      <pageSetup scale="94" orientation="portrait" r:id="rId3"/>
      <headerFooter alignWithMargins="0">
        <oddFooter>&amp;R&amp;"Book Antiqua,Bold"&amp;8 Page &amp;P of &amp;N</oddFooter>
      </headerFooter>
    </customSheetView>
    <customSheetView guid="{237D8718-39ED-4FFE-B3B2-D1192F8D2E87}" showGridLines="0" zeroValues="0">
      <pageMargins left="0.75" right="0.63" top="0.57999999999999996" bottom="0.6" header="0.34" footer="0.35"/>
      <pageSetup scale="94" orientation="portrait" r:id="rId4"/>
      <headerFooter alignWithMargins="0">
        <oddFooter>&amp;R&amp;"Book Antiqua,Bold"&amp;8 Page &amp;P of &amp;N</oddFooter>
      </headerFooter>
    </customSheetView>
    <customSheetView guid="{CD4CA1A8-824A-452F-BDBA-32A47C1B3013}" showPageBreaks="1" showGridLines="0" zeroValues="0" printArea="1" view="pageBreakPreview">
      <pageMargins left="0.75" right="0.63" top="0.57999999999999996" bottom="0.6" header="0.34" footer="0.35"/>
      <pageSetup scale="94" orientation="portrait" r:id="rId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7"/>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zeroValues="0">
      <pageMargins left="0.75" right="0.63" top="0.57999999999999996" bottom="0.6" header="0.34" footer="0.35"/>
      <pageSetup scale="94" orientation="portrait" r:id="rId9"/>
      <headerFooter alignWithMargins="0">
        <oddFooter>&amp;R&amp;"Book Antiqua,Bold"&amp;8 Page &amp;P of &amp;N</oddFooter>
      </headerFooter>
    </customSheetView>
    <customSheetView guid="{F68380CD-DF58-4BFA-A4C7-4B5C98AD7B16}" showGridLines="0" zeroValues="0">
      <pageMargins left="0.75" right="0.63" top="0.57999999999999996" bottom="0.6" header="0.34" footer="0.35"/>
      <pageSetup scale="94" orientation="portrait" r:id="rId10"/>
      <headerFooter alignWithMargins="0">
        <oddFooter>&amp;R&amp;"Book Antiqua,Bold"&amp;8 Page &amp;P of &amp;N</oddFooter>
      </headerFooter>
    </customSheetView>
  </customSheetViews>
  <mergeCells count="11">
    <mergeCell ref="A22:E22"/>
    <mergeCell ref="A3:E3"/>
    <mergeCell ref="A5:E5"/>
    <mergeCell ref="A17:E17"/>
    <mergeCell ref="B9:D9"/>
    <mergeCell ref="B10:D10"/>
    <mergeCell ref="B11:D11"/>
    <mergeCell ref="B12:D12"/>
    <mergeCell ref="A18:E18"/>
    <mergeCell ref="A19:E19"/>
    <mergeCell ref="A20:E20"/>
  </mergeCells>
  <phoneticPr fontId="6" type="noConversion"/>
  <printOptions horizontalCentered="1"/>
  <pageMargins left="0.75" right="0.63" top="0.57999999999999996" bottom="0.6" header="0.34" footer="0.35"/>
  <pageSetup scale="82"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indexed="13"/>
  </sheetPr>
  <dimension ref="A1:AZ97"/>
  <sheetViews>
    <sheetView showGridLines="0" view="pageBreakPreview" topLeftCell="A12" zoomScale="85" zoomScaleNormal="85" zoomScaleSheetLayoutView="85" workbookViewId="0">
      <selection activeCell="I20" sqref="I20"/>
    </sheetView>
  </sheetViews>
  <sheetFormatPr defaultRowHeight="16.5"/>
  <cols>
    <col min="1" max="2" width="10.7109375" style="388" customWidth="1"/>
    <col min="3" max="3" width="17.5703125" style="388" customWidth="1"/>
    <col min="4" max="4" width="20.7109375" style="388" customWidth="1"/>
    <col min="5" max="5" width="12.7109375" style="388" customWidth="1"/>
    <col min="6" max="6" width="30" style="388" customWidth="1"/>
    <col min="7" max="7" width="12.5703125" style="388" customWidth="1"/>
    <col min="8" max="8" width="11.28515625" style="388" customWidth="1"/>
    <col min="9" max="9" width="11.85546875" style="377" customWidth="1"/>
    <col min="10" max="10" width="13.28515625" style="378" customWidth="1"/>
    <col min="11" max="25" width="9.140625" style="378"/>
    <col min="26" max="26" width="10" style="378" bestFit="1" customWidth="1"/>
    <col min="27" max="27" width="9.140625" style="378"/>
    <col min="28" max="28" width="9.140625" style="444"/>
    <col min="29" max="29" width="22.42578125" style="445" customWidth="1"/>
    <col min="30" max="31" width="9.140625" style="446"/>
    <col min="32" max="32" width="9.140625" style="387"/>
    <col min="33" max="33" width="10" style="387" bestFit="1" customWidth="1"/>
    <col min="34" max="34" width="14.85546875" style="387" customWidth="1"/>
    <col min="35" max="16384" width="9.140625" style="387"/>
  </cols>
  <sheetData>
    <row r="1" spans="1:52">
      <c r="A1" s="373" t="str">
        <f>'Attach 3(JV)'!A1</f>
        <v>Specification No. :SR-I/C&amp;M/WC-4170-C/2025/Rfx-5002004567 (SR1/NT/W-TW/DOM/B00/25/08381</v>
      </c>
      <c r="B1" s="373"/>
      <c r="C1" s="374"/>
      <c r="D1" s="374"/>
      <c r="E1" s="374"/>
      <c r="F1" s="375" t="str">
        <f>"Bid Form 1st Envelope "</f>
        <v xml:space="preserve">Bid Form 1st Envelope </v>
      </c>
      <c r="G1" s="376"/>
      <c r="H1" s="376"/>
      <c r="Z1" s="379"/>
      <c r="AA1" s="379"/>
      <c r="AB1" s="380"/>
      <c r="AC1" s="381"/>
      <c r="AD1" s="382"/>
      <c r="AE1" s="383">
        <v>1</v>
      </c>
      <c r="AF1" s="384" t="s">
        <v>513</v>
      </c>
      <c r="AG1" s="385">
        <v>1</v>
      </c>
      <c r="AH1" s="385" t="s">
        <v>274</v>
      </c>
      <c r="AI1" s="386"/>
      <c r="AJ1" s="386"/>
      <c r="AK1" s="385">
        <v>1</v>
      </c>
      <c r="AL1" s="386" t="s">
        <v>275</v>
      </c>
      <c r="AM1" s="384"/>
      <c r="AN1" s="384"/>
      <c r="AO1" s="384"/>
      <c r="AP1" s="384"/>
      <c r="AQ1" s="384"/>
      <c r="AR1" s="384"/>
      <c r="AS1" s="384"/>
      <c r="AT1" s="384"/>
      <c r="AU1" s="384"/>
      <c r="AV1" s="384"/>
      <c r="AW1" s="384"/>
      <c r="AX1" s="384"/>
      <c r="AY1" s="384"/>
      <c r="AZ1" s="384"/>
    </row>
    <row r="2" spans="1:52">
      <c r="Z2" s="379"/>
      <c r="AA2" s="379"/>
      <c r="AB2" s="380"/>
      <c r="AC2" s="381"/>
      <c r="AD2" s="382"/>
      <c r="AE2" s="383">
        <v>2</v>
      </c>
      <c r="AF2" s="384" t="s">
        <v>514</v>
      </c>
      <c r="AG2" s="385">
        <v>2</v>
      </c>
      <c r="AH2" s="385" t="s">
        <v>490</v>
      </c>
      <c r="AI2" s="386"/>
      <c r="AJ2" s="386"/>
      <c r="AK2" s="385">
        <v>2</v>
      </c>
      <c r="AL2" s="386" t="s">
        <v>491</v>
      </c>
      <c r="AM2" s="384"/>
      <c r="AN2" s="384"/>
      <c r="AO2" s="384"/>
      <c r="AP2" s="384"/>
      <c r="AQ2" s="384"/>
      <c r="AR2" s="384"/>
      <c r="AS2" s="384"/>
      <c r="AT2" s="384"/>
      <c r="AU2" s="384"/>
      <c r="AV2" s="384"/>
      <c r="AW2" s="384"/>
      <c r="AX2" s="384"/>
      <c r="AY2" s="384"/>
      <c r="AZ2" s="384"/>
    </row>
    <row r="3" spans="1:52" ht="20.100000000000001" customHeight="1">
      <c r="A3" s="672" t="s">
        <v>222</v>
      </c>
      <c r="B3" s="672"/>
      <c r="C3" s="672"/>
      <c r="D3" s="672"/>
      <c r="E3" s="672"/>
      <c r="F3" s="672"/>
      <c r="G3" s="389"/>
      <c r="H3" s="389"/>
      <c r="I3" s="390"/>
      <c r="Z3" s="379"/>
      <c r="AA3" s="379"/>
      <c r="AB3" s="391"/>
      <c r="AC3" s="392"/>
      <c r="AD3" s="382"/>
      <c r="AE3" s="383">
        <v>3</v>
      </c>
      <c r="AF3" s="384" t="s">
        <v>515</v>
      </c>
      <c r="AG3" s="385">
        <v>3</v>
      </c>
      <c r="AH3" s="385" t="s">
        <v>492</v>
      </c>
      <c r="AI3" s="386"/>
      <c r="AJ3" s="386"/>
      <c r="AK3" s="385">
        <v>3</v>
      </c>
      <c r="AL3" s="386" t="s">
        <v>493</v>
      </c>
      <c r="AM3" s="384"/>
      <c r="AN3" s="384"/>
      <c r="AO3" s="384"/>
      <c r="AP3" s="384"/>
      <c r="AQ3" s="384"/>
      <c r="AR3" s="384"/>
      <c r="AS3" s="384"/>
      <c r="AT3" s="384"/>
      <c r="AU3" s="384"/>
      <c r="AV3" s="384"/>
      <c r="AW3" s="384"/>
      <c r="AX3" s="384"/>
      <c r="AY3" s="384"/>
      <c r="AZ3" s="384"/>
    </row>
    <row r="4" spans="1:52" ht="12" customHeight="1">
      <c r="A4" s="389"/>
      <c r="B4" s="389"/>
      <c r="C4" s="389"/>
      <c r="D4" s="389"/>
      <c r="E4" s="389"/>
      <c r="F4" s="389"/>
      <c r="G4" s="389"/>
      <c r="H4" s="389"/>
      <c r="I4" s="390"/>
      <c r="Z4" s="379"/>
      <c r="AA4" s="379"/>
      <c r="AB4" s="391"/>
      <c r="AC4" s="392"/>
      <c r="AD4" s="382"/>
      <c r="AE4" s="383">
        <v>4</v>
      </c>
      <c r="AF4" s="384" t="s">
        <v>516</v>
      </c>
      <c r="AG4" s="385">
        <v>4</v>
      </c>
      <c r="AH4" s="385" t="s">
        <v>494</v>
      </c>
      <c r="AI4" s="386"/>
      <c r="AJ4" s="386"/>
      <c r="AK4" s="385">
        <v>4</v>
      </c>
      <c r="AL4" s="386" t="s">
        <v>495</v>
      </c>
      <c r="AM4" s="384"/>
      <c r="AN4" s="384"/>
      <c r="AO4" s="384"/>
      <c r="AP4" s="384"/>
      <c r="AQ4" s="384"/>
      <c r="AR4" s="384"/>
      <c r="AS4" s="384"/>
      <c r="AT4" s="384"/>
      <c r="AU4" s="384"/>
      <c r="AV4" s="384"/>
      <c r="AW4" s="384"/>
      <c r="AX4" s="384"/>
      <c r="AY4" s="384"/>
      <c r="AZ4" s="384"/>
    </row>
    <row r="5" spans="1:52" ht="20.100000000000001" customHeight="1">
      <c r="A5" s="393" t="s">
        <v>512</v>
      </c>
      <c r="B5" s="393"/>
      <c r="C5" s="675"/>
      <c r="D5" s="675"/>
      <c r="E5" s="675"/>
      <c r="F5" s="675"/>
      <c r="G5" s="393"/>
      <c r="H5" s="393"/>
      <c r="Z5" s="379"/>
      <c r="AA5" s="379"/>
      <c r="AB5" s="391"/>
      <c r="AC5" s="392"/>
      <c r="AD5" s="382"/>
      <c r="AE5" s="383">
        <v>5</v>
      </c>
      <c r="AF5" s="384" t="s">
        <v>517</v>
      </c>
      <c r="AG5" s="385">
        <v>5</v>
      </c>
      <c r="AH5" s="385" t="s">
        <v>494</v>
      </c>
      <c r="AI5" s="386"/>
      <c r="AJ5" s="386"/>
      <c r="AK5" s="385">
        <v>5</v>
      </c>
      <c r="AL5" s="386" t="s">
        <v>496</v>
      </c>
      <c r="AM5" s="384"/>
      <c r="AN5" s="384"/>
      <c r="AO5" s="384"/>
      <c r="AP5" s="384"/>
      <c r="AQ5" s="384"/>
      <c r="AR5" s="384"/>
      <c r="AS5" s="384"/>
      <c r="AT5" s="384"/>
      <c r="AU5" s="384"/>
      <c r="AV5" s="384"/>
      <c r="AW5" s="384"/>
      <c r="AX5" s="384"/>
      <c r="AY5" s="384"/>
      <c r="AZ5" s="384"/>
    </row>
    <row r="6" spans="1:52" ht="20.100000000000001" customHeight="1">
      <c r="A6" s="393" t="s">
        <v>179</v>
      </c>
      <c r="B6" s="676" t="str">
        <f>'Attach 3(JV)'!B24</f>
        <v/>
      </c>
      <c r="C6" s="676"/>
      <c r="Z6" s="379"/>
      <c r="AA6" s="379"/>
      <c r="AB6" s="391"/>
      <c r="AC6" s="392"/>
      <c r="AD6" s="382"/>
      <c r="AE6" s="383">
        <v>6</v>
      </c>
      <c r="AF6" s="384" t="s">
        <v>518</v>
      </c>
      <c r="AG6" s="385">
        <v>6</v>
      </c>
      <c r="AH6" s="385" t="s">
        <v>494</v>
      </c>
      <c r="AI6" s="395" t="e">
        <f>DAY(B6)</f>
        <v>#VALUE!</v>
      </c>
      <c r="AJ6" s="386"/>
      <c r="AK6" s="385">
        <v>6</v>
      </c>
      <c r="AL6" s="386" t="s">
        <v>497</v>
      </c>
      <c r="AM6" s="384"/>
      <c r="AN6" s="384"/>
      <c r="AO6" s="384"/>
      <c r="AP6" s="384"/>
      <c r="AQ6" s="384"/>
      <c r="AR6" s="384"/>
      <c r="AS6" s="384"/>
      <c r="AT6" s="384"/>
      <c r="AU6" s="384"/>
      <c r="AV6" s="384"/>
      <c r="AW6" s="384"/>
      <c r="AX6" s="384"/>
      <c r="AY6" s="384"/>
      <c r="AZ6" s="384"/>
    </row>
    <row r="7" spans="1:52" ht="20.100000000000001" customHeight="1">
      <c r="A7" s="393"/>
      <c r="B7" s="394"/>
      <c r="C7" s="394"/>
      <c r="Z7" s="379"/>
      <c r="AA7" s="379"/>
      <c r="AB7" s="391"/>
      <c r="AC7" s="392"/>
      <c r="AD7" s="382"/>
      <c r="AE7" s="383">
        <v>7</v>
      </c>
      <c r="AF7" s="384" t="s">
        <v>519</v>
      </c>
      <c r="AG7" s="385">
        <v>7</v>
      </c>
      <c r="AH7" s="385" t="s">
        <v>494</v>
      </c>
      <c r="AI7" s="395" t="e">
        <f>MONTH(B6)</f>
        <v>#VALUE!</v>
      </c>
      <c r="AJ7" s="386"/>
      <c r="AK7" s="385">
        <v>7</v>
      </c>
      <c r="AL7" s="386" t="s">
        <v>498</v>
      </c>
      <c r="AM7" s="384"/>
      <c r="AN7" s="384"/>
      <c r="AO7" s="384"/>
      <c r="AP7" s="384"/>
      <c r="AQ7" s="384"/>
      <c r="AR7" s="384"/>
      <c r="AS7" s="384"/>
      <c r="AT7" s="384"/>
      <c r="AU7" s="384"/>
      <c r="AV7" s="384"/>
      <c r="AW7" s="384"/>
      <c r="AX7" s="384"/>
      <c r="AY7" s="384"/>
      <c r="AZ7" s="384"/>
    </row>
    <row r="8" spans="1:52" ht="20.100000000000001" customHeight="1">
      <c r="A8" s="396" t="str">
        <f>'Attach 3(JV)'!E7</f>
        <v>To:</v>
      </c>
      <c r="B8" s="397"/>
      <c r="F8" s="398"/>
      <c r="G8" s="398"/>
      <c r="H8" s="398"/>
      <c r="Z8" s="379"/>
      <c r="AA8" s="379"/>
      <c r="AB8" s="391"/>
      <c r="AC8" s="392"/>
      <c r="AD8" s="382"/>
      <c r="AE8" s="383">
        <v>8</v>
      </c>
      <c r="AF8" s="384" t="s">
        <v>520</v>
      </c>
      <c r="AG8" s="385">
        <v>8</v>
      </c>
      <c r="AH8" s="385" t="s">
        <v>494</v>
      </c>
      <c r="AI8" s="395" t="e">
        <f>LOOKUP(AI7,AK1:AK12,AL1:AL12)</f>
        <v>#VALUE!</v>
      </c>
      <c r="AJ8" s="386"/>
      <c r="AK8" s="385">
        <v>8</v>
      </c>
      <c r="AL8" s="386" t="s">
        <v>499</v>
      </c>
      <c r="AM8" s="384"/>
      <c r="AN8" s="384"/>
      <c r="AO8" s="384"/>
      <c r="AP8" s="384"/>
      <c r="AQ8" s="384"/>
      <c r="AR8" s="384"/>
      <c r="AS8" s="384"/>
      <c r="AT8" s="384"/>
      <c r="AU8" s="384"/>
      <c r="AV8" s="384"/>
      <c r="AW8" s="384"/>
      <c r="AX8" s="384"/>
      <c r="AY8" s="384"/>
      <c r="AZ8" s="384"/>
    </row>
    <row r="9" spans="1:52" ht="20.100000000000001" customHeight="1">
      <c r="A9" s="393" t="str">
        <f>'Attach 4'!E8</f>
        <v>Sr.GM(C&amp;M)</v>
      </c>
      <c r="B9" s="393"/>
      <c r="F9" s="398"/>
      <c r="G9" s="398"/>
      <c r="H9" s="398"/>
      <c r="Z9" s="379"/>
      <c r="AA9" s="379"/>
      <c r="AB9" s="391"/>
      <c r="AC9" s="392"/>
      <c r="AD9" s="382"/>
      <c r="AE9" s="383">
        <v>9</v>
      </c>
      <c r="AF9" s="384" t="s">
        <v>521</v>
      </c>
      <c r="AG9" s="385">
        <v>9</v>
      </c>
      <c r="AH9" s="385" t="s">
        <v>494</v>
      </c>
      <c r="AI9" s="395" t="e">
        <f>YEAR(B6)</f>
        <v>#VALUE!</v>
      </c>
      <c r="AJ9" s="386"/>
      <c r="AK9" s="385">
        <v>9</v>
      </c>
      <c r="AL9" s="386" t="s">
        <v>500</v>
      </c>
      <c r="AM9" s="384"/>
      <c r="AN9" s="384"/>
      <c r="AO9" s="384"/>
      <c r="AP9" s="384"/>
      <c r="AQ9" s="384"/>
      <c r="AR9" s="384"/>
      <c r="AS9" s="384"/>
      <c r="AT9" s="384"/>
      <c r="AU9" s="384"/>
      <c r="AV9" s="384"/>
      <c r="AW9" s="384"/>
      <c r="AX9" s="384"/>
      <c r="AY9" s="384"/>
      <c r="AZ9" s="384"/>
    </row>
    <row r="10" spans="1:52" ht="20.100000000000001" customHeight="1">
      <c r="A10" s="393" t="str">
        <f>'Attach 4'!E9</f>
        <v>Power Grid Corporation of India Ltd.,</v>
      </c>
      <c r="B10" s="393"/>
      <c r="F10" s="398"/>
      <c r="G10" s="398"/>
      <c r="H10" s="398"/>
      <c r="Z10" s="379"/>
      <c r="AA10" s="379"/>
      <c r="AB10" s="391"/>
      <c r="AC10" s="392"/>
      <c r="AD10" s="382"/>
      <c r="AE10" s="383">
        <v>10</v>
      </c>
      <c r="AF10" s="384" t="s">
        <v>522</v>
      </c>
      <c r="AG10" s="385">
        <v>10</v>
      </c>
      <c r="AH10" s="385" t="s">
        <v>494</v>
      </c>
      <c r="AI10" s="386"/>
      <c r="AJ10" s="386"/>
      <c r="AK10" s="385">
        <v>10</v>
      </c>
      <c r="AL10" s="386" t="s">
        <v>501</v>
      </c>
      <c r="AM10" s="384"/>
      <c r="AN10" s="384"/>
      <c r="AO10" s="384"/>
      <c r="AP10" s="384"/>
      <c r="AQ10" s="384"/>
      <c r="AR10" s="384"/>
      <c r="AS10" s="384"/>
      <c r="AT10" s="384"/>
      <c r="AU10" s="384"/>
      <c r="AV10" s="384"/>
      <c r="AW10" s="384"/>
      <c r="AX10" s="384"/>
      <c r="AY10" s="384"/>
      <c r="AZ10" s="384"/>
    </row>
    <row r="11" spans="1:52" ht="20.100000000000001" customHeight="1">
      <c r="A11" s="393" t="str">
        <f>'Attach 4'!E10</f>
        <v>SRTS-1</v>
      </c>
      <c r="B11" s="393"/>
      <c r="F11" s="398"/>
      <c r="G11" s="398"/>
      <c r="H11" s="398"/>
      <c r="Z11" s="379"/>
      <c r="AA11" s="379"/>
      <c r="AB11" s="391"/>
      <c r="AC11" s="392"/>
      <c r="AD11" s="382"/>
      <c r="AE11" s="383">
        <v>11</v>
      </c>
      <c r="AF11" s="384" t="s">
        <v>523</v>
      </c>
      <c r="AG11" s="385">
        <v>11</v>
      </c>
      <c r="AH11" s="385" t="s">
        <v>494</v>
      </c>
      <c r="AI11" s="386"/>
      <c r="AJ11" s="386"/>
      <c r="AK11" s="385">
        <v>11</v>
      </c>
      <c r="AL11" s="386" t="s">
        <v>502</v>
      </c>
      <c r="AM11" s="384"/>
      <c r="AN11" s="384"/>
      <c r="AO11" s="384"/>
      <c r="AP11" s="384"/>
      <c r="AQ11" s="384"/>
      <c r="AR11" s="384"/>
      <c r="AS11" s="384"/>
      <c r="AT11" s="384"/>
      <c r="AU11" s="384"/>
      <c r="AV11" s="384"/>
      <c r="AW11" s="384"/>
      <c r="AX11" s="384"/>
      <c r="AY11" s="384"/>
      <c r="AZ11" s="384"/>
    </row>
    <row r="12" spans="1:52" ht="20.100000000000001" customHeight="1">
      <c r="A12" s="393" t="str">
        <f>'Attach 4'!E11</f>
        <v>No: 6-6-8/32 &amp; 395E, Kavadiguda Main Road</v>
      </c>
      <c r="B12" s="393"/>
      <c r="F12" s="398"/>
      <c r="G12" s="398"/>
      <c r="H12" s="398"/>
      <c r="Z12" s="379"/>
      <c r="AA12" s="379"/>
      <c r="AB12" s="391"/>
      <c r="AC12" s="392"/>
      <c r="AD12" s="382"/>
      <c r="AE12" s="383">
        <v>12</v>
      </c>
      <c r="AF12" s="384" t="s">
        <v>524</v>
      </c>
      <c r="AG12" s="385">
        <v>12</v>
      </c>
      <c r="AH12" s="385" t="s">
        <v>494</v>
      </c>
      <c r="AI12" s="386"/>
      <c r="AJ12" s="386"/>
      <c r="AK12" s="385">
        <v>12</v>
      </c>
      <c r="AL12" s="386" t="s">
        <v>503</v>
      </c>
      <c r="AM12" s="384"/>
      <c r="AN12" s="384"/>
      <c r="AO12" s="384"/>
      <c r="AP12" s="384"/>
      <c r="AQ12" s="384"/>
      <c r="AR12" s="384"/>
      <c r="AS12" s="384"/>
      <c r="AT12" s="384"/>
      <c r="AU12" s="384"/>
      <c r="AV12" s="384"/>
      <c r="AW12" s="384"/>
      <c r="AX12" s="384"/>
      <c r="AY12" s="384"/>
      <c r="AZ12" s="384"/>
    </row>
    <row r="13" spans="1:52" ht="20.100000000000001" customHeight="1">
      <c r="A13" s="393" t="str">
        <f>'Attach 4'!E12</f>
        <v>Secunderabad, Telangana – 500 080</v>
      </c>
      <c r="B13" s="393"/>
      <c r="F13" s="398"/>
      <c r="G13" s="398"/>
      <c r="H13" s="398"/>
      <c r="Z13" s="379"/>
      <c r="AA13" s="379"/>
      <c r="AB13" s="391"/>
      <c r="AC13" s="392"/>
      <c r="AD13" s="382"/>
      <c r="AE13" s="383">
        <v>13</v>
      </c>
      <c r="AF13" s="384" t="s">
        <v>525</v>
      </c>
      <c r="AG13" s="385">
        <v>13</v>
      </c>
      <c r="AH13" s="385" t="s">
        <v>494</v>
      </c>
      <c r="AI13" s="386"/>
      <c r="AJ13" s="386"/>
      <c r="AK13" s="386"/>
      <c r="AL13" s="386"/>
      <c r="AM13" s="384"/>
      <c r="AN13" s="384"/>
      <c r="AO13" s="384"/>
      <c r="AP13" s="384"/>
      <c r="AQ13" s="384"/>
      <c r="AR13" s="384"/>
      <c r="AS13" s="384"/>
      <c r="AT13" s="384"/>
      <c r="AU13" s="384"/>
      <c r="AV13" s="384"/>
      <c r="AW13" s="384"/>
      <c r="AX13" s="384"/>
      <c r="AY13" s="384"/>
      <c r="AZ13" s="384"/>
    </row>
    <row r="14" spans="1:52" ht="12" customHeight="1">
      <c r="A14" s="393"/>
      <c r="B14" s="393"/>
      <c r="F14" s="398"/>
      <c r="G14" s="398"/>
      <c r="H14" s="398"/>
      <c r="Z14" s="379"/>
      <c r="AA14" s="379"/>
      <c r="AB14" s="391"/>
      <c r="AC14" s="392"/>
      <c r="AD14" s="382"/>
      <c r="AE14" s="383">
        <v>14</v>
      </c>
      <c r="AF14" s="384" t="s">
        <v>526</v>
      </c>
      <c r="AG14" s="385">
        <v>14</v>
      </c>
      <c r="AH14" s="385" t="s">
        <v>494</v>
      </c>
      <c r="AI14" s="386"/>
      <c r="AJ14" s="386"/>
      <c r="AK14" s="386"/>
      <c r="AL14" s="386"/>
      <c r="AM14" s="384"/>
      <c r="AN14" s="384"/>
      <c r="AO14" s="384"/>
      <c r="AP14" s="384"/>
      <c r="AQ14" s="384"/>
      <c r="AR14" s="384"/>
      <c r="AS14" s="384"/>
      <c r="AT14" s="384"/>
      <c r="AU14" s="384"/>
      <c r="AV14" s="384"/>
      <c r="AW14" s="384"/>
      <c r="AX14" s="384"/>
      <c r="AY14" s="384"/>
      <c r="AZ14" s="384"/>
    </row>
    <row r="15" spans="1:52" ht="92.25" customHeight="1">
      <c r="A15" s="399" t="s">
        <v>534</v>
      </c>
      <c r="B15" s="399"/>
      <c r="C15" s="673" t="str">
        <f>'Attach 3(JV)'!A3</f>
        <v>Diversion of the following Lines to facilitate the construction of Railway BG line from Ginigera to Raichur by SWR, Hubli under Raichur TLM in SR-1 (Deposit work On Behalf of SWR):
Package-C-	765 kV Raichur-Kurnool Ckt-02 Line (Loc No: 283-286)</v>
      </c>
      <c r="D15" s="673"/>
      <c r="E15" s="673"/>
      <c r="F15" s="673"/>
      <c r="G15" s="398"/>
      <c r="H15" s="398"/>
      <c r="Z15" s="379"/>
      <c r="AA15" s="379"/>
      <c r="AB15" s="391"/>
      <c r="AC15" s="392"/>
      <c r="AD15" s="382"/>
      <c r="AE15" s="383">
        <v>15</v>
      </c>
      <c r="AF15" s="384" t="s">
        <v>527</v>
      </c>
      <c r="AG15" s="385">
        <v>15</v>
      </c>
      <c r="AH15" s="385" t="s">
        <v>494</v>
      </c>
      <c r="AI15" s="386"/>
      <c r="AJ15" s="386"/>
      <c r="AK15" s="386"/>
      <c r="AL15" s="386"/>
      <c r="AM15" s="384"/>
      <c r="AN15" s="384"/>
      <c r="AO15" s="384"/>
      <c r="AP15" s="384"/>
      <c r="AQ15" s="384"/>
      <c r="AR15" s="384"/>
      <c r="AS15" s="384"/>
      <c r="AT15" s="384"/>
      <c r="AU15" s="384"/>
      <c r="AV15" s="384"/>
      <c r="AW15" s="384"/>
      <c r="AX15" s="384"/>
      <c r="AY15" s="384"/>
      <c r="AZ15" s="384"/>
    </row>
    <row r="16" spans="1:52" ht="21" customHeight="1">
      <c r="A16" s="388" t="s">
        <v>223</v>
      </c>
      <c r="C16" s="398"/>
      <c r="D16" s="398"/>
      <c r="E16" s="398"/>
      <c r="F16" s="398"/>
      <c r="G16" s="677" t="s">
        <v>335</v>
      </c>
      <c r="H16" s="677"/>
      <c r="Z16" s="379"/>
      <c r="AA16" s="379"/>
      <c r="AB16" s="391"/>
      <c r="AC16" s="392"/>
      <c r="AD16" s="382"/>
      <c r="AE16" s="383">
        <v>16</v>
      </c>
      <c r="AF16" s="384" t="s">
        <v>528</v>
      </c>
      <c r="AG16" s="385">
        <v>16</v>
      </c>
      <c r="AH16" s="385" t="s">
        <v>494</v>
      </c>
      <c r="AI16" s="386"/>
      <c r="AJ16" s="386"/>
      <c r="AK16" s="386"/>
      <c r="AL16" s="386"/>
      <c r="AM16" s="384"/>
      <c r="AN16" s="384"/>
      <c r="AO16" s="384"/>
      <c r="AP16" s="384"/>
      <c r="AQ16" s="384"/>
      <c r="AR16" s="384"/>
      <c r="AS16" s="384"/>
      <c r="AT16" s="384"/>
      <c r="AU16" s="384"/>
      <c r="AV16" s="384"/>
      <c r="AW16" s="384"/>
      <c r="AX16" s="384"/>
      <c r="AY16" s="384"/>
      <c r="AZ16" s="384"/>
    </row>
    <row r="17" spans="1:52" s="378" customFormat="1" ht="166.5" customHeight="1">
      <c r="A17" s="400">
        <v>1</v>
      </c>
      <c r="B17" s="659" t="str">
        <f>"Having examined the Bidding Documents, including Amendment Nos. " &amp; G17 &amp; " dated "&amp; TEXT(H17, "dd/mm/yyyy") &amp; AB17</f>
        <v xml:space="preserve">Having examined the Bidding Documents, including Amendment Nos. .. [Enter Amendment No.].. .. dated ...[Enter Amendment Date]…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659"/>
      <c r="D17" s="659"/>
      <c r="E17" s="659"/>
      <c r="F17" s="659"/>
      <c r="G17" s="401" t="s">
        <v>56</v>
      </c>
      <c r="H17" s="402" t="s">
        <v>57</v>
      </c>
      <c r="I17" s="403"/>
      <c r="Z17" s="404"/>
      <c r="AA17" s="404"/>
      <c r="AB17" s="405" t="s">
        <v>160</v>
      </c>
      <c r="AC17" s="380"/>
      <c r="AD17" s="406"/>
      <c r="AE17" s="383">
        <v>17</v>
      </c>
      <c r="AF17" s="379" t="s">
        <v>529</v>
      </c>
      <c r="AG17" s="385">
        <v>17</v>
      </c>
      <c r="AH17" s="385" t="s">
        <v>494</v>
      </c>
      <c r="AI17" s="386"/>
      <c r="AJ17" s="386"/>
      <c r="AK17" s="386"/>
      <c r="AL17" s="386"/>
      <c r="AM17" s="379"/>
      <c r="AN17" s="379"/>
      <c r="AO17" s="379"/>
      <c r="AP17" s="379"/>
      <c r="AQ17" s="379"/>
      <c r="AR17" s="379"/>
      <c r="AS17" s="379"/>
      <c r="AT17" s="379"/>
      <c r="AU17" s="379"/>
      <c r="AV17" s="379"/>
      <c r="AW17" s="379"/>
      <c r="AX17" s="379"/>
      <c r="AY17" s="379"/>
      <c r="AZ17" s="379"/>
    </row>
    <row r="18" spans="1:52" ht="21" customHeight="1">
      <c r="A18" s="400">
        <v>2</v>
      </c>
      <c r="B18" s="407" t="s">
        <v>224</v>
      </c>
      <c r="C18" s="398"/>
      <c r="D18" s="398"/>
      <c r="E18" s="398"/>
      <c r="F18" s="398"/>
      <c r="G18" s="398"/>
      <c r="H18" s="398"/>
      <c r="Z18" s="379"/>
      <c r="AA18" s="379"/>
      <c r="AB18" s="391"/>
      <c r="AC18" s="392" t="s">
        <v>535</v>
      </c>
      <c r="AD18" s="382"/>
      <c r="AE18" s="383">
        <v>18</v>
      </c>
      <c r="AF18" s="384" t="s">
        <v>530</v>
      </c>
      <c r="AG18" s="385">
        <v>18</v>
      </c>
      <c r="AH18" s="385" t="s">
        <v>494</v>
      </c>
      <c r="AI18" s="386"/>
      <c r="AJ18" s="386"/>
      <c r="AK18" s="386"/>
      <c r="AL18" s="386"/>
      <c r="AM18" s="384"/>
      <c r="AN18" s="384"/>
      <c r="AO18" s="384"/>
      <c r="AP18" s="384"/>
      <c r="AQ18" s="384"/>
      <c r="AR18" s="384"/>
      <c r="AS18" s="384"/>
      <c r="AT18" s="384"/>
      <c r="AU18" s="384"/>
      <c r="AV18" s="384"/>
      <c r="AW18" s="384"/>
      <c r="AX18" s="384"/>
      <c r="AY18" s="384"/>
      <c r="AZ18" s="384"/>
    </row>
    <row r="19" spans="1:52" s="378" customFormat="1" ht="37.5" customHeight="1">
      <c r="A19" s="388"/>
      <c r="B19" s="679" t="s">
        <v>225</v>
      </c>
      <c r="C19" s="679"/>
      <c r="D19" s="679"/>
      <c r="E19" s="679"/>
      <c r="F19" s="679"/>
      <c r="G19" s="680" t="s">
        <v>335</v>
      </c>
      <c r="H19" s="680"/>
      <c r="I19" s="680"/>
      <c r="J19" s="680"/>
      <c r="Z19" s="379"/>
      <c r="AA19" s="379"/>
      <c r="AB19" s="391"/>
      <c r="AC19" s="392" t="s">
        <v>536</v>
      </c>
      <c r="AD19" s="383"/>
      <c r="AE19" s="383">
        <v>19</v>
      </c>
      <c r="AF19" s="379" t="s">
        <v>531</v>
      </c>
      <c r="AG19" s="385">
        <v>19</v>
      </c>
      <c r="AH19" s="385" t="s">
        <v>494</v>
      </c>
      <c r="AI19" s="408"/>
      <c r="AJ19" s="408"/>
      <c r="AK19" s="408"/>
      <c r="AL19" s="408"/>
      <c r="AM19" s="379"/>
      <c r="AN19" s="379"/>
      <c r="AO19" s="379"/>
      <c r="AP19" s="379"/>
      <c r="AQ19" s="379"/>
      <c r="AR19" s="379"/>
      <c r="AS19" s="379"/>
      <c r="AT19" s="379"/>
      <c r="AU19" s="379"/>
      <c r="AV19" s="379"/>
      <c r="AW19" s="379"/>
      <c r="AX19" s="379"/>
      <c r="AY19" s="379"/>
      <c r="AZ19" s="379"/>
    </row>
    <row r="20" spans="1:52" s="378" customFormat="1" ht="97.5" customHeight="1">
      <c r="A20" s="388"/>
      <c r="B20" s="399" t="str">
        <f>"(a) Attachment 1(" &amp; Basic!$B$2 &amp; ") :"</f>
        <v>(a) Attachment 1() :</v>
      </c>
      <c r="C20" s="398"/>
      <c r="D20" s="674" t="str">
        <f>"Bid Security, in a separate envelope, in the form of " &amp; G20 &amp; " for a sum of " &amp;H20 &amp; " " &amp; I20 &amp; " ("&amp;'[1]N to W'!A4 &amp; ") "&amp;  " initially valid for a period of "&amp; AD20 &amp; " " &amp; AD21 &amp;" months from the date set for opening of bids Or documentary evidence in support of exemption of Bid Security, in separate envelope in accordance with clause 13.1 of ITB, Section-II
"</f>
        <v xml:space="preserve">Bid Security, in a separate envelope, in the form of Bank Draft for a sum of INR 802000 (Rs. Zero Only )  initially valid for a period of Zero (0) months from the date set for opening of bids Or documentary evidence in support of exemption of Bid Security, in separate envelope in accordance with clause 13.1 of ITB, Section-II
</v>
      </c>
      <c r="E20" s="674"/>
      <c r="F20" s="674"/>
      <c r="G20" s="409" t="s">
        <v>535</v>
      </c>
      <c r="H20" s="475" t="s">
        <v>682</v>
      </c>
      <c r="I20" s="410">
        <v>802000</v>
      </c>
      <c r="J20" s="410"/>
      <c r="K20" s="411"/>
      <c r="L20" s="411"/>
      <c r="M20" s="411"/>
      <c r="N20" s="411"/>
      <c r="O20" s="411"/>
      <c r="P20" s="411"/>
      <c r="Q20" s="411"/>
      <c r="R20" s="411"/>
      <c r="S20" s="411"/>
      <c r="T20" s="411"/>
      <c r="U20" s="411"/>
      <c r="V20" s="411"/>
      <c r="W20" s="411"/>
      <c r="X20" s="411"/>
      <c r="Y20" s="411"/>
      <c r="Z20" s="379"/>
      <c r="AA20" s="379"/>
      <c r="AB20" s="391"/>
      <c r="AC20" s="392" t="s">
        <v>537</v>
      </c>
      <c r="AD20" s="383" t="str">
        <f>IF(ISERROR(LOOKUP(J20,AE1:AE20,AF1:AF20)), "Zero", LOOKUP(J20,AE1:AE20,AF1:AF20))</f>
        <v>Zero</v>
      </c>
      <c r="AE20" s="383">
        <v>20</v>
      </c>
      <c r="AF20" s="379" t="s">
        <v>532</v>
      </c>
      <c r="AG20" s="385">
        <v>20</v>
      </c>
      <c r="AH20" s="385" t="s">
        <v>494</v>
      </c>
      <c r="AI20" s="386"/>
      <c r="AJ20" s="386"/>
      <c r="AK20" s="386"/>
      <c r="AL20" s="386"/>
      <c r="AM20" s="379"/>
      <c r="AN20" s="379"/>
      <c r="AO20" s="379"/>
      <c r="AP20" s="379"/>
      <c r="AQ20" s="379"/>
      <c r="AR20" s="379"/>
      <c r="AS20" s="379"/>
      <c r="AT20" s="379"/>
      <c r="AU20" s="379"/>
      <c r="AV20" s="379"/>
      <c r="AW20" s="379"/>
      <c r="AX20" s="379"/>
      <c r="AY20" s="379"/>
      <c r="AZ20" s="379"/>
    </row>
    <row r="21" spans="1:52" s="378" customFormat="1" ht="77.25" customHeight="1">
      <c r="A21" s="388"/>
      <c r="B21" s="399" t="str">
        <f>"(b) Attachment 2(" &amp; Basic!$B$2 &amp; ") :"</f>
        <v>(b) Attachment 2() :</v>
      </c>
      <c r="C21" s="398"/>
      <c r="D21" s="673" t="s">
        <v>226</v>
      </c>
      <c r="E21" s="673"/>
      <c r="F21" s="673"/>
      <c r="G21" s="678" t="str">
        <f>IF(J20 &lt; 7, "Please note that if bid validity is less than 180 days, your bid may be rejected", "")</f>
        <v>Please note that if bid validity is less than 180 days, your bid may be rejected</v>
      </c>
      <c r="H21" s="678"/>
      <c r="I21" s="678"/>
      <c r="J21" s="678"/>
      <c r="Z21" s="379"/>
      <c r="AA21" s="379"/>
      <c r="AB21" s="391"/>
      <c r="AC21" s="392" t="s">
        <v>538</v>
      </c>
      <c r="AD21" s="383" t="str">
        <f>IF(J20 &gt; 9, "("&amp;J20&amp;")", "(0"&amp;J20&amp;")")</f>
        <v>(0)</v>
      </c>
      <c r="AE21" s="383"/>
      <c r="AF21" s="379"/>
      <c r="AG21" s="385">
        <v>21</v>
      </c>
      <c r="AH21" s="385" t="s">
        <v>274</v>
      </c>
      <c r="AI21" s="386"/>
      <c r="AJ21" s="386"/>
      <c r="AK21" s="386"/>
      <c r="AL21" s="386"/>
      <c r="AM21" s="379"/>
      <c r="AN21" s="379"/>
      <c r="AO21" s="379"/>
      <c r="AP21" s="379"/>
      <c r="AQ21" s="379"/>
      <c r="AR21" s="379"/>
      <c r="AS21" s="379"/>
      <c r="AT21" s="379"/>
      <c r="AU21" s="379"/>
      <c r="AV21" s="379"/>
      <c r="AW21" s="379"/>
      <c r="AX21" s="379"/>
      <c r="AY21" s="379"/>
      <c r="AZ21" s="379"/>
    </row>
    <row r="22" spans="1:52" s="378" customFormat="1" ht="113.25" customHeight="1">
      <c r="A22" s="388"/>
      <c r="B22" s="399" t="str">
        <f>"(c) Attachment 3(" &amp; Basic!$B$2 &amp; ") :"</f>
        <v>(c) Attachment 3() :</v>
      </c>
      <c r="C22" s="398"/>
      <c r="D22" s="674" t="s">
        <v>171</v>
      </c>
      <c r="E22" s="673"/>
      <c r="F22" s="673"/>
      <c r="G22" s="412"/>
      <c r="H22" s="412"/>
      <c r="I22" s="377"/>
      <c r="Z22" s="379"/>
      <c r="AA22" s="413"/>
      <c r="AB22" s="391"/>
      <c r="AC22" s="392"/>
      <c r="AD22" s="383"/>
      <c r="AE22" s="383"/>
      <c r="AF22" s="379"/>
      <c r="AG22" s="385">
        <v>22</v>
      </c>
      <c r="AH22" s="385" t="s">
        <v>494</v>
      </c>
      <c r="AI22" s="386"/>
      <c r="AJ22" s="386"/>
      <c r="AK22" s="386"/>
      <c r="AL22" s="386"/>
      <c r="AM22" s="379"/>
      <c r="AN22" s="379"/>
      <c r="AO22" s="379"/>
      <c r="AP22" s="379"/>
      <c r="AQ22" s="379"/>
      <c r="AR22" s="379"/>
      <c r="AS22" s="379"/>
      <c r="AT22" s="379"/>
      <c r="AU22" s="379"/>
      <c r="AV22" s="379"/>
      <c r="AW22" s="379"/>
      <c r="AX22" s="379"/>
      <c r="AY22" s="379"/>
      <c r="AZ22" s="379"/>
    </row>
    <row r="23" spans="1:52" s="378" customFormat="1" ht="12.75" hidden="1" customHeight="1">
      <c r="A23" s="388"/>
      <c r="B23" s="388"/>
      <c r="C23" s="388"/>
      <c r="D23" s="673"/>
      <c r="E23" s="673"/>
      <c r="F23" s="673"/>
      <c r="G23" s="414"/>
      <c r="H23" s="415" t="e">
        <f>#REF!</f>
        <v>#REF!</v>
      </c>
      <c r="J23" s="416"/>
      <c r="K23" s="416"/>
      <c r="L23" s="416"/>
      <c r="M23" s="416"/>
      <c r="N23" s="416"/>
      <c r="O23" s="416"/>
      <c r="P23" s="416"/>
      <c r="Q23" s="416"/>
      <c r="R23" s="416"/>
      <c r="S23" s="416"/>
      <c r="T23" s="416"/>
      <c r="U23" s="416"/>
      <c r="V23" s="416"/>
      <c r="W23" s="416"/>
      <c r="X23" s="416"/>
      <c r="Y23" s="416"/>
      <c r="Z23" s="379"/>
      <c r="AA23" s="379"/>
      <c r="AB23" s="391"/>
      <c r="AC23" s="392" t="s">
        <v>539</v>
      </c>
      <c r="AD23" s="383"/>
      <c r="AE23" s="383"/>
      <c r="AF23" s="379"/>
      <c r="AG23" s="385">
        <v>23</v>
      </c>
      <c r="AH23" s="385" t="s">
        <v>494</v>
      </c>
      <c r="AI23" s="386"/>
      <c r="AJ23" s="386"/>
      <c r="AK23" s="386"/>
      <c r="AL23" s="386"/>
      <c r="AM23" s="379"/>
      <c r="AN23" s="379"/>
      <c r="AO23" s="379"/>
      <c r="AP23" s="379"/>
      <c r="AQ23" s="379"/>
      <c r="AR23" s="379"/>
      <c r="AS23" s="379"/>
      <c r="AT23" s="379"/>
      <c r="AU23" s="379"/>
      <c r="AV23" s="379"/>
      <c r="AW23" s="379"/>
      <c r="AX23" s="379"/>
      <c r="AY23" s="379"/>
      <c r="AZ23" s="379"/>
    </row>
    <row r="24" spans="1:52" s="378" customFormat="1" ht="9.75" hidden="1" customHeight="1">
      <c r="A24" s="388"/>
      <c r="B24" s="388"/>
      <c r="C24" s="388"/>
      <c r="D24" s="673"/>
      <c r="E24" s="673"/>
      <c r="F24" s="673"/>
      <c r="G24" s="417" t="e">
        <f>#REF!</f>
        <v>#REF!</v>
      </c>
      <c r="H24" s="418"/>
      <c r="J24" s="419"/>
      <c r="K24" s="419"/>
      <c r="L24" s="419"/>
      <c r="M24" s="419"/>
      <c r="N24" s="419"/>
      <c r="O24" s="419"/>
      <c r="P24" s="419"/>
      <c r="Q24" s="419"/>
      <c r="R24" s="419"/>
      <c r="S24" s="419"/>
      <c r="T24" s="419"/>
      <c r="U24" s="419"/>
      <c r="V24" s="419"/>
      <c r="W24" s="419"/>
      <c r="X24" s="419"/>
      <c r="Y24" s="419"/>
      <c r="Z24" s="420"/>
      <c r="AA24" s="420"/>
      <c r="AB24" s="391"/>
      <c r="AC24" s="392" t="s">
        <v>540</v>
      </c>
      <c r="AD24" s="383"/>
      <c r="AE24" s="383"/>
      <c r="AF24" s="379"/>
      <c r="AG24" s="385">
        <v>24</v>
      </c>
      <c r="AH24" s="385" t="s">
        <v>494</v>
      </c>
      <c r="AI24" s="386"/>
      <c r="AJ24" s="386"/>
      <c r="AK24" s="386"/>
      <c r="AL24" s="386"/>
      <c r="AM24" s="379"/>
      <c r="AN24" s="379"/>
      <c r="AO24" s="379"/>
      <c r="AP24" s="379"/>
      <c r="AQ24" s="379"/>
      <c r="AR24" s="379"/>
      <c r="AS24" s="379"/>
      <c r="AT24" s="379"/>
      <c r="AU24" s="379"/>
      <c r="AV24" s="379"/>
      <c r="AW24" s="379"/>
      <c r="AX24" s="379"/>
      <c r="AY24" s="379"/>
      <c r="AZ24" s="379"/>
    </row>
    <row r="25" spans="1:52" ht="75" customHeight="1">
      <c r="B25" s="399" t="str">
        <f>"(d) Attachment 4(" &amp; Basic!$B$2 &amp; ") :"</f>
        <v>(d) Attachment 4() :</v>
      </c>
      <c r="C25" s="421"/>
      <c r="D25" s="673" t="s">
        <v>170</v>
      </c>
      <c r="E25" s="673"/>
      <c r="F25" s="673"/>
      <c r="G25" s="422"/>
      <c r="H25" s="412"/>
      <c r="Z25" s="379"/>
      <c r="AA25" s="379"/>
      <c r="AB25" s="391"/>
      <c r="AC25" s="392"/>
      <c r="AD25" s="382"/>
      <c r="AE25" s="382"/>
      <c r="AF25" s="384"/>
      <c r="AG25" s="385">
        <v>25</v>
      </c>
      <c r="AH25" s="385" t="s">
        <v>494</v>
      </c>
      <c r="AI25" s="386"/>
      <c r="AJ25" s="386"/>
      <c r="AK25" s="386"/>
      <c r="AL25" s="386"/>
      <c r="AM25" s="384"/>
      <c r="AN25" s="384"/>
      <c r="AO25" s="384"/>
      <c r="AP25" s="384"/>
      <c r="AQ25" s="384"/>
      <c r="AR25" s="384"/>
      <c r="AS25" s="384"/>
      <c r="AT25" s="384"/>
      <c r="AU25" s="384"/>
      <c r="AV25" s="384"/>
      <c r="AW25" s="384"/>
      <c r="AX25" s="384"/>
      <c r="AY25" s="384"/>
      <c r="AZ25" s="384"/>
    </row>
    <row r="26" spans="1:52" ht="69" customHeight="1">
      <c r="B26" s="399" t="str">
        <f>"(e) Attachment 5(" &amp; Basic!$B$2 &amp; ") :"</f>
        <v>(e) Attachment 5() :</v>
      </c>
      <c r="C26" s="421"/>
      <c r="D26" s="673" t="s">
        <v>227</v>
      </c>
      <c r="E26" s="673"/>
      <c r="F26" s="673"/>
      <c r="G26" s="412"/>
      <c r="H26" s="412"/>
      <c r="Z26" s="379"/>
      <c r="AA26" s="379"/>
      <c r="AB26" s="391"/>
      <c r="AC26" s="392"/>
      <c r="AD26" s="382"/>
      <c r="AE26" s="382"/>
      <c r="AF26" s="384"/>
      <c r="AG26" s="385">
        <v>26</v>
      </c>
      <c r="AH26" s="385" t="s">
        <v>494</v>
      </c>
      <c r="AI26" s="386"/>
      <c r="AJ26" s="386"/>
      <c r="AK26" s="386"/>
      <c r="AL26" s="386"/>
      <c r="AM26" s="384"/>
      <c r="AN26" s="384"/>
      <c r="AO26" s="384"/>
      <c r="AP26" s="384"/>
      <c r="AQ26" s="384"/>
      <c r="AR26" s="384"/>
      <c r="AS26" s="384"/>
      <c r="AT26" s="384"/>
      <c r="AU26" s="384"/>
      <c r="AV26" s="384"/>
      <c r="AW26" s="384"/>
      <c r="AX26" s="384"/>
      <c r="AY26" s="384"/>
      <c r="AZ26" s="384"/>
    </row>
    <row r="27" spans="1:52" s="378" customFormat="1" ht="108.75" customHeight="1">
      <c r="A27" s="388"/>
      <c r="B27" s="399" t="str">
        <f>"(f) Attachment 6(" &amp; Basic!$B$2 &amp; ") :"</f>
        <v>(f) Attachment 6() :</v>
      </c>
      <c r="C27" s="421"/>
      <c r="D27" s="673" t="s">
        <v>228</v>
      </c>
      <c r="E27" s="673"/>
      <c r="F27" s="673"/>
      <c r="G27" s="412"/>
      <c r="H27" s="412"/>
      <c r="I27" s="377"/>
      <c r="Z27" s="379"/>
      <c r="AA27" s="379"/>
      <c r="AB27" s="391"/>
      <c r="AC27" s="392"/>
      <c r="AD27" s="383"/>
      <c r="AE27" s="383"/>
      <c r="AF27" s="379"/>
      <c r="AG27" s="385">
        <v>27</v>
      </c>
      <c r="AH27" s="385" t="s">
        <v>494</v>
      </c>
      <c r="AI27" s="386"/>
      <c r="AJ27" s="386"/>
      <c r="AK27" s="386"/>
      <c r="AL27" s="386"/>
      <c r="AM27" s="379"/>
      <c r="AN27" s="379"/>
      <c r="AO27" s="379"/>
      <c r="AP27" s="379"/>
      <c r="AQ27" s="379"/>
      <c r="AR27" s="379"/>
      <c r="AS27" s="379"/>
      <c r="AT27" s="379"/>
      <c r="AU27" s="379"/>
      <c r="AV27" s="379"/>
      <c r="AW27" s="379"/>
      <c r="AX27" s="379"/>
      <c r="AY27" s="379"/>
      <c r="AZ27" s="379"/>
    </row>
    <row r="28" spans="1:52" s="378" customFormat="1" ht="57" customHeight="1">
      <c r="A28" s="388"/>
      <c r="B28" s="399" t="str">
        <f>"(g) Attachment 7(" &amp; Basic!$B$2 &amp; ") :"</f>
        <v>(g) Attachment 7() :</v>
      </c>
      <c r="C28" s="421"/>
      <c r="D28" s="673" t="s">
        <v>606</v>
      </c>
      <c r="E28" s="673"/>
      <c r="F28" s="673"/>
      <c r="G28" s="423"/>
      <c r="H28" s="423"/>
      <c r="I28" s="377"/>
      <c r="Z28" s="379"/>
      <c r="AA28" s="379"/>
      <c r="AB28" s="391"/>
      <c r="AC28" s="392"/>
      <c r="AD28" s="383"/>
      <c r="AE28" s="383"/>
      <c r="AF28" s="379"/>
      <c r="AG28" s="385">
        <v>28</v>
      </c>
      <c r="AH28" s="385" t="s">
        <v>494</v>
      </c>
      <c r="AI28" s="386"/>
      <c r="AJ28" s="386"/>
      <c r="AK28" s="386"/>
      <c r="AL28" s="386"/>
      <c r="AM28" s="379"/>
      <c r="AN28" s="379"/>
      <c r="AO28" s="379"/>
      <c r="AP28" s="379"/>
      <c r="AQ28" s="379"/>
      <c r="AR28" s="379"/>
      <c r="AS28" s="379"/>
      <c r="AT28" s="379"/>
      <c r="AU28" s="379"/>
      <c r="AV28" s="379"/>
      <c r="AW28" s="379"/>
      <c r="AX28" s="379"/>
      <c r="AY28" s="379"/>
      <c r="AZ28" s="379"/>
    </row>
    <row r="29" spans="1:52" s="378" customFormat="1" ht="33" customHeight="1">
      <c r="A29" s="388"/>
      <c r="B29" s="399" t="str">
        <f>"(h) Attachment 8(" &amp; Basic!$B$2 &amp; ") :"</f>
        <v>(h) Attachment 8() :</v>
      </c>
      <c r="C29" s="421"/>
      <c r="D29" s="673" t="s">
        <v>509</v>
      </c>
      <c r="E29" s="673"/>
      <c r="F29" s="673"/>
      <c r="G29" s="412"/>
      <c r="H29" s="412"/>
      <c r="I29" s="377"/>
      <c r="Z29" s="379"/>
      <c r="AA29" s="379"/>
      <c r="AB29" s="391"/>
      <c r="AC29" s="392"/>
      <c r="AD29" s="383"/>
      <c r="AE29" s="383"/>
      <c r="AF29" s="379"/>
      <c r="AG29" s="385">
        <v>29</v>
      </c>
      <c r="AH29" s="385" t="s">
        <v>494</v>
      </c>
      <c r="AI29" s="386"/>
      <c r="AJ29" s="386"/>
      <c r="AK29" s="386"/>
      <c r="AL29" s="386"/>
      <c r="AM29" s="379"/>
      <c r="AN29" s="379"/>
      <c r="AO29" s="379"/>
      <c r="AP29" s="379"/>
      <c r="AQ29" s="379"/>
      <c r="AR29" s="379"/>
      <c r="AS29" s="379"/>
      <c r="AT29" s="379"/>
      <c r="AU29" s="379"/>
      <c r="AV29" s="379"/>
      <c r="AW29" s="379"/>
      <c r="AX29" s="379"/>
      <c r="AY29" s="379"/>
      <c r="AZ29" s="379"/>
    </row>
    <row r="30" spans="1:52" s="378" customFormat="1" ht="33" customHeight="1">
      <c r="A30" s="388"/>
      <c r="B30" s="399" t="str">
        <f>"(i) Attachment 9(" &amp; Basic!$B$2 &amp; ")  :"</f>
        <v>(i) Attachment 9()  :</v>
      </c>
      <c r="C30" s="421"/>
      <c r="D30" s="673" t="s">
        <v>229</v>
      </c>
      <c r="E30" s="673"/>
      <c r="F30" s="673"/>
      <c r="G30" s="412"/>
      <c r="H30" s="412"/>
      <c r="I30" s="377"/>
      <c r="Z30" s="379"/>
      <c r="AA30" s="379"/>
      <c r="AB30" s="391"/>
      <c r="AC30" s="392"/>
      <c r="AD30" s="383"/>
      <c r="AE30" s="383"/>
      <c r="AF30" s="379"/>
      <c r="AG30" s="385">
        <v>30</v>
      </c>
      <c r="AH30" s="385" t="s">
        <v>494</v>
      </c>
      <c r="AI30" s="386"/>
      <c r="AJ30" s="386"/>
      <c r="AK30" s="386"/>
      <c r="AL30" s="386"/>
      <c r="AM30" s="379"/>
      <c r="AN30" s="379"/>
      <c r="AO30" s="379"/>
      <c r="AP30" s="379"/>
      <c r="AQ30" s="379"/>
      <c r="AR30" s="379"/>
      <c r="AS30" s="379"/>
      <c r="AT30" s="379"/>
      <c r="AU30" s="379"/>
      <c r="AV30" s="379"/>
      <c r="AW30" s="379"/>
      <c r="AX30" s="379"/>
      <c r="AY30" s="379"/>
      <c r="AZ30" s="379"/>
    </row>
    <row r="31" spans="1:52" s="378" customFormat="1" ht="33" customHeight="1">
      <c r="A31" s="388"/>
      <c r="B31" s="399" t="str">
        <f>"(j) Attachment 10(" &amp; Basic!$B$2 &amp; "):"</f>
        <v>(j) Attachment 10():</v>
      </c>
      <c r="C31" s="421"/>
      <c r="D31" s="673" t="s">
        <v>230</v>
      </c>
      <c r="E31" s="673"/>
      <c r="F31" s="673"/>
      <c r="G31" s="412"/>
      <c r="H31" s="412"/>
      <c r="I31" s="377"/>
      <c r="Z31" s="379"/>
      <c r="AA31" s="379"/>
      <c r="AB31" s="391"/>
      <c r="AC31" s="392"/>
      <c r="AD31" s="383"/>
      <c r="AE31" s="383"/>
      <c r="AF31" s="379"/>
      <c r="AG31" s="385">
        <v>31</v>
      </c>
      <c r="AH31" s="385" t="s">
        <v>274</v>
      </c>
      <c r="AI31" s="386"/>
      <c r="AJ31" s="386"/>
      <c r="AK31" s="386"/>
      <c r="AL31" s="386"/>
      <c r="AM31" s="379"/>
      <c r="AN31" s="379"/>
      <c r="AO31" s="379"/>
      <c r="AP31" s="379"/>
      <c r="AQ31" s="379"/>
      <c r="AR31" s="379"/>
      <c r="AS31" s="379"/>
      <c r="AT31" s="379"/>
      <c r="AU31" s="379"/>
      <c r="AV31" s="379"/>
      <c r="AW31" s="379"/>
      <c r="AX31" s="379"/>
      <c r="AY31" s="379"/>
      <c r="AZ31" s="379"/>
    </row>
    <row r="32" spans="1:52" s="378" customFormat="1" ht="33" customHeight="1">
      <c r="A32" s="388"/>
      <c r="B32" s="399" t="str">
        <f>"(k) Attachment 11(" &amp; Basic!$B$2 &amp; "):"</f>
        <v>(k) Attachment 11():</v>
      </c>
      <c r="C32" s="421"/>
      <c r="D32" s="673" t="s">
        <v>58</v>
      </c>
      <c r="E32" s="673"/>
      <c r="F32" s="673"/>
      <c r="G32" s="412"/>
      <c r="H32" s="412"/>
      <c r="I32" s="377"/>
      <c r="Z32" s="379"/>
      <c r="AA32" s="379"/>
      <c r="AB32" s="391"/>
      <c r="AC32" s="392"/>
      <c r="AD32" s="383"/>
      <c r="AE32" s="383"/>
      <c r="AF32" s="379"/>
      <c r="AG32" s="379"/>
      <c r="AH32" s="379"/>
      <c r="AI32" s="379"/>
      <c r="AJ32" s="379"/>
      <c r="AK32" s="379"/>
      <c r="AL32" s="379"/>
      <c r="AM32" s="379"/>
      <c r="AN32" s="379"/>
      <c r="AO32" s="379"/>
      <c r="AP32" s="379"/>
      <c r="AQ32" s="379"/>
      <c r="AR32" s="379"/>
      <c r="AS32" s="379"/>
      <c r="AT32" s="379"/>
      <c r="AU32" s="379"/>
      <c r="AV32" s="379"/>
      <c r="AW32" s="379"/>
      <c r="AX32" s="379"/>
      <c r="AY32" s="379"/>
      <c r="AZ32" s="379"/>
    </row>
    <row r="33" spans="1:52" s="378" customFormat="1" ht="40.5" customHeight="1">
      <c r="A33" s="388"/>
      <c r="B33" s="399" t="str">
        <f>"(l) Attachment 12(" &amp; Basic!$B$2 &amp; "):"</f>
        <v>(l) Attachment 12():</v>
      </c>
      <c r="C33" s="421"/>
      <c r="D33" s="673" t="s">
        <v>607</v>
      </c>
      <c r="E33" s="673"/>
      <c r="F33" s="673"/>
      <c r="G33" s="412"/>
      <c r="H33" s="412"/>
      <c r="I33" s="377"/>
      <c r="Z33" s="379"/>
      <c r="AA33" s="379"/>
      <c r="AB33" s="391"/>
      <c r="AC33" s="392"/>
      <c r="AD33" s="383"/>
      <c r="AE33" s="383"/>
      <c r="AF33" s="379"/>
      <c r="AG33" s="379"/>
      <c r="AH33" s="379"/>
      <c r="AI33" s="379"/>
      <c r="AJ33" s="379"/>
      <c r="AK33" s="379"/>
      <c r="AL33" s="379"/>
      <c r="AM33" s="379"/>
      <c r="AN33" s="379"/>
      <c r="AO33" s="379"/>
      <c r="AP33" s="379"/>
      <c r="AQ33" s="379"/>
      <c r="AR33" s="379"/>
      <c r="AS33" s="379"/>
      <c r="AT33" s="379"/>
      <c r="AU33" s="379"/>
      <c r="AV33" s="379"/>
      <c r="AW33" s="379"/>
      <c r="AX33" s="379"/>
      <c r="AY33" s="379"/>
      <c r="AZ33" s="379"/>
    </row>
    <row r="34" spans="1:52" s="378" customFormat="1" ht="33" customHeight="1">
      <c r="A34" s="388"/>
      <c r="B34" s="399" t="str">
        <f>"(m) Attachment 13(" &amp; Basic!$B$2 &amp; "):"</f>
        <v>(m) Attachment 13():</v>
      </c>
      <c r="C34" s="421"/>
      <c r="D34" s="673" t="s">
        <v>455</v>
      </c>
      <c r="E34" s="673"/>
      <c r="F34" s="673"/>
      <c r="G34" s="412"/>
      <c r="H34" s="412"/>
      <c r="I34" s="377"/>
      <c r="Z34" s="379"/>
      <c r="AA34" s="379"/>
      <c r="AB34" s="391"/>
      <c r="AC34" s="392"/>
      <c r="AD34" s="383"/>
      <c r="AE34" s="383"/>
      <c r="AF34" s="379"/>
      <c r="AG34" s="379"/>
      <c r="AH34" s="379"/>
      <c r="AI34" s="379"/>
      <c r="AJ34" s="379"/>
      <c r="AK34" s="379"/>
      <c r="AL34" s="379"/>
      <c r="AM34" s="379"/>
      <c r="AN34" s="379"/>
      <c r="AO34" s="379"/>
      <c r="AP34" s="379"/>
      <c r="AQ34" s="379"/>
      <c r="AR34" s="379"/>
      <c r="AS34" s="379"/>
      <c r="AT34" s="379"/>
      <c r="AU34" s="379"/>
      <c r="AV34" s="379"/>
      <c r="AW34" s="379"/>
      <c r="AX34" s="379"/>
      <c r="AY34" s="379"/>
      <c r="AZ34" s="379"/>
    </row>
    <row r="35" spans="1:52" s="378" customFormat="1" ht="46.5" customHeight="1">
      <c r="A35" s="388"/>
      <c r="B35" s="399" t="str">
        <f>"(n) Attachment 14(" &amp; Basic!$B$2 &amp; "):"</f>
        <v>(n) Attachment 14():</v>
      </c>
      <c r="C35" s="421"/>
      <c r="D35" s="673" t="s">
        <v>32</v>
      </c>
      <c r="E35" s="673"/>
      <c r="F35" s="673"/>
      <c r="G35" s="412"/>
      <c r="H35" s="412"/>
      <c r="I35" s="377"/>
      <c r="Z35" s="379"/>
      <c r="AA35" s="379"/>
      <c r="AB35" s="391"/>
      <c r="AC35" s="392"/>
      <c r="AD35" s="383"/>
      <c r="AE35" s="383"/>
      <c r="AF35" s="379"/>
      <c r="AG35" s="379"/>
      <c r="AH35" s="379"/>
      <c r="AI35" s="379"/>
      <c r="AJ35" s="379"/>
      <c r="AK35" s="379"/>
      <c r="AL35" s="379"/>
      <c r="AM35" s="379"/>
      <c r="AN35" s="379"/>
      <c r="AO35" s="379"/>
      <c r="AP35" s="379"/>
      <c r="AQ35" s="379"/>
      <c r="AR35" s="379"/>
      <c r="AS35" s="379"/>
      <c r="AT35" s="379"/>
      <c r="AU35" s="379"/>
      <c r="AV35" s="379"/>
      <c r="AW35" s="379"/>
      <c r="AX35" s="379"/>
      <c r="AY35" s="379"/>
      <c r="AZ35" s="379"/>
    </row>
    <row r="36" spans="1:52" s="378" customFormat="1" ht="52.5" customHeight="1">
      <c r="A36" s="388"/>
      <c r="B36" s="399" t="str">
        <f>"(o) Attachment 15(" &amp; Basic!$B$2 &amp; "):"</f>
        <v>(o) Attachment 15():</v>
      </c>
      <c r="C36" s="421"/>
      <c r="D36" s="673" t="s">
        <v>165</v>
      </c>
      <c r="E36" s="673"/>
      <c r="F36" s="673"/>
      <c r="G36" s="412"/>
      <c r="H36" s="412"/>
      <c r="I36" s="377"/>
      <c r="Z36" s="379"/>
      <c r="AA36" s="379"/>
      <c r="AB36" s="391"/>
      <c r="AC36" s="392"/>
      <c r="AD36" s="383"/>
      <c r="AE36" s="383"/>
      <c r="AF36" s="379"/>
      <c r="AG36" s="379"/>
      <c r="AH36" s="379"/>
      <c r="AI36" s="379"/>
      <c r="AJ36" s="379"/>
      <c r="AK36" s="379"/>
      <c r="AL36" s="379"/>
      <c r="AM36" s="379"/>
      <c r="AN36" s="379"/>
      <c r="AO36" s="379"/>
      <c r="AP36" s="379"/>
      <c r="AQ36" s="379"/>
      <c r="AR36" s="379"/>
      <c r="AS36" s="379"/>
      <c r="AT36" s="379"/>
      <c r="AU36" s="379"/>
      <c r="AV36" s="379"/>
      <c r="AW36" s="379"/>
      <c r="AX36" s="379"/>
      <c r="AY36" s="379"/>
      <c r="AZ36" s="379"/>
    </row>
    <row r="37" spans="1:52" s="378" customFormat="1" ht="33" customHeight="1">
      <c r="A37" s="388"/>
      <c r="B37" s="399" t="str">
        <f>"(p) Attachment 16(" &amp; Basic!$B$2 &amp; "):"</f>
        <v>(p) Attachment 16():</v>
      </c>
      <c r="C37" s="421"/>
      <c r="D37" s="673" t="s">
        <v>456</v>
      </c>
      <c r="E37" s="673"/>
      <c r="F37" s="673"/>
      <c r="G37" s="412"/>
      <c r="H37" s="412"/>
      <c r="I37" s="682" t="s">
        <v>581</v>
      </c>
      <c r="J37" s="682"/>
      <c r="Z37" s="379"/>
      <c r="AA37" s="379"/>
      <c r="AB37" s="391"/>
      <c r="AC37" s="392"/>
      <c r="AD37" s="383"/>
      <c r="AE37" s="383"/>
      <c r="AF37" s="379"/>
      <c r="AG37" s="379"/>
      <c r="AH37" s="379"/>
      <c r="AI37" s="379"/>
      <c r="AJ37" s="379"/>
      <c r="AK37" s="379"/>
      <c r="AL37" s="379"/>
      <c r="AM37" s="379"/>
      <c r="AN37" s="379"/>
      <c r="AO37" s="379"/>
      <c r="AP37" s="379"/>
      <c r="AQ37" s="379"/>
      <c r="AR37" s="379"/>
      <c r="AS37" s="379"/>
      <c r="AT37" s="379"/>
      <c r="AU37" s="379"/>
      <c r="AV37" s="379"/>
      <c r="AW37" s="379"/>
      <c r="AX37" s="379"/>
      <c r="AY37" s="379"/>
      <c r="AZ37" s="379"/>
    </row>
    <row r="38" spans="1:52" ht="39" customHeight="1">
      <c r="B38" s="399" t="str">
        <f>"(q) Attachment 17(" &amp; Basic!$B$2 &amp; "):"</f>
        <v>(q) Attachment 17():</v>
      </c>
      <c r="C38" s="421"/>
      <c r="D38" s="673" t="s">
        <v>457</v>
      </c>
      <c r="E38" s="673"/>
      <c r="F38" s="673"/>
      <c r="G38" s="412"/>
      <c r="H38" s="412"/>
      <c r="I38" s="683" t="s">
        <v>582</v>
      </c>
      <c r="J38" s="685"/>
      <c r="Z38" s="379"/>
      <c r="AA38" s="379"/>
      <c r="AB38" s="391"/>
      <c r="AC38" s="392"/>
      <c r="AD38" s="382"/>
      <c r="AE38" s="382"/>
      <c r="AF38" s="384"/>
      <c r="AG38" s="384"/>
      <c r="AH38" s="384"/>
      <c r="AI38" s="384"/>
      <c r="AJ38" s="384"/>
      <c r="AK38" s="384"/>
      <c r="AL38" s="384"/>
      <c r="AM38" s="384"/>
      <c r="AN38" s="384"/>
      <c r="AO38" s="384"/>
      <c r="AP38" s="384"/>
      <c r="AQ38" s="384"/>
      <c r="AR38" s="384"/>
      <c r="AS38" s="384"/>
      <c r="AT38" s="384"/>
      <c r="AU38" s="384"/>
      <c r="AV38" s="384"/>
      <c r="AW38" s="384"/>
      <c r="AX38" s="384"/>
      <c r="AY38" s="384"/>
      <c r="AZ38" s="384"/>
    </row>
    <row r="39" spans="1:52" ht="84" customHeight="1">
      <c r="A39" s="400">
        <v>2.2000000000000002</v>
      </c>
      <c r="B39" s="681" t="str">
        <f>IF(I37="MSE Bidder", "We are a Micro and Small Enterprise (MSE) registered with " &amp;J37&amp; ", a designated Authority of GoI under the Public Procurement Policy for MSEs order 2012.", "We are not MSE Bidder")</f>
        <v>We are not MSE Bidder</v>
      </c>
      <c r="C39" s="681"/>
      <c r="D39" s="681"/>
      <c r="E39" s="681"/>
      <c r="F39" s="681"/>
      <c r="G39" s="424"/>
      <c r="H39" s="424"/>
      <c r="I39" s="684"/>
      <c r="J39" s="685"/>
      <c r="Z39" s="379"/>
      <c r="AA39" s="379"/>
      <c r="AB39" s="391"/>
      <c r="AC39" s="392"/>
      <c r="AD39" s="382"/>
      <c r="AE39" s="382"/>
      <c r="AF39" s="384"/>
      <c r="AG39" s="384"/>
      <c r="AH39" s="384"/>
      <c r="AI39" s="384"/>
      <c r="AJ39" s="384"/>
      <c r="AK39" s="384"/>
      <c r="AL39" s="384"/>
      <c r="AM39" s="384"/>
      <c r="AN39" s="384"/>
      <c r="AO39" s="384"/>
      <c r="AP39" s="384"/>
      <c r="AQ39" s="384"/>
      <c r="AR39" s="384"/>
      <c r="AS39" s="384"/>
      <c r="AT39" s="384"/>
      <c r="AU39" s="384"/>
      <c r="AV39" s="384"/>
      <c r="AW39" s="384"/>
      <c r="AX39" s="384"/>
      <c r="AY39" s="384"/>
      <c r="AZ39" s="384"/>
    </row>
    <row r="40" spans="1:52" ht="71.25" customHeight="1">
      <c r="A40" s="400">
        <v>3</v>
      </c>
      <c r="B40" s="659" t="s">
        <v>231</v>
      </c>
      <c r="C40" s="659"/>
      <c r="D40" s="659"/>
      <c r="E40" s="659"/>
      <c r="F40" s="659"/>
      <c r="G40" s="424"/>
      <c r="H40" s="424"/>
      <c r="I40" s="425"/>
      <c r="J40" s="426"/>
      <c r="Z40" s="379"/>
      <c r="AA40" s="379"/>
      <c r="AB40" s="391"/>
      <c r="AC40" s="392"/>
      <c r="AD40" s="382"/>
      <c r="AE40" s="382"/>
      <c r="AF40" s="384"/>
      <c r="AG40" s="384"/>
      <c r="AH40" s="384"/>
      <c r="AI40" s="384"/>
      <c r="AJ40" s="384"/>
      <c r="AK40" s="384"/>
      <c r="AL40" s="384"/>
      <c r="AM40" s="384"/>
      <c r="AN40" s="384"/>
      <c r="AO40" s="384"/>
      <c r="AP40" s="384"/>
      <c r="AQ40" s="384"/>
      <c r="AR40" s="384"/>
      <c r="AS40" s="384"/>
      <c r="AT40" s="384"/>
      <c r="AU40" s="384"/>
      <c r="AV40" s="384"/>
      <c r="AW40" s="384"/>
      <c r="AX40" s="384"/>
      <c r="AY40" s="384"/>
      <c r="AZ40" s="384"/>
    </row>
    <row r="41" spans="1:52" ht="83.25" customHeight="1">
      <c r="A41" s="400">
        <v>3.1</v>
      </c>
      <c r="B41" s="659" t="s">
        <v>44</v>
      </c>
      <c r="C41" s="659"/>
      <c r="D41" s="659"/>
      <c r="E41" s="659"/>
      <c r="F41" s="659"/>
      <c r="G41" s="424"/>
      <c r="H41" s="424"/>
      <c r="I41" s="686" t="s">
        <v>583</v>
      </c>
      <c r="J41" s="686"/>
      <c r="Z41" s="379"/>
      <c r="AA41" s="379"/>
      <c r="AB41" s="391"/>
      <c r="AC41" s="392"/>
      <c r="AD41" s="382"/>
      <c r="AE41" s="382"/>
      <c r="AF41" s="384"/>
      <c r="AG41" s="384"/>
      <c r="AH41" s="384"/>
      <c r="AI41" s="384"/>
      <c r="AJ41" s="384"/>
      <c r="AK41" s="384"/>
      <c r="AL41" s="384"/>
      <c r="AM41" s="384"/>
      <c r="AN41" s="384"/>
      <c r="AO41" s="384"/>
      <c r="AP41" s="384"/>
      <c r="AQ41" s="384"/>
      <c r="AR41" s="384"/>
      <c r="AS41" s="384"/>
      <c r="AT41" s="384"/>
      <c r="AU41" s="384"/>
      <c r="AV41" s="384"/>
      <c r="AW41" s="384"/>
      <c r="AX41" s="384"/>
      <c r="AY41" s="384"/>
      <c r="AZ41" s="384"/>
    </row>
    <row r="42" spans="1:52" ht="80.25" customHeight="1">
      <c r="A42" s="400">
        <v>3.2</v>
      </c>
      <c r="B42" s="659" t="s">
        <v>608</v>
      </c>
      <c r="C42" s="659"/>
      <c r="D42" s="659"/>
      <c r="E42" s="659"/>
      <c r="F42" s="659"/>
      <c r="G42" s="424"/>
      <c r="H42" s="424"/>
      <c r="Z42" s="379"/>
      <c r="AA42" s="379"/>
      <c r="AB42" s="391"/>
      <c r="AC42" s="392"/>
      <c r="AD42" s="382"/>
      <c r="AE42" s="382"/>
      <c r="AF42" s="384"/>
      <c r="AG42" s="384"/>
      <c r="AH42" s="384"/>
      <c r="AI42" s="384"/>
      <c r="AJ42" s="384"/>
      <c r="AK42" s="384"/>
      <c r="AL42" s="384"/>
      <c r="AM42" s="384"/>
      <c r="AN42" s="384"/>
      <c r="AO42" s="384"/>
      <c r="AP42" s="384"/>
      <c r="AQ42" s="384"/>
      <c r="AR42" s="384"/>
      <c r="AS42" s="384"/>
      <c r="AT42" s="384"/>
      <c r="AU42" s="384"/>
      <c r="AV42" s="384"/>
      <c r="AW42" s="384"/>
      <c r="AX42" s="384"/>
      <c r="AY42" s="384"/>
      <c r="AZ42" s="384"/>
    </row>
    <row r="43" spans="1:52" s="378" customFormat="1" ht="82.5" customHeight="1">
      <c r="A43" s="400">
        <v>4</v>
      </c>
      <c r="B43" s="659" t="s">
        <v>45</v>
      </c>
      <c r="C43" s="659"/>
      <c r="D43" s="659"/>
      <c r="E43" s="659"/>
      <c r="F43" s="659"/>
      <c r="G43" s="424"/>
      <c r="H43" s="424"/>
      <c r="I43" s="377"/>
      <c r="Z43" s="379"/>
      <c r="AA43" s="379"/>
      <c r="AB43" s="391"/>
      <c r="AC43" s="392"/>
      <c r="AD43" s="383"/>
      <c r="AE43" s="383"/>
      <c r="AF43" s="379"/>
      <c r="AG43" s="379"/>
      <c r="AH43" s="379"/>
      <c r="AI43" s="379"/>
      <c r="AJ43" s="379"/>
      <c r="AK43" s="379"/>
      <c r="AL43" s="379"/>
      <c r="AM43" s="379"/>
      <c r="AN43" s="379"/>
      <c r="AO43" s="379"/>
      <c r="AP43" s="379"/>
      <c r="AQ43" s="379"/>
      <c r="AR43" s="379"/>
      <c r="AS43" s="379"/>
      <c r="AT43" s="379"/>
      <c r="AU43" s="379"/>
      <c r="AV43" s="379"/>
      <c r="AW43" s="379"/>
      <c r="AX43" s="379"/>
      <c r="AY43" s="379"/>
      <c r="AZ43" s="379"/>
    </row>
    <row r="44" spans="1:52" ht="77.25" customHeight="1">
      <c r="A44" s="400">
        <v>4.0999999999999996</v>
      </c>
      <c r="B44" s="659" t="s">
        <v>591</v>
      </c>
      <c r="C44" s="659"/>
      <c r="D44" s="659"/>
      <c r="E44" s="659"/>
      <c r="F44" s="659"/>
      <c r="G44" s="424"/>
      <c r="H44" s="424"/>
      <c r="Z44" s="379"/>
      <c r="AA44" s="379"/>
      <c r="AB44" s="391"/>
      <c r="AC44" s="392"/>
      <c r="AD44" s="382"/>
      <c r="AE44" s="382"/>
      <c r="AF44" s="384"/>
      <c r="AG44" s="384"/>
      <c r="AH44" s="384"/>
      <c r="AI44" s="384"/>
      <c r="AJ44" s="384"/>
      <c r="AK44" s="384"/>
      <c r="AL44" s="384"/>
      <c r="AM44" s="384"/>
      <c r="AN44" s="384"/>
      <c r="AO44" s="384"/>
      <c r="AP44" s="384"/>
      <c r="AQ44" s="384"/>
      <c r="AR44" s="384"/>
      <c r="AS44" s="384"/>
      <c r="AT44" s="384"/>
      <c r="AU44" s="384"/>
      <c r="AV44" s="384"/>
      <c r="AW44" s="384"/>
      <c r="AX44" s="384"/>
      <c r="AY44" s="384"/>
      <c r="AZ44" s="384"/>
    </row>
    <row r="45" spans="1:52" ht="75" customHeight="1">
      <c r="A45" s="400">
        <v>4.2</v>
      </c>
      <c r="B45" s="659" t="s">
        <v>592</v>
      </c>
      <c r="C45" s="659"/>
      <c r="D45" s="659"/>
      <c r="E45" s="659"/>
      <c r="F45" s="659"/>
      <c r="G45" s="424"/>
      <c r="H45" s="424"/>
      <c r="Z45" s="379"/>
      <c r="AA45" s="379"/>
      <c r="AB45" s="391"/>
      <c r="AC45" s="392"/>
      <c r="AD45" s="382"/>
      <c r="AE45" s="382"/>
      <c r="AF45" s="384"/>
      <c r="AG45" s="384"/>
      <c r="AH45" s="384"/>
      <c r="AI45" s="384"/>
      <c r="AJ45" s="384"/>
      <c r="AK45" s="384"/>
      <c r="AL45" s="384"/>
      <c r="AM45" s="384"/>
      <c r="AN45" s="384"/>
      <c r="AO45" s="384"/>
      <c r="AP45" s="384"/>
      <c r="AQ45" s="384"/>
      <c r="AR45" s="384"/>
      <c r="AS45" s="384"/>
      <c r="AT45" s="384"/>
      <c r="AU45" s="384"/>
      <c r="AV45" s="384"/>
      <c r="AW45" s="384"/>
      <c r="AX45" s="384"/>
      <c r="AY45" s="384"/>
      <c r="AZ45" s="384"/>
    </row>
    <row r="46" spans="1:52" ht="64.5" hidden="1" customHeight="1">
      <c r="A46" s="400">
        <v>4.3</v>
      </c>
      <c r="B46" s="659"/>
      <c r="C46" s="659"/>
      <c r="D46" s="659"/>
      <c r="E46" s="659"/>
      <c r="F46" s="659"/>
      <c r="G46" s="424"/>
      <c r="H46" s="424"/>
      <c r="Z46" s="379"/>
      <c r="AA46" s="379"/>
      <c r="AB46" s="391"/>
      <c r="AC46" s="392"/>
      <c r="AD46" s="382"/>
      <c r="AE46" s="382"/>
      <c r="AF46" s="384"/>
      <c r="AG46" s="384"/>
      <c r="AH46" s="384"/>
      <c r="AI46" s="384"/>
      <c r="AJ46" s="384"/>
      <c r="AK46" s="384"/>
      <c r="AL46" s="384"/>
      <c r="AM46" s="384"/>
      <c r="AN46" s="384"/>
      <c r="AO46" s="384"/>
      <c r="AP46" s="384"/>
      <c r="AQ46" s="384"/>
      <c r="AR46" s="384"/>
      <c r="AS46" s="384"/>
      <c r="AT46" s="384"/>
      <c r="AU46" s="384"/>
      <c r="AV46" s="384"/>
      <c r="AW46" s="384"/>
      <c r="AX46" s="384"/>
      <c r="AY46" s="384"/>
      <c r="AZ46" s="384"/>
    </row>
    <row r="47" spans="1:52" ht="41.25" customHeight="1">
      <c r="A47" s="400">
        <v>4.3</v>
      </c>
      <c r="B47" s="659" t="s">
        <v>589</v>
      </c>
      <c r="C47" s="659"/>
      <c r="D47" s="659"/>
      <c r="E47" s="659"/>
      <c r="F47" s="659"/>
      <c r="G47" s="424"/>
      <c r="H47" s="424"/>
      <c r="Z47" s="379"/>
      <c r="AA47" s="379"/>
      <c r="AB47" s="391"/>
      <c r="AC47" s="392"/>
      <c r="AD47" s="382"/>
      <c r="AE47" s="382"/>
      <c r="AF47" s="384"/>
      <c r="AG47" s="384"/>
      <c r="AH47" s="384"/>
      <c r="AI47" s="384"/>
      <c r="AJ47" s="384"/>
      <c r="AK47" s="384"/>
      <c r="AL47" s="384"/>
      <c r="AM47" s="384"/>
      <c r="AN47" s="384"/>
      <c r="AO47" s="384"/>
      <c r="AP47" s="384"/>
      <c r="AQ47" s="384"/>
      <c r="AR47" s="384"/>
      <c r="AS47" s="384"/>
      <c r="AT47" s="384"/>
      <c r="AU47" s="384"/>
      <c r="AV47" s="384"/>
      <c r="AW47" s="384"/>
      <c r="AX47" s="384"/>
      <c r="AY47" s="384"/>
      <c r="AZ47" s="384"/>
    </row>
    <row r="48" spans="1:52" ht="21" customHeight="1">
      <c r="A48" s="427">
        <v>5</v>
      </c>
      <c r="B48" s="688" t="s">
        <v>232</v>
      </c>
      <c r="C48" s="688"/>
      <c r="D48" s="688"/>
      <c r="E48" s="688"/>
      <c r="F48" s="688"/>
      <c r="G48" s="428"/>
      <c r="H48" s="428"/>
      <c r="Z48" s="379"/>
      <c r="AA48" s="379"/>
      <c r="AB48" s="391"/>
      <c r="AC48" s="392"/>
      <c r="AD48" s="382"/>
      <c r="AE48" s="382"/>
      <c r="AF48" s="384"/>
      <c r="AG48" s="384"/>
      <c r="AH48" s="384"/>
      <c r="AI48" s="384"/>
      <c r="AJ48" s="384"/>
      <c r="AK48" s="384"/>
      <c r="AL48" s="384"/>
      <c r="AM48" s="384"/>
      <c r="AN48" s="384"/>
      <c r="AO48" s="384"/>
      <c r="AP48" s="384"/>
      <c r="AQ48" s="384"/>
      <c r="AR48" s="384"/>
      <c r="AS48" s="384"/>
      <c r="AT48" s="384"/>
      <c r="AU48" s="384"/>
      <c r="AV48" s="384"/>
      <c r="AW48" s="384"/>
      <c r="AX48" s="384"/>
      <c r="AY48" s="384"/>
      <c r="AZ48" s="384"/>
    </row>
    <row r="49" spans="1:52" s="378" customFormat="1" ht="214.5" customHeight="1">
      <c r="A49" s="400">
        <v>5.0999999999999996</v>
      </c>
      <c r="B49" s="659" t="s">
        <v>590</v>
      </c>
      <c r="C49" s="659"/>
      <c r="D49" s="659"/>
      <c r="E49" s="659"/>
      <c r="F49" s="659"/>
      <c r="G49" s="424"/>
      <c r="H49" s="424"/>
      <c r="I49" s="377"/>
      <c r="Z49" s="379"/>
      <c r="AA49" s="379"/>
      <c r="AB49" s="391"/>
      <c r="AC49" s="392"/>
      <c r="AD49" s="383"/>
      <c r="AE49" s="383"/>
      <c r="AF49" s="379"/>
      <c r="AG49" s="379"/>
      <c r="AH49" s="379"/>
      <c r="AI49" s="379"/>
      <c r="AJ49" s="379"/>
      <c r="AK49" s="379"/>
      <c r="AL49" s="379"/>
      <c r="AM49" s="379"/>
      <c r="AN49" s="379"/>
      <c r="AO49" s="379"/>
      <c r="AP49" s="379"/>
      <c r="AQ49" s="379"/>
      <c r="AR49" s="379"/>
      <c r="AS49" s="379"/>
      <c r="AT49" s="379"/>
      <c r="AU49" s="379"/>
      <c r="AV49" s="379"/>
      <c r="AW49" s="379"/>
      <c r="AX49" s="379"/>
      <c r="AY49" s="379"/>
      <c r="AZ49" s="379"/>
    </row>
    <row r="50" spans="1:52" s="378" customFormat="1" ht="33" customHeight="1">
      <c r="A50" s="400">
        <v>6</v>
      </c>
      <c r="B50" s="659" t="s">
        <v>233</v>
      </c>
      <c r="C50" s="659"/>
      <c r="D50" s="659"/>
      <c r="E50" s="659"/>
      <c r="F50" s="659"/>
      <c r="G50" s="424"/>
      <c r="H50" s="424"/>
      <c r="I50" s="377"/>
      <c r="Z50" s="379"/>
      <c r="AA50" s="379"/>
      <c r="AB50" s="391"/>
      <c r="AC50" s="392"/>
      <c r="AD50" s="383"/>
      <c r="AE50" s="383"/>
      <c r="AF50" s="379"/>
      <c r="AG50" s="379"/>
      <c r="AH50" s="379"/>
      <c r="AI50" s="379"/>
      <c r="AJ50" s="379"/>
      <c r="AK50" s="379"/>
      <c r="AL50" s="379"/>
      <c r="AM50" s="379"/>
      <c r="AN50" s="379"/>
      <c r="AO50" s="379"/>
      <c r="AP50" s="379"/>
      <c r="AQ50" s="379"/>
      <c r="AR50" s="379"/>
      <c r="AS50" s="379"/>
      <c r="AT50" s="379"/>
      <c r="AU50" s="379"/>
      <c r="AV50" s="379"/>
      <c r="AW50" s="379"/>
      <c r="AX50" s="379"/>
      <c r="AY50" s="379"/>
      <c r="AZ50" s="379"/>
    </row>
    <row r="51" spans="1:52" s="378" customFormat="1" ht="26.1" customHeight="1">
      <c r="A51" s="427"/>
      <c r="B51" s="429" t="s">
        <v>556</v>
      </c>
      <c r="C51" s="393" t="s">
        <v>533</v>
      </c>
      <c r="D51" s="388"/>
      <c r="E51" s="430" t="s">
        <v>234</v>
      </c>
      <c r="I51" s="377"/>
      <c r="J51" s="387"/>
      <c r="K51" s="387"/>
      <c r="L51" s="387"/>
      <c r="M51" s="387"/>
      <c r="N51" s="387"/>
      <c r="O51" s="387"/>
      <c r="P51" s="387"/>
      <c r="Q51" s="387"/>
      <c r="R51" s="387"/>
      <c r="S51" s="387"/>
      <c r="T51" s="387"/>
      <c r="U51" s="387"/>
      <c r="V51" s="387"/>
      <c r="W51" s="387"/>
      <c r="X51" s="387"/>
      <c r="Y51" s="387"/>
      <c r="Z51" s="384"/>
      <c r="AA51" s="384"/>
      <c r="AB51" s="381"/>
      <c r="AC51" s="392"/>
      <c r="AD51" s="383"/>
      <c r="AE51" s="383"/>
      <c r="AF51" s="379"/>
      <c r="AG51" s="379"/>
      <c r="AH51" s="379"/>
      <c r="AI51" s="379"/>
      <c r="AJ51" s="379"/>
      <c r="AK51" s="379"/>
      <c r="AL51" s="379"/>
      <c r="AM51" s="379"/>
      <c r="AN51" s="379"/>
      <c r="AO51" s="379"/>
      <c r="AP51" s="379"/>
      <c r="AQ51" s="379"/>
      <c r="AR51" s="379"/>
      <c r="AS51" s="379"/>
      <c r="AT51" s="379"/>
      <c r="AU51" s="379"/>
      <c r="AV51" s="379"/>
      <c r="AW51" s="379"/>
      <c r="AX51" s="379"/>
      <c r="AY51" s="379"/>
      <c r="AZ51" s="379"/>
    </row>
    <row r="52" spans="1:52" s="378" customFormat="1" ht="38.1" customHeight="1">
      <c r="A52" s="427"/>
      <c r="B52" s="429" t="s">
        <v>557</v>
      </c>
      <c r="C52" s="398" t="s">
        <v>235</v>
      </c>
      <c r="D52" s="388"/>
      <c r="E52" s="430" t="s">
        <v>236</v>
      </c>
      <c r="I52" s="377"/>
      <c r="J52" s="387"/>
      <c r="K52" s="387"/>
      <c r="L52" s="387"/>
      <c r="M52" s="387"/>
      <c r="N52" s="387"/>
      <c r="O52" s="387"/>
      <c r="P52" s="387"/>
      <c r="Q52" s="387"/>
      <c r="R52" s="387"/>
      <c r="S52" s="387"/>
      <c r="T52" s="387"/>
      <c r="U52" s="387"/>
      <c r="V52" s="387"/>
      <c r="W52" s="387"/>
      <c r="X52" s="387"/>
      <c r="Y52" s="387"/>
      <c r="Z52" s="384"/>
      <c r="AA52" s="384"/>
      <c r="AB52" s="381"/>
      <c r="AC52" s="392"/>
      <c r="AD52" s="383"/>
      <c r="AE52" s="383"/>
      <c r="AF52" s="379"/>
      <c r="AG52" s="379"/>
      <c r="AH52" s="379"/>
      <c r="AI52" s="379"/>
      <c r="AJ52" s="379"/>
      <c r="AK52" s="379"/>
      <c r="AL52" s="379"/>
      <c r="AM52" s="379"/>
      <c r="AN52" s="379"/>
      <c r="AO52" s="379"/>
      <c r="AP52" s="379"/>
      <c r="AQ52" s="379"/>
      <c r="AR52" s="379"/>
      <c r="AS52" s="379"/>
      <c r="AT52" s="379"/>
      <c r="AU52" s="379"/>
      <c r="AV52" s="379"/>
      <c r="AW52" s="379"/>
      <c r="AX52" s="379"/>
      <c r="AY52" s="379"/>
      <c r="AZ52" s="379"/>
    </row>
    <row r="53" spans="1:52" s="378" customFormat="1" ht="38.1" customHeight="1">
      <c r="A53" s="427"/>
      <c r="B53" s="429" t="s">
        <v>558</v>
      </c>
      <c r="C53" s="398" t="s">
        <v>237</v>
      </c>
      <c r="D53" s="388"/>
      <c r="E53" s="430" t="s">
        <v>238</v>
      </c>
      <c r="I53" s="377"/>
      <c r="Z53" s="379"/>
      <c r="AA53" s="379"/>
      <c r="AB53" s="380"/>
      <c r="AC53" s="392"/>
      <c r="AD53" s="383"/>
      <c r="AE53" s="383"/>
      <c r="AF53" s="379"/>
      <c r="AG53" s="379"/>
      <c r="AH53" s="379"/>
      <c r="AI53" s="379"/>
      <c r="AJ53" s="379"/>
      <c r="AK53" s="379"/>
      <c r="AL53" s="379"/>
      <c r="AM53" s="379"/>
      <c r="AN53" s="379"/>
      <c r="AO53" s="379"/>
      <c r="AP53" s="379"/>
      <c r="AQ53" s="379"/>
      <c r="AR53" s="379"/>
      <c r="AS53" s="379"/>
      <c r="AT53" s="379"/>
      <c r="AU53" s="379"/>
      <c r="AV53" s="379"/>
      <c r="AW53" s="379"/>
      <c r="AX53" s="379"/>
      <c r="AY53" s="379"/>
      <c r="AZ53" s="379"/>
    </row>
    <row r="54" spans="1:52" s="378" customFormat="1" ht="38.1" customHeight="1">
      <c r="A54" s="427"/>
      <c r="B54" s="429" t="s">
        <v>239</v>
      </c>
      <c r="C54" s="398" t="s">
        <v>240</v>
      </c>
      <c r="D54" s="388"/>
      <c r="E54" s="430" t="s">
        <v>241</v>
      </c>
      <c r="I54" s="377"/>
      <c r="Z54" s="379"/>
      <c r="AA54" s="379"/>
      <c r="AB54" s="381"/>
      <c r="AC54" s="392"/>
      <c r="AD54" s="383"/>
      <c r="AE54" s="383"/>
      <c r="AF54" s="379"/>
      <c r="AG54" s="379"/>
      <c r="AH54" s="379"/>
      <c r="AI54" s="379"/>
      <c r="AJ54" s="379"/>
      <c r="AK54" s="379"/>
      <c r="AL54" s="379"/>
      <c r="AM54" s="379"/>
      <c r="AN54" s="379"/>
      <c r="AO54" s="379"/>
      <c r="AP54" s="379"/>
      <c r="AQ54" s="379"/>
      <c r="AR54" s="379"/>
      <c r="AS54" s="379"/>
      <c r="AT54" s="379"/>
      <c r="AU54" s="379"/>
      <c r="AV54" s="379"/>
      <c r="AW54" s="379"/>
      <c r="AX54" s="379"/>
      <c r="AY54" s="379"/>
      <c r="AZ54" s="379"/>
    </row>
    <row r="55" spans="1:52" s="378" customFormat="1" ht="38.1" customHeight="1">
      <c r="A55" s="427"/>
      <c r="B55" s="429" t="s">
        <v>242</v>
      </c>
      <c r="C55" s="398" t="s">
        <v>243</v>
      </c>
      <c r="D55" s="388"/>
      <c r="E55" s="430" t="s">
        <v>244</v>
      </c>
      <c r="I55" s="377"/>
      <c r="J55" s="387"/>
      <c r="K55" s="387"/>
      <c r="L55" s="387"/>
      <c r="M55" s="387"/>
      <c r="N55" s="387"/>
      <c r="O55" s="387"/>
      <c r="P55" s="387"/>
      <c r="Q55" s="387"/>
      <c r="R55" s="387"/>
      <c r="S55" s="387"/>
      <c r="T55" s="387"/>
      <c r="U55" s="387"/>
      <c r="V55" s="387"/>
      <c r="W55" s="387"/>
      <c r="X55" s="387"/>
      <c r="Y55" s="387"/>
      <c r="Z55" s="384"/>
      <c r="AA55" s="384"/>
      <c r="AB55" s="381"/>
      <c r="AC55" s="392"/>
      <c r="AD55" s="383"/>
      <c r="AE55" s="383"/>
      <c r="AF55" s="379"/>
      <c r="AG55" s="379"/>
      <c r="AH55" s="379"/>
      <c r="AI55" s="379"/>
      <c r="AJ55" s="379"/>
      <c r="AK55" s="379"/>
      <c r="AL55" s="379"/>
      <c r="AM55" s="379"/>
      <c r="AN55" s="379"/>
      <c r="AO55" s="379"/>
      <c r="AP55" s="379"/>
      <c r="AQ55" s="379"/>
      <c r="AR55" s="379"/>
      <c r="AS55" s="379"/>
      <c r="AT55" s="379"/>
      <c r="AU55" s="379"/>
      <c r="AV55" s="379"/>
      <c r="AW55" s="379"/>
      <c r="AX55" s="379"/>
      <c r="AY55" s="379"/>
      <c r="AZ55" s="379"/>
    </row>
    <row r="56" spans="1:52" s="378" customFormat="1" ht="38.1" customHeight="1">
      <c r="A56" s="427"/>
      <c r="B56" s="429" t="s">
        <v>245</v>
      </c>
      <c r="C56" s="398" t="s">
        <v>246</v>
      </c>
      <c r="D56" s="388"/>
      <c r="E56" s="430" t="s">
        <v>248</v>
      </c>
      <c r="I56" s="377"/>
      <c r="Z56" s="379"/>
      <c r="AA56" s="379"/>
      <c r="AB56" s="381"/>
      <c r="AC56" s="392"/>
      <c r="AD56" s="383"/>
      <c r="AE56" s="383"/>
      <c r="AF56" s="379"/>
      <c r="AG56" s="379"/>
      <c r="AH56" s="379"/>
      <c r="AI56" s="379"/>
      <c r="AJ56" s="379"/>
      <c r="AK56" s="379"/>
      <c r="AL56" s="379"/>
      <c r="AM56" s="379"/>
      <c r="AN56" s="379"/>
      <c r="AO56" s="379"/>
      <c r="AP56" s="379"/>
      <c r="AQ56" s="379"/>
      <c r="AR56" s="379"/>
      <c r="AS56" s="379"/>
      <c r="AT56" s="379"/>
      <c r="AU56" s="379"/>
      <c r="AV56" s="379"/>
      <c r="AW56" s="379"/>
      <c r="AX56" s="379"/>
      <c r="AY56" s="379"/>
      <c r="AZ56" s="379"/>
    </row>
    <row r="57" spans="1:52" s="378" customFormat="1" ht="38.1" customHeight="1">
      <c r="A57" s="427"/>
      <c r="B57" s="429" t="s">
        <v>249</v>
      </c>
      <c r="C57" s="398" t="s">
        <v>250</v>
      </c>
      <c r="D57" s="388"/>
      <c r="E57" s="430" t="s">
        <v>251</v>
      </c>
      <c r="I57" s="377"/>
      <c r="Z57" s="379"/>
      <c r="AA57" s="379"/>
      <c r="AB57" s="381"/>
      <c r="AC57" s="392"/>
      <c r="AD57" s="383"/>
      <c r="AE57" s="383"/>
      <c r="AF57" s="379"/>
      <c r="AG57" s="379"/>
      <c r="AH57" s="379"/>
      <c r="AI57" s="379"/>
      <c r="AJ57" s="379"/>
      <c r="AK57" s="379"/>
      <c r="AL57" s="379"/>
      <c r="AM57" s="379"/>
      <c r="AN57" s="379"/>
      <c r="AO57" s="379"/>
      <c r="AP57" s="379"/>
      <c r="AQ57" s="379"/>
      <c r="AR57" s="379"/>
      <c r="AS57" s="379"/>
      <c r="AT57" s="379"/>
      <c r="AU57" s="379"/>
      <c r="AV57" s="379"/>
      <c r="AW57" s="379"/>
      <c r="AX57" s="379"/>
      <c r="AY57" s="379"/>
      <c r="AZ57" s="379"/>
    </row>
    <row r="58" spans="1:52" ht="38.1" customHeight="1">
      <c r="A58" s="429"/>
      <c r="B58" s="429" t="s">
        <v>252</v>
      </c>
      <c r="C58" s="398" t="s">
        <v>46</v>
      </c>
      <c r="E58" s="430" t="s">
        <v>254</v>
      </c>
      <c r="F58" s="387"/>
      <c r="G58" s="387"/>
      <c r="H58" s="387"/>
      <c r="J58" s="387"/>
      <c r="K58" s="387"/>
      <c r="L58" s="387"/>
      <c r="M58" s="387"/>
      <c r="N58" s="387"/>
      <c r="O58" s="387"/>
      <c r="P58" s="387"/>
      <c r="Q58" s="387"/>
      <c r="R58" s="387"/>
      <c r="S58" s="387"/>
      <c r="T58" s="387"/>
      <c r="U58" s="387"/>
      <c r="V58" s="387"/>
      <c r="W58" s="387"/>
      <c r="X58" s="387"/>
      <c r="Y58" s="387"/>
      <c r="Z58" s="384"/>
      <c r="AA58" s="384"/>
      <c r="AB58" s="381"/>
      <c r="AC58" s="392"/>
      <c r="AD58" s="382"/>
      <c r="AE58" s="382"/>
      <c r="AF58" s="384"/>
      <c r="AG58" s="384"/>
      <c r="AH58" s="384"/>
      <c r="AI58" s="384"/>
      <c r="AJ58" s="384"/>
      <c r="AK58" s="384"/>
      <c r="AL58" s="384"/>
      <c r="AM58" s="384"/>
      <c r="AN58" s="384"/>
      <c r="AO58" s="384"/>
      <c r="AP58" s="384"/>
      <c r="AQ58" s="384"/>
      <c r="AR58" s="384"/>
      <c r="AS58" s="384"/>
      <c r="AT58" s="384"/>
      <c r="AU58" s="384"/>
      <c r="AV58" s="384"/>
      <c r="AW58" s="384"/>
      <c r="AX58" s="384"/>
      <c r="AY58" s="384"/>
      <c r="AZ58" s="384"/>
    </row>
    <row r="59" spans="1:52" ht="38.1" customHeight="1">
      <c r="A59" s="429"/>
      <c r="B59" s="429" t="s">
        <v>255</v>
      </c>
      <c r="C59" s="398" t="s">
        <v>253</v>
      </c>
      <c r="E59" s="430" t="s">
        <v>256</v>
      </c>
      <c r="F59" s="387"/>
      <c r="G59" s="387"/>
      <c r="H59" s="387"/>
      <c r="J59" s="387"/>
      <c r="K59" s="387"/>
      <c r="L59" s="387"/>
      <c r="M59" s="387"/>
      <c r="N59" s="387"/>
      <c r="O59" s="387"/>
      <c r="P59" s="387"/>
      <c r="Q59" s="387"/>
      <c r="R59" s="387"/>
      <c r="S59" s="387"/>
      <c r="T59" s="387"/>
      <c r="U59" s="387"/>
      <c r="V59" s="387"/>
      <c r="W59" s="387"/>
      <c r="X59" s="387"/>
      <c r="Y59" s="387"/>
      <c r="Z59" s="384"/>
      <c r="AA59" s="384"/>
      <c r="AB59" s="381"/>
      <c r="AC59" s="392"/>
      <c r="AD59" s="382"/>
      <c r="AE59" s="382"/>
      <c r="AF59" s="384"/>
      <c r="AG59" s="384"/>
      <c r="AH59" s="384"/>
      <c r="AI59" s="384"/>
      <c r="AJ59" s="384"/>
      <c r="AK59" s="384"/>
      <c r="AL59" s="384"/>
      <c r="AM59" s="384"/>
      <c r="AN59" s="384"/>
      <c r="AO59" s="384"/>
      <c r="AP59" s="384"/>
      <c r="AQ59" s="384"/>
      <c r="AR59" s="384"/>
      <c r="AS59" s="384"/>
      <c r="AT59" s="384"/>
      <c r="AU59" s="384"/>
      <c r="AV59" s="384"/>
      <c r="AW59" s="384"/>
      <c r="AX59" s="384"/>
      <c r="AY59" s="384"/>
      <c r="AZ59" s="384"/>
    </row>
    <row r="60" spans="1:52" ht="38.1" customHeight="1">
      <c r="A60" s="429"/>
      <c r="B60" s="429" t="s">
        <v>257</v>
      </c>
      <c r="C60" s="398" t="s">
        <v>47</v>
      </c>
      <c r="E60" s="430" t="s">
        <v>258</v>
      </c>
      <c r="F60" s="387"/>
      <c r="G60" s="387"/>
      <c r="H60" s="387"/>
      <c r="J60" s="387"/>
      <c r="K60" s="387"/>
      <c r="L60" s="387"/>
      <c r="M60" s="387"/>
      <c r="N60" s="387"/>
      <c r="O60" s="387"/>
      <c r="P60" s="387"/>
      <c r="Q60" s="387"/>
      <c r="R60" s="387"/>
      <c r="S60" s="387"/>
      <c r="T60" s="387"/>
      <c r="U60" s="387"/>
      <c r="V60" s="387"/>
      <c r="W60" s="387"/>
      <c r="X60" s="387"/>
      <c r="Y60" s="387"/>
      <c r="Z60" s="384"/>
      <c r="AA60" s="384"/>
      <c r="AB60" s="381"/>
      <c r="AC60" s="392"/>
      <c r="AD60" s="382"/>
      <c r="AE60" s="382"/>
      <c r="AF60" s="384"/>
      <c r="AG60" s="384"/>
      <c r="AH60" s="384"/>
      <c r="AI60" s="384"/>
      <c r="AJ60" s="384"/>
      <c r="AK60" s="384"/>
      <c r="AL60" s="384"/>
      <c r="AM60" s="384"/>
      <c r="AN60" s="384"/>
      <c r="AO60" s="384"/>
      <c r="AP60" s="384"/>
      <c r="AQ60" s="384"/>
      <c r="AR60" s="384"/>
      <c r="AS60" s="384"/>
      <c r="AT60" s="384"/>
      <c r="AU60" s="384"/>
      <c r="AV60" s="384"/>
      <c r="AW60" s="384"/>
      <c r="AX60" s="384"/>
      <c r="AY60" s="384"/>
      <c r="AZ60" s="384"/>
    </row>
    <row r="61" spans="1:52" ht="38.1" customHeight="1">
      <c r="A61" s="429"/>
      <c r="B61" s="429" t="s">
        <v>259</v>
      </c>
      <c r="C61" s="398" t="s">
        <v>48</v>
      </c>
      <c r="E61" s="430" t="s">
        <v>260</v>
      </c>
      <c r="F61" s="387"/>
      <c r="G61" s="387"/>
      <c r="H61" s="387"/>
      <c r="J61" s="387"/>
      <c r="K61" s="387"/>
      <c r="L61" s="387"/>
      <c r="M61" s="387"/>
      <c r="N61" s="387"/>
      <c r="O61" s="387"/>
      <c r="P61" s="387"/>
      <c r="Q61" s="387"/>
      <c r="R61" s="387"/>
      <c r="S61" s="387"/>
      <c r="T61" s="387"/>
      <c r="U61" s="387"/>
      <c r="V61" s="387"/>
      <c r="W61" s="387"/>
      <c r="X61" s="387"/>
      <c r="Y61" s="387"/>
      <c r="Z61" s="384"/>
      <c r="AA61" s="384"/>
      <c r="AB61" s="381"/>
      <c r="AC61" s="392"/>
      <c r="AD61" s="382"/>
      <c r="AE61" s="382"/>
      <c r="AF61" s="384"/>
      <c r="AG61" s="384"/>
      <c r="AH61" s="384"/>
      <c r="AI61" s="384"/>
      <c r="AJ61" s="384"/>
      <c r="AK61" s="384"/>
      <c r="AL61" s="384"/>
      <c r="AM61" s="384"/>
      <c r="AN61" s="384"/>
      <c r="AO61" s="384"/>
      <c r="AP61" s="384"/>
      <c r="AQ61" s="384"/>
      <c r="AR61" s="384"/>
      <c r="AS61" s="384"/>
      <c r="AT61" s="384"/>
      <c r="AU61" s="384"/>
      <c r="AV61" s="384"/>
      <c r="AW61" s="384"/>
      <c r="AX61" s="384"/>
      <c r="AY61" s="384"/>
      <c r="AZ61" s="384"/>
    </row>
    <row r="62" spans="1:52" ht="41.25" customHeight="1">
      <c r="B62" s="400" t="s">
        <v>262</v>
      </c>
      <c r="C62" s="660" t="s">
        <v>263</v>
      </c>
      <c r="D62" s="660"/>
      <c r="E62" s="431" t="s">
        <v>261</v>
      </c>
      <c r="F62" s="387"/>
      <c r="G62" s="387"/>
      <c r="H62" s="387"/>
      <c r="Z62" s="379"/>
      <c r="AA62" s="379"/>
      <c r="AB62" s="391"/>
      <c r="AC62" s="392"/>
      <c r="AD62" s="382"/>
      <c r="AE62" s="382"/>
      <c r="AF62" s="384"/>
      <c r="AG62" s="384"/>
      <c r="AH62" s="384"/>
      <c r="AI62" s="384"/>
      <c r="AJ62" s="384"/>
      <c r="AK62" s="384"/>
      <c r="AL62" s="384"/>
      <c r="AM62" s="384"/>
      <c r="AN62" s="384"/>
      <c r="AO62" s="384"/>
      <c r="AP62" s="384"/>
      <c r="AQ62" s="384"/>
      <c r="AR62" s="384"/>
      <c r="AS62" s="384"/>
      <c r="AT62" s="384"/>
      <c r="AU62" s="384"/>
      <c r="AV62" s="384"/>
      <c r="AW62" s="384"/>
      <c r="AX62" s="384"/>
      <c r="AY62" s="384"/>
      <c r="AZ62" s="384"/>
    </row>
    <row r="63" spans="1:52" ht="45" customHeight="1">
      <c r="B63" s="659" t="s">
        <v>264</v>
      </c>
      <c r="C63" s="659"/>
      <c r="D63" s="659"/>
      <c r="E63" s="659"/>
      <c r="F63" s="659"/>
      <c r="G63" s="424"/>
      <c r="H63" s="424"/>
      <c r="Z63" s="379"/>
      <c r="AA63" s="379"/>
      <c r="AB63" s="391"/>
      <c r="AC63" s="392"/>
      <c r="AD63" s="382"/>
      <c r="AE63" s="382"/>
      <c r="AF63" s="384"/>
      <c r="AG63" s="384"/>
      <c r="AH63" s="384"/>
      <c r="AI63" s="384"/>
      <c r="AJ63" s="384"/>
      <c r="AK63" s="384"/>
      <c r="AL63" s="384"/>
      <c r="AM63" s="384"/>
      <c r="AN63" s="384"/>
      <c r="AO63" s="384"/>
      <c r="AP63" s="384"/>
      <c r="AQ63" s="384"/>
      <c r="AR63" s="384"/>
      <c r="AS63" s="384"/>
      <c r="AT63" s="384"/>
      <c r="AU63" s="384"/>
      <c r="AV63" s="384"/>
      <c r="AW63" s="384"/>
      <c r="AX63" s="384"/>
      <c r="AY63" s="384"/>
      <c r="AZ63" s="384"/>
    </row>
    <row r="64" spans="1:52" ht="65.25" customHeight="1">
      <c r="A64" s="400">
        <v>7</v>
      </c>
      <c r="B64" s="659" t="s">
        <v>269</v>
      </c>
      <c r="C64" s="659"/>
      <c r="D64" s="659"/>
      <c r="E64" s="659"/>
      <c r="F64" s="659"/>
      <c r="G64" s="424"/>
      <c r="H64" s="424"/>
      <c r="Z64" s="379"/>
      <c r="AA64" s="379"/>
      <c r="AB64" s="391"/>
      <c r="AC64" s="392"/>
      <c r="AD64" s="382"/>
      <c r="AE64" s="382"/>
      <c r="AF64" s="384"/>
      <c r="AG64" s="384"/>
      <c r="AH64" s="384"/>
      <c r="AI64" s="384"/>
      <c r="AJ64" s="384"/>
      <c r="AK64" s="384"/>
      <c r="AL64" s="384"/>
      <c r="AM64" s="384"/>
      <c r="AN64" s="384"/>
      <c r="AO64" s="384"/>
      <c r="AP64" s="384"/>
      <c r="AQ64" s="384"/>
      <c r="AR64" s="384"/>
      <c r="AS64" s="384"/>
      <c r="AT64" s="384"/>
      <c r="AU64" s="384"/>
      <c r="AV64" s="384"/>
      <c r="AW64" s="384"/>
      <c r="AX64" s="384"/>
      <c r="AY64" s="384"/>
      <c r="AZ64" s="384"/>
    </row>
    <row r="65" spans="1:52" ht="53.25" customHeight="1">
      <c r="A65" s="400">
        <v>8</v>
      </c>
      <c r="B65" s="659" t="s">
        <v>49</v>
      </c>
      <c r="C65" s="659"/>
      <c r="D65" s="659"/>
      <c r="E65" s="659"/>
      <c r="F65" s="659"/>
      <c r="G65" s="424"/>
      <c r="H65" s="424"/>
      <c r="Z65" s="379"/>
      <c r="AA65" s="379"/>
      <c r="AB65" s="391"/>
      <c r="AC65" s="392"/>
      <c r="AD65" s="382"/>
      <c r="AE65" s="382"/>
      <c r="AF65" s="384"/>
      <c r="AG65" s="384"/>
      <c r="AH65" s="384"/>
      <c r="AI65" s="384"/>
      <c r="AJ65" s="384"/>
      <c r="AK65" s="384"/>
      <c r="AL65" s="384"/>
      <c r="AM65" s="384"/>
      <c r="AN65" s="384"/>
      <c r="AO65" s="384"/>
      <c r="AP65" s="384"/>
      <c r="AQ65" s="384"/>
      <c r="AR65" s="384"/>
      <c r="AS65" s="384"/>
      <c r="AT65" s="384"/>
      <c r="AU65" s="384"/>
      <c r="AV65" s="384"/>
      <c r="AW65" s="384"/>
      <c r="AX65" s="384"/>
      <c r="AY65" s="384"/>
      <c r="AZ65" s="384"/>
    </row>
    <row r="66" spans="1:52" ht="57.75" customHeight="1">
      <c r="A66" s="400">
        <v>9</v>
      </c>
      <c r="B66" s="659" t="s">
        <v>50</v>
      </c>
      <c r="C66" s="659"/>
      <c r="D66" s="659"/>
      <c r="E66" s="659"/>
      <c r="F66" s="659"/>
      <c r="G66" s="424"/>
      <c r="H66" s="424"/>
      <c r="Z66" s="379"/>
      <c r="AA66" s="379"/>
      <c r="AB66" s="391"/>
      <c r="AC66" s="392"/>
      <c r="AD66" s="382"/>
      <c r="AE66" s="382"/>
      <c r="AF66" s="384"/>
      <c r="AG66" s="384"/>
      <c r="AH66" s="384"/>
      <c r="AI66" s="384"/>
      <c r="AJ66" s="384"/>
      <c r="AK66" s="384"/>
      <c r="AL66" s="384"/>
      <c r="AM66" s="384"/>
      <c r="AN66" s="384"/>
      <c r="AO66" s="384"/>
      <c r="AP66" s="384"/>
      <c r="AQ66" s="384"/>
      <c r="AR66" s="384"/>
      <c r="AS66" s="384"/>
      <c r="AT66" s="384"/>
      <c r="AU66" s="384"/>
      <c r="AV66" s="384"/>
      <c r="AW66" s="384"/>
      <c r="AX66" s="384"/>
      <c r="AY66" s="384"/>
      <c r="AZ66" s="384"/>
    </row>
    <row r="67" spans="1:52" ht="56.25" customHeight="1">
      <c r="A67" s="400">
        <v>10</v>
      </c>
      <c r="B67" s="659" t="s">
        <v>270</v>
      </c>
      <c r="C67" s="659"/>
      <c r="D67" s="659"/>
      <c r="E67" s="659"/>
      <c r="F67" s="659"/>
      <c r="G67" s="424"/>
      <c r="H67" s="424"/>
      <c r="Z67" s="379"/>
      <c r="AA67" s="379"/>
      <c r="AB67" s="391"/>
      <c r="AC67" s="392"/>
      <c r="AD67" s="382"/>
      <c r="AE67" s="382"/>
      <c r="AF67" s="384"/>
      <c r="AG67" s="384"/>
      <c r="AH67" s="384"/>
      <c r="AI67" s="384"/>
      <c r="AJ67" s="384"/>
      <c r="AK67" s="384"/>
      <c r="AL67" s="384"/>
      <c r="AM67" s="384"/>
      <c r="AN67" s="384"/>
      <c r="AO67" s="384"/>
      <c r="AP67" s="384"/>
      <c r="AQ67" s="384"/>
      <c r="AR67" s="384"/>
      <c r="AS67" s="384"/>
      <c r="AT67" s="384"/>
      <c r="AU67" s="384"/>
      <c r="AV67" s="384"/>
      <c r="AW67" s="384"/>
      <c r="AX67" s="384"/>
      <c r="AY67" s="384"/>
      <c r="AZ67" s="384"/>
    </row>
    <row r="68" spans="1:52" ht="30.75" customHeight="1">
      <c r="A68" s="400">
        <v>11</v>
      </c>
      <c r="B68" s="659" t="s">
        <v>271</v>
      </c>
      <c r="C68" s="659"/>
      <c r="D68" s="659"/>
      <c r="E68" s="659"/>
      <c r="F68" s="659"/>
      <c r="G68" s="424"/>
      <c r="H68" s="424"/>
      <c r="Z68" s="379"/>
      <c r="AA68" s="379"/>
      <c r="AB68" s="391"/>
      <c r="AC68" s="392"/>
      <c r="AD68" s="382"/>
      <c r="AE68" s="382"/>
      <c r="AF68" s="384"/>
      <c r="AG68" s="384"/>
      <c r="AH68" s="384"/>
      <c r="AI68" s="384"/>
      <c r="AJ68" s="384"/>
      <c r="AK68" s="384"/>
      <c r="AL68" s="384"/>
      <c r="AM68" s="384"/>
      <c r="AN68" s="384"/>
      <c r="AO68" s="384"/>
      <c r="AP68" s="384"/>
      <c r="AQ68" s="384"/>
      <c r="AR68" s="384"/>
      <c r="AS68" s="384"/>
      <c r="AT68" s="384"/>
      <c r="AU68" s="384"/>
      <c r="AV68" s="384"/>
      <c r="AW68" s="384"/>
      <c r="AX68" s="384"/>
      <c r="AY68" s="384"/>
      <c r="AZ68" s="384"/>
    </row>
    <row r="69" spans="1:52" ht="36.75" customHeight="1">
      <c r="A69" s="400">
        <v>12</v>
      </c>
      <c r="B69" s="659" t="s">
        <v>51</v>
      </c>
      <c r="C69" s="659"/>
      <c r="D69" s="659"/>
      <c r="E69" s="659"/>
      <c r="F69" s="659"/>
      <c r="G69" s="424"/>
      <c r="H69" s="424"/>
      <c r="Z69" s="379"/>
      <c r="AA69" s="379"/>
      <c r="AB69" s="391"/>
      <c r="AC69" s="392"/>
      <c r="AD69" s="382"/>
      <c r="AE69" s="382"/>
      <c r="AF69" s="384"/>
      <c r="AG69" s="384"/>
      <c r="AH69" s="384"/>
      <c r="AI69" s="384"/>
      <c r="AJ69" s="384"/>
      <c r="AK69" s="384"/>
      <c r="AL69" s="384"/>
      <c r="AM69" s="384"/>
      <c r="AN69" s="384"/>
      <c r="AO69" s="384"/>
      <c r="AP69" s="384"/>
      <c r="AQ69" s="384"/>
      <c r="AR69" s="384"/>
      <c r="AS69" s="384"/>
      <c r="AT69" s="384"/>
      <c r="AU69" s="384"/>
      <c r="AV69" s="384"/>
      <c r="AW69" s="384"/>
      <c r="AX69" s="384"/>
      <c r="AY69" s="384"/>
      <c r="AZ69" s="384"/>
    </row>
    <row r="70" spans="1:52" ht="45" customHeight="1">
      <c r="A70" s="427"/>
      <c r="B70" s="671" t="s">
        <v>272</v>
      </c>
      <c r="C70" s="671"/>
      <c r="D70" s="671" t="s">
        <v>273</v>
      </c>
      <c r="E70" s="671"/>
      <c r="F70" s="432" t="s">
        <v>504</v>
      </c>
      <c r="G70" s="433"/>
      <c r="H70" s="433"/>
      <c r="Z70" s="379"/>
      <c r="AA70" s="379"/>
      <c r="AB70" s="391"/>
      <c r="AC70" s="392"/>
      <c r="AD70" s="382"/>
      <c r="AE70" s="382"/>
      <c r="AF70" s="384"/>
      <c r="AG70" s="384"/>
      <c r="AH70" s="384"/>
      <c r="AI70" s="384"/>
      <c r="AJ70" s="384"/>
      <c r="AK70" s="384"/>
      <c r="AL70" s="384"/>
      <c r="AM70" s="384"/>
      <c r="AN70" s="384"/>
      <c r="AO70" s="384"/>
      <c r="AP70" s="384"/>
      <c r="AQ70" s="384"/>
      <c r="AR70" s="384"/>
      <c r="AS70" s="384"/>
      <c r="AT70" s="384"/>
      <c r="AU70" s="384"/>
      <c r="AV70" s="384"/>
      <c r="AW70" s="384"/>
      <c r="AX70" s="384"/>
      <c r="AY70" s="384"/>
      <c r="AZ70" s="384"/>
    </row>
    <row r="71" spans="1:52" ht="35.1" customHeight="1">
      <c r="A71" s="427"/>
      <c r="B71" s="670"/>
      <c r="C71" s="670"/>
      <c r="D71" s="666" t="s">
        <v>540</v>
      </c>
      <c r="E71" s="666"/>
      <c r="F71" s="434"/>
      <c r="G71" s="433"/>
      <c r="H71" s="433"/>
      <c r="Z71" s="379"/>
      <c r="AA71" s="379"/>
      <c r="AB71" s="391"/>
      <c r="AC71" s="392"/>
      <c r="AD71" s="382"/>
      <c r="AE71" s="382"/>
      <c r="AF71" s="384"/>
      <c r="AG71" s="384"/>
      <c r="AH71" s="384"/>
      <c r="AI71" s="384"/>
      <c r="AJ71" s="384"/>
      <c r="AK71" s="384"/>
      <c r="AL71" s="384"/>
      <c r="AM71" s="384"/>
      <c r="AN71" s="384"/>
      <c r="AO71" s="384"/>
      <c r="AP71" s="384"/>
      <c r="AQ71" s="384"/>
      <c r="AR71" s="384"/>
      <c r="AS71" s="384"/>
      <c r="AT71" s="384"/>
      <c r="AU71" s="384"/>
      <c r="AV71" s="384"/>
      <c r="AW71" s="384"/>
      <c r="AX71" s="384"/>
      <c r="AY71" s="384"/>
      <c r="AZ71" s="384"/>
    </row>
    <row r="72" spans="1:52" ht="35.1" customHeight="1">
      <c r="A72" s="427"/>
      <c r="B72" s="670"/>
      <c r="C72" s="670"/>
      <c r="D72" s="667"/>
      <c r="E72" s="667"/>
      <c r="F72" s="434"/>
      <c r="G72" s="433"/>
      <c r="H72" s="433"/>
      <c r="Z72" s="379"/>
      <c r="AA72" s="379"/>
      <c r="AB72" s="391"/>
      <c r="AC72" s="392"/>
      <c r="AD72" s="382"/>
      <c r="AE72" s="382"/>
      <c r="AF72" s="384"/>
      <c r="AG72" s="384"/>
      <c r="AH72" s="384"/>
      <c r="AI72" s="384"/>
      <c r="AJ72" s="384"/>
      <c r="AK72" s="384"/>
      <c r="AL72" s="384"/>
      <c r="AM72" s="384"/>
      <c r="AN72" s="384"/>
      <c r="AO72" s="384"/>
      <c r="AP72" s="384"/>
      <c r="AQ72" s="384"/>
      <c r="AR72" s="384"/>
      <c r="AS72" s="384"/>
      <c r="AT72" s="384"/>
      <c r="AU72" s="384"/>
      <c r="AV72" s="384"/>
      <c r="AW72" s="384"/>
      <c r="AX72" s="384"/>
      <c r="AY72" s="384"/>
      <c r="AZ72" s="384"/>
    </row>
    <row r="73" spans="1:52" ht="35.1" customHeight="1">
      <c r="A73" s="427"/>
      <c r="B73" s="670"/>
      <c r="C73" s="670"/>
      <c r="D73" s="667"/>
      <c r="E73" s="667"/>
      <c r="F73" s="434"/>
      <c r="G73" s="433"/>
      <c r="H73" s="433"/>
      <c r="Z73" s="379"/>
      <c r="AA73" s="379"/>
      <c r="AB73" s="391"/>
      <c r="AC73" s="392"/>
      <c r="AD73" s="382"/>
      <c r="AE73" s="382"/>
      <c r="AF73" s="384"/>
      <c r="AG73" s="384"/>
      <c r="AH73" s="384"/>
      <c r="AI73" s="384"/>
      <c r="AJ73" s="384"/>
      <c r="AK73" s="384"/>
      <c r="AL73" s="384"/>
      <c r="AM73" s="384"/>
      <c r="AN73" s="384"/>
      <c r="AO73" s="384"/>
      <c r="AP73" s="384"/>
      <c r="AQ73" s="384"/>
      <c r="AR73" s="384"/>
      <c r="AS73" s="384"/>
      <c r="AT73" s="384"/>
      <c r="AU73" s="384"/>
      <c r="AV73" s="384"/>
      <c r="AW73" s="384"/>
      <c r="AX73" s="384"/>
      <c r="AY73" s="384"/>
      <c r="AZ73" s="384"/>
    </row>
    <row r="74" spans="1:52" ht="33" customHeight="1">
      <c r="A74" s="427"/>
      <c r="B74" s="668" t="s">
        <v>505</v>
      </c>
      <c r="C74" s="668"/>
      <c r="D74" s="669"/>
      <c r="E74" s="669"/>
      <c r="F74" s="433"/>
      <c r="G74" s="433"/>
      <c r="H74" s="433"/>
      <c r="Z74" s="379"/>
      <c r="AA74" s="379"/>
      <c r="AB74" s="391"/>
      <c r="AC74" s="392"/>
      <c r="AD74" s="382"/>
      <c r="AE74" s="382"/>
      <c r="AF74" s="384"/>
      <c r="AG74" s="384"/>
      <c r="AH74" s="384"/>
      <c r="AI74" s="384"/>
      <c r="AJ74" s="384"/>
      <c r="AK74" s="384"/>
      <c r="AL74" s="384"/>
      <c r="AM74" s="384"/>
      <c r="AN74" s="384"/>
      <c r="AO74" s="384"/>
      <c r="AP74" s="384"/>
      <c r="AQ74" s="384"/>
      <c r="AR74" s="384"/>
      <c r="AS74" s="384"/>
      <c r="AT74" s="384"/>
      <c r="AU74" s="384"/>
      <c r="AV74" s="384"/>
      <c r="AW74" s="384"/>
      <c r="AX74" s="384"/>
      <c r="AY74" s="384"/>
      <c r="AZ74" s="384"/>
    </row>
    <row r="75" spans="1:52" ht="100.5" customHeight="1">
      <c r="A75" s="431">
        <v>13</v>
      </c>
      <c r="B75" s="659" t="s">
        <v>506</v>
      </c>
      <c r="C75" s="659"/>
      <c r="D75" s="659"/>
      <c r="E75" s="659"/>
      <c r="F75" s="659"/>
      <c r="G75" s="424"/>
      <c r="H75" s="424"/>
      <c r="Z75" s="379"/>
      <c r="AA75" s="379"/>
      <c r="AB75" s="391"/>
      <c r="AC75" s="392"/>
      <c r="AD75" s="382"/>
      <c r="AE75" s="382"/>
      <c r="AF75" s="384"/>
      <c r="AG75" s="384"/>
      <c r="AH75" s="384"/>
      <c r="AI75" s="384"/>
      <c r="AJ75" s="384"/>
      <c r="AK75" s="384"/>
      <c r="AL75" s="384"/>
      <c r="AM75" s="384"/>
      <c r="AN75" s="384"/>
      <c r="AO75" s="384"/>
      <c r="AP75" s="384"/>
      <c r="AQ75" s="384"/>
      <c r="AR75" s="384"/>
      <c r="AS75" s="384"/>
      <c r="AT75" s="384"/>
      <c r="AU75" s="384"/>
      <c r="AV75" s="384"/>
      <c r="AW75" s="384"/>
      <c r="AX75" s="384"/>
      <c r="AY75" s="384"/>
      <c r="AZ75" s="384"/>
    </row>
    <row r="76" spans="1:52" ht="30" customHeight="1">
      <c r="A76" s="435"/>
      <c r="B76" s="388" t="str">
        <f>IF(ISERROR("Dated this " &amp; AI6 &amp; LOOKUP(AI6,AG1:AG31,AH1:AH31) &amp; " day of " &amp; AI8 &amp; " " &amp;AI9), "", "Dated this " &amp; AI6 &amp; LOOKUP(AI6,AG1:AG31,AH1:AH31) &amp; " day of " &amp; AI8 &amp; " " &amp;AI9)</f>
        <v/>
      </c>
      <c r="E76" s="433"/>
      <c r="F76" s="433"/>
      <c r="G76" s="433"/>
      <c r="H76" s="433"/>
      <c r="Z76" s="379"/>
      <c r="AA76" s="379"/>
      <c r="AB76" s="391"/>
      <c r="AC76" s="392"/>
      <c r="AD76" s="382"/>
      <c r="AE76" s="382"/>
      <c r="AF76" s="384"/>
      <c r="AG76" s="384"/>
      <c r="AH76" s="384"/>
      <c r="AI76" s="384"/>
      <c r="AJ76" s="384"/>
      <c r="AK76" s="384"/>
      <c r="AL76" s="384"/>
      <c r="AM76" s="384"/>
      <c r="AN76" s="384"/>
      <c r="AO76" s="384"/>
      <c r="AP76" s="384"/>
      <c r="AQ76" s="384"/>
      <c r="AR76" s="384"/>
      <c r="AS76" s="384"/>
      <c r="AT76" s="384"/>
      <c r="AU76" s="384"/>
      <c r="AV76" s="384"/>
      <c r="AW76" s="384"/>
      <c r="AX76" s="384"/>
      <c r="AY76" s="384"/>
      <c r="AZ76" s="384"/>
    </row>
    <row r="77" spans="1:52" ht="30" customHeight="1">
      <c r="A77" s="435"/>
      <c r="B77" s="393" t="s">
        <v>507</v>
      </c>
      <c r="C77" s="387"/>
      <c r="D77" s="398"/>
      <c r="E77" s="398"/>
      <c r="F77" s="398"/>
      <c r="G77" s="398"/>
      <c r="H77" s="398"/>
      <c r="Z77" s="379"/>
      <c r="AA77" s="379"/>
      <c r="AB77" s="391"/>
      <c r="AC77" s="392"/>
      <c r="AD77" s="382"/>
      <c r="AE77" s="382"/>
      <c r="AF77" s="384"/>
      <c r="AG77" s="384"/>
      <c r="AH77" s="384"/>
      <c r="AI77" s="384"/>
      <c r="AJ77" s="384"/>
      <c r="AK77" s="384"/>
      <c r="AL77" s="384"/>
      <c r="AM77" s="384"/>
      <c r="AN77" s="384"/>
      <c r="AO77" s="384"/>
      <c r="AP77" s="384"/>
      <c r="AQ77" s="384"/>
      <c r="AR77" s="384"/>
      <c r="AS77" s="384"/>
      <c r="AT77" s="384"/>
      <c r="AU77" s="384"/>
      <c r="AV77" s="384"/>
      <c r="AW77" s="384"/>
      <c r="AX77" s="384"/>
      <c r="AY77" s="384"/>
      <c r="AZ77" s="384"/>
    </row>
    <row r="78" spans="1:52" ht="15.95" customHeight="1">
      <c r="A78" s="435"/>
      <c r="B78" s="427"/>
      <c r="C78" s="398"/>
      <c r="D78" s="398"/>
      <c r="E78" s="398"/>
      <c r="F78" s="398"/>
      <c r="G78" s="398"/>
      <c r="H78" s="398"/>
      <c r="Z78" s="379"/>
      <c r="AA78" s="379"/>
      <c r="AB78" s="391"/>
      <c r="AC78" s="392"/>
      <c r="AD78" s="382"/>
      <c r="AE78" s="382"/>
      <c r="AF78" s="384"/>
      <c r="AG78" s="384"/>
      <c r="AH78" s="384"/>
      <c r="AI78" s="384"/>
      <c r="AJ78" s="384"/>
      <c r="AK78" s="384"/>
      <c r="AL78" s="384"/>
      <c r="AM78" s="384"/>
      <c r="AN78" s="384"/>
      <c r="AO78" s="384"/>
      <c r="AP78" s="384"/>
      <c r="AQ78" s="384"/>
      <c r="AR78" s="384"/>
      <c r="AS78" s="384"/>
      <c r="AT78" s="384"/>
      <c r="AU78" s="384"/>
      <c r="AV78" s="384"/>
      <c r="AW78" s="384"/>
      <c r="AX78" s="384"/>
      <c r="AY78" s="384"/>
      <c r="AZ78" s="384"/>
    </row>
    <row r="79" spans="1:52" ht="21" customHeight="1">
      <c r="A79" s="435"/>
      <c r="B79" s="427"/>
      <c r="C79" s="398"/>
      <c r="D79" s="398"/>
      <c r="F79" s="436" t="s">
        <v>508</v>
      </c>
      <c r="G79" s="436"/>
      <c r="H79" s="436"/>
      <c r="Z79" s="379"/>
      <c r="AA79" s="379"/>
      <c r="AB79" s="391"/>
      <c r="AC79" s="392"/>
      <c r="AD79" s="382"/>
      <c r="AE79" s="382"/>
      <c r="AF79" s="384"/>
      <c r="AG79" s="384"/>
      <c r="AH79" s="384"/>
      <c r="AI79" s="384"/>
      <c r="AJ79" s="384"/>
      <c r="AK79" s="384"/>
      <c r="AL79" s="384"/>
      <c r="AM79" s="384"/>
      <c r="AN79" s="384"/>
      <c r="AO79" s="384"/>
      <c r="AP79" s="384"/>
      <c r="AQ79" s="384"/>
      <c r="AR79" s="384"/>
      <c r="AS79" s="384"/>
      <c r="AT79" s="384"/>
      <c r="AU79" s="384"/>
      <c r="AV79" s="384"/>
      <c r="AW79" s="384"/>
      <c r="AX79" s="384"/>
      <c r="AY79" s="384"/>
      <c r="AZ79" s="384"/>
    </row>
    <row r="80" spans="1:52" ht="21" customHeight="1">
      <c r="A80" s="435"/>
      <c r="B80" s="427"/>
      <c r="C80" s="398"/>
      <c r="F80" s="436" t="str">
        <f>"For and on behalf of " &amp; 'Attach 3(JV)'!B9</f>
        <v xml:space="preserve">For and on behalf of </v>
      </c>
      <c r="G80" s="436"/>
      <c r="H80" s="436"/>
      <c r="Z80" s="379"/>
      <c r="AA80" s="379"/>
      <c r="AB80" s="391"/>
      <c r="AC80" s="392"/>
      <c r="AD80" s="382"/>
      <c r="AE80" s="382"/>
      <c r="AF80" s="384"/>
      <c r="AG80" s="384"/>
      <c r="AH80" s="384"/>
      <c r="AI80" s="384"/>
      <c r="AJ80" s="384"/>
      <c r="AK80" s="384"/>
      <c r="AL80" s="384"/>
      <c r="AM80" s="384"/>
      <c r="AN80" s="384"/>
      <c r="AO80" s="384"/>
      <c r="AP80" s="384"/>
      <c r="AQ80" s="384"/>
      <c r="AR80" s="384"/>
      <c r="AS80" s="384"/>
      <c r="AT80" s="384"/>
      <c r="AU80" s="384"/>
      <c r="AV80" s="384"/>
      <c r="AW80" s="384"/>
      <c r="AX80" s="384"/>
      <c r="AY80" s="384"/>
      <c r="AZ80" s="384"/>
    </row>
    <row r="81" spans="1:52" ht="27.95" customHeight="1">
      <c r="A81" s="437"/>
      <c r="D81" s="376"/>
      <c r="E81" s="376"/>
      <c r="F81" s="393"/>
      <c r="G81" s="393"/>
      <c r="H81" s="393"/>
      <c r="Z81" s="379"/>
      <c r="AA81" s="379"/>
      <c r="AB81" s="380"/>
      <c r="AC81" s="381"/>
      <c r="AD81" s="382"/>
      <c r="AE81" s="382"/>
      <c r="AF81" s="384"/>
      <c r="AG81" s="384"/>
      <c r="AH81" s="384"/>
      <c r="AI81" s="384"/>
      <c r="AJ81" s="384"/>
      <c r="AK81" s="384"/>
      <c r="AL81" s="384"/>
      <c r="AM81" s="384"/>
      <c r="AN81" s="384"/>
      <c r="AO81" s="384"/>
      <c r="AP81" s="384"/>
      <c r="AQ81" s="384"/>
      <c r="AR81" s="384"/>
      <c r="AS81" s="384"/>
      <c r="AT81" s="384"/>
      <c r="AU81" s="384"/>
      <c r="AV81" s="384"/>
      <c r="AW81" s="384"/>
      <c r="AX81" s="384"/>
      <c r="AY81" s="384"/>
      <c r="AZ81" s="384"/>
    </row>
    <row r="82" spans="1:52" ht="27.95" customHeight="1">
      <c r="A82" s="438" t="s">
        <v>179</v>
      </c>
      <c r="B82" s="428"/>
      <c r="C82" s="439" t="str">
        <f>'Attach 3(JV)'!B24</f>
        <v/>
      </c>
      <c r="D82" s="376" t="s">
        <v>177</v>
      </c>
      <c r="E82" s="428" t="str">
        <f>'Attach 3(JV)'!E24</f>
        <v/>
      </c>
      <c r="G82" s="428"/>
      <c r="H82" s="428"/>
      <c r="Z82" s="379"/>
      <c r="AA82" s="379"/>
      <c r="AB82" s="380"/>
      <c r="AC82" s="381"/>
      <c r="AD82" s="382"/>
      <c r="AE82" s="382"/>
      <c r="AF82" s="384"/>
      <c r="AG82" s="384"/>
      <c r="AH82" s="384"/>
      <c r="AI82" s="384"/>
      <c r="AJ82" s="384"/>
      <c r="AK82" s="384"/>
      <c r="AL82" s="384"/>
      <c r="AM82" s="384"/>
      <c r="AN82" s="384"/>
      <c r="AO82" s="384"/>
      <c r="AP82" s="384"/>
      <c r="AQ82" s="384"/>
      <c r="AR82" s="384"/>
      <c r="AS82" s="384"/>
      <c r="AT82" s="384"/>
      <c r="AU82" s="384"/>
      <c r="AV82" s="384"/>
      <c r="AW82" s="384"/>
      <c r="AX82" s="384"/>
      <c r="AY82" s="384"/>
      <c r="AZ82" s="384"/>
    </row>
    <row r="83" spans="1:52" ht="27.95" customHeight="1">
      <c r="A83" s="438" t="s">
        <v>180</v>
      </c>
      <c r="B83" s="428"/>
      <c r="C83" s="428" t="str">
        <f>'Attach 3(JV)'!B25</f>
        <v/>
      </c>
      <c r="D83" s="376" t="s">
        <v>178</v>
      </c>
      <c r="E83" s="428" t="str">
        <f>'Attach 3(JV)'!E25</f>
        <v/>
      </c>
      <c r="G83" s="428"/>
      <c r="H83" s="428"/>
      <c r="Z83" s="379"/>
      <c r="AA83" s="379"/>
      <c r="AB83" s="380"/>
      <c r="AC83" s="381"/>
      <c r="AD83" s="382"/>
      <c r="AE83" s="382"/>
      <c r="AF83" s="384"/>
      <c r="AG83" s="384"/>
      <c r="AH83" s="384"/>
      <c r="AI83" s="384"/>
      <c r="AJ83" s="384"/>
      <c r="AK83" s="384"/>
      <c r="AL83" s="384"/>
      <c r="AM83" s="384"/>
      <c r="AN83" s="384"/>
      <c r="AO83" s="384"/>
      <c r="AP83" s="384"/>
      <c r="AQ83" s="384"/>
      <c r="AR83" s="384"/>
      <c r="AS83" s="384"/>
      <c r="AT83" s="384"/>
      <c r="AU83" s="384"/>
      <c r="AV83" s="384"/>
      <c r="AW83" s="384"/>
      <c r="AX83" s="384"/>
      <c r="AY83" s="384"/>
      <c r="AZ83" s="384"/>
    </row>
    <row r="84" spans="1:52" ht="27.95" customHeight="1">
      <c r="D84" s="376"/>
      <c r="E84" s="376"/>
      <c r="Z84" s="379"/>
      <c r="AA84" s="379"/>
      <c r="AB84" s="380"/>
      <c r="AC84" s="381"/>
      <c r="AD84" s="382"/>
      <c r="AE84" s="382"/>
      <c r="AF84" s="384"/>
      <c r="AG84" s="384"/>
      <c r="AH84" s="384"/>
      <c r="AI84" s="384"/>
      <c r="AJ84" s="384"/>
      <c r="AK84" s="384"/>
      <c r="AL84" s="384"/>
      <c r="AM84" s="384"/>
      <c r="AN84" s="384"/>
      <c r="AO84" s="384"/>
      <c r="AP84" s="384"/>
      <c r="AQ84" s="384"/>
      <c r="AR84" s="384"/>
      <c r="AS84" s="384"/>
      <c r="AT84" s="384"/>
      <c r="AU84" s="384"/>
      <c r="AV84" s="384"/>
      <c r="AW84" s="384"/>
      <c r="AX84" s="384"/>
      <c r="AY84" s="384"/>
      <c r="AZ84" s="384"/>
    </row>
    <row r="85" spans="1:52" ht="27.95" customHeight="1">
      <c r="A85" s="438"/>
      <c r="B85" s="428"/>
      <c r="C85" s="440"/>
      <c r="E85" s="376"/>
      <c r="Z85" s="379"/>
      <c r="AA85" s="379"/>
      <c r="AB85" s="380"/>
      <c r="AC85" s="381"/>
      <c r="AD85" s="382"/>
      <c r="AE85" s="382"/>
      <c r="AF85" s="384"/>
      <c r="AG85" s="384"/>
      <c r="AH85" s="384"/>
      <c r="AI85" s="384"/>
      <c r="AJ85" s="384"/>
      <c r="AK85" s="384"/>
      <c r="AL85" s="384"/>
      <c r="AM85" s="384"/>
      <c r="AN85" s="384"/>
      <c r="AO85" s="384"/>
      <c r="AP85" s="384"/>
      <c r="AQ85" s="384"/>
      <c r="AR85" s="384"/>
      <c r="AS85" s="384"/>
      <c r="AT85" s="384"/>
      <c r="AU85" s="384"/>
      <c r="AV85" s="384"/>
      <c r="AW85" s="384"/>
      <c r="AX85" s="384"/>
      <c r="AY85" s="384"/>
      <c r="AZ85" s="384"/>
    </row>
    <row r="86" spans="1:52" ht="33" customHeight="1">
      <c r="A86" s="430" t="s">
        <v>291</v>
      </c>
      <c r="B86" s="428"/>
      <c r="C86" s="440"/>
      <c r="E86" s="436"/>
      <c r="F86" s="441"/>
      <c r="Z86" s="379"/>
      <c r="AA86" s="379"/>
      <c r="AB86" s="380"/>
      <c r="AC86" s="381"/>
      <c r="AD86" s="382"/>
      <c r="AE86" s="382"/>
      <c r="AF86" s="384"/>
      <c r="AG86" s="384"/>
      <c r="AH86" s="384"/>
      <c r="AI86" s="384"/>
      <c r="AJ86" s="384"/>
      <c r="AK86" s="384"/>
      <c r="AL86" s="384"/>
      <c r="AM86" s="384"/>
      <c r="AN86" s="384"/>
      <c r="AO86" s="384"/>
      <c r="AP86" s="384"/>
      <c r="AQ86" s="384"/>
      <c r="AR86" s="384"/>
      <c r="AS86" s="384"/>
      <c r="AT86" s="384"/>
      <c r="AU86" s="384"/>
      <c r="AV86" s="384"/>
      <c r="AW86" s="384"/>
      <c r="AX86" s="384"/>
      <c r="AY86" s="384"/>
      <c r="AZ86" s="384"/>
    </row>
    <row r="87" spans="1:52" s="378" customFormat="1" ht="21" customHeight="1">
      <c r="A87" s="665" t="s">
        <v>341</v>
      </c>
      <c r="B87" s="665"/>
      <c r="C87" s="665"/>
      <c r="D87" s="661"/>
      <c r="E87" s="661"/>
      <c r="F87" s="661"/>
      <c r="G87" s="388"/>
      <c r="H87" s="388"/>
      <c r="I87" s="377"/>
      <c r="Z87" s="379"/>
      <c r="AA87" s="379"/>
      <c r="AB87" s="380"/>
      <c r="AC87" s="380"/>
      <c r="AD87" s="383"/>
      <c r="AE87" s="383"/>
      <c r="AF87" s="379"/>
      <c r="AG87" s="379"/>
      <c r="AH87" s="379"/>
      <c r="AI87" s="379"/>
      <c r="AJ87" s="379"/>
      <c r="AK87" s="379"/>
      <c r="AL87" s="379"/>
      <c r="AM87" s="379"/>
      <c r="AN87" s="379"/>
      <c r="AO87" s="379"/>
      <c r="AP87" s="379"/>
      <c r="AQ87" s="379"/>
      <c r="AR87" s="379"/>
      <c r="AS87" s="379"/>
      <c r="AT87" s="379"/>
      <c r="AU87" s="379"/>
      <c r="AV87" s="379"/>
      <c r="AW87" s="379"/>
      <c r="AX87" s="379"/>
      <c r="AY87" s="379"/>
      <c r="AZ87" s="379"/>
    </row>
    <row r="88" spans="1:52" s="378" customFormat="1" ht="21" customHeight="1">
      <c r="A88" s="663"/>
      <c r="B88" s="663"/>
      <c r="C88" s="663"/>
      <c r="D88" s="442"/>
      <c r="E88" s="442"/>
      <c r="F88" s="442"/>
      <c r="G88" s="388"/>
      <c r="H88" s="388"/>
      <c r="I88" s="377"/>
      <c r="Z88" s="379"/>
      <c r="AA88" s="379"/>
      <c r="AB88" s="380"/>
      <c r="AC88" s="380"/>
      <c r="AD88" s="383"/>
      <c r="AE88" s="383"/>
      <c r="AF88" s="379"/>
      <c r="AG88" s="379"/>
      <c r="AH88" s="379"/>
      <c r="AI88" s="379"/>
      <c r="AJ88" s="379"/>
      <c r="AK88" s="379"/>
      <c r="AL88" s="379"/>
      <c r="AM88" s="379"/>
      <c r="AN88" s="379"/>
      <c r="AO88" s="379"/>
      <c r="AP88" s="379"/>
      <c r="AQ88" s="379"/>
      <c r="AR88" s="379"/>
      <c r="AS88" s="379"/>
      <c r="AT88" s="379"/>
      <c r="AU88" s="379"/>
      <c r="AV88" s="379"/>
      <c r="AW88" s="379"/>
      <c r="AX88" s="379"/>
      <c r="AY88" s="379"/>
      <c r="AZ88" s="379"/>
    </row>
    <row r="89" spans="1:52" s="378" customFormat="1" ht="21" customHeight="1">
      <c r="A89" s="664"/>
      <c r="B89" s="664"/>
      <c r="C89" s="664"/>
      <c r="D89" s="442"/>
      <c r="E89" s="442"/>
      <c r="F89" s="442"/>
      <c r="G89" s="388"/>
      <c r="H89" s="388"/>
      <c r="I89" s="377"/>
      <c r="Z89" s="379"/>
      <c r="AA89" s="379"/>
      <c r="AB89" s="380"/>
      <c r="AC89" s="380"/>
      <c r="AD89" s="383"/>
      <c r="AE89" s="383"/>
      <c r="AF89" s="379"/>
      <c r="AG89" s="379"/>
      <c r="AH89" s="379"/>
      <c r="AI89" s="379"/>
      <c r="AJ89" s="379"/>
      <c r="AK89" s="379"/>
      <c r="AL89" s="379"/>
      <c r="AM89" s="379"/>
      <c r="AN89" s="379"/>
      <c r="AO89" s="379"/>
      <c r="AP89" s="379"/>
      <c r="AQ89" s="379"/>
      <c r="AR89" s="379"/>
      <c r="AS89" s="379"/>
      <c r="AT89" s="379"/>
      <c r="AU89" s="379"/>
      <c r="AV89" s="379"/>
      <c r="AW89" s="379"/>
      <c r="AX89" s="379"/>
      <c r="AY89" s="379"/>
      <c r="AZ89" s="379"/>
    </row>
    <row r="90" spans="1:52" s="378" customFormat="1" ht="21" customHeight="1">
      <c r="A90" s="662" t="s">
        <v>342</v>
      </c>
      <c r="B90" s="662"/>
      <c r="C90" s="662"/>
      <c r="D90" s="661"/>
      <c r="E90" s="661"/>
      <c r="F90" s="661"/>
      <c r="G90" s="388"/>
      <c r="H90" s="388"/>
      <c r="I90" s="377"/>
      <c r="Z90" s="379"/>
      <c r="AA90" s="379"/>
      <c r="AB90" s="380"/>
      <c r="AC90" s="380"/>
      <c r="AD90" s="383"/>
      <c r="AE90" s="383"/>
      <c r="AF90" s="379"/>
      <c r="AG90" s="379"/>
      <c r="AH90" s="379"/>
      <c r="AI90" s="379"/>
      <c r="AJ90" s="379"/>
      <c r="AK90" s="379"/>
      <c r="AL90" s="379"/>
      <c r="AM90" s="379"/>
      <c r="AN90" s="379"/>
      <c r="AO90" s="379"/>
      <c r="AP90" s="379"/>
      <c r="AQ90" s="379"/>
      <c r="AR90" s="379"/>
      <c r="AS90" s="379"/>
      <c r="AT90" s="379"/>
      <c r="AU90" s="379"/>
      <c r="AV90" s="379"/>
      <c r="AW90" s="379"/>
      <c r="AX90" s="379"/>
      <c r="AY90" s="379"/>
      <c r="AZ90" s="379"/>
    </row>
    <row r="91" spans="1:52" s="378" customFormat="1" ht="21" customHeight="1">
      <c r="A91" s="662" t="s">
        <v>343</v>
      </c>
      <c r="B91" s="662"/>
      <c r="C91" s="662"/>
      <c r="D91" s="661"/>
      <c r="E91" s="661"/>
      <c r="F91" s="661"/>
      <c r="G91" s="388"/>
      <c r="H91" s="388"/>
      <c r="I91" s="377"/>
      <c r="Z91" s="379"/>
      <c r="AA91" s="379"/>
      <c r="AB91" s="380"/>
      <c r="AC91" s="380"/>
      <c r="AD91" s="383"/>
      <c r="AE91" s="383"/>
      <c r="AF91" s="379"/>
      <c r="AG91" s="379"/>
      <c r="AH91" s="379"/>
      <c r="AI91" s="379"/>
      <c r="AJ91" s="379"/>
      <c r="AK91" s="379"/>
      <c r="AL91" s="379"/>
      <c r="AM91" s="379"/>
      <c r="AN91" s="379"/>
      <c r="AO91" s="379"/>
      <c r="AP91" s="379"/>
      <c r="AQ91" s="379"/>
      <c r="AR91" s="379"/>
      <c r="AS91" s="379"/>
      <c r="AT91" s="379"/>
      <c r="AU91" s="379"/>
      <c r="AV91" s="379"/>
      <c r="AW91" s="379"/>
      <c r="AX91" s="379"/>
      <c r="AY91" s="379"/>
      <c r="AZ91" s="379"/>
    </row>
    <row r="92" spans="1:52" s="378" customFormat="1" ht="52.5" customHeight="1">
      <c r="A92" s="662" t="s">
        <v>344</v>
      </c>
      <c r="B92" s="662"/>
      <c r="C92" s="662"/>
      <c r="D92" s="661"/>
      <c r="E92" s="661"/>
      <c r="F92" s="661"/>
      <c r="G92" s="443"/>
      <c r="H92" s="443"/>
      <c r="I92" s="377"/>
      <c r="Z92" s="379"/>
      <c r="AA92" s="379"/>
      <c r="AB92" s="380"/>
      <c r="AC92" s="380"/>
      <c r="AD92" s="383"/>
      <c r="AE92" s="383"/>
      <c r="AF92" s="379"/>
      <c r="AG92" s="379"/>
      <c r="AH92" s="379"/>
      <c r="AI92" s="379"/>
      <c r="AJ92" s="379"/>
      <c r="AK92" s="379"/>
      <c r="AL92" s="379"/>
      <c r="AM92" s="379"/>
      <c r="AN92" s="379"/>
      <c r="AO92" s="379"/>
      <c r="AP92" s="379"/>
      <c r="AQ92" s="379"/>
      <c r="AR92" s="379"/>
      <c r="AS92" s="379"/>
      <c r="AT92" s="379"/>
      <c r="AU92" s="379"/>
      <c r="AV92" s="379"/>
      <c r="AW92" s="379"/>
      <c r="AX92" s="379"/>
      <c r="AY92" s="379"/>
      <c r="AZ92" s="379"/>
    </row>
    <row r="93" spans="1:52" s="378" customFormat="1" ht="21" customHeight="1">
      <c r="A93" s="665" t="s">
        <v>345</v>
      </c>
      <c r="B93" s="665"/>
      <c r="C93" s="665"/>
      <c r="D93" s="442"/>
      <c r="E93" s="442"/>
      <c r="F93" s="442"/>
      <c r="G93" s="388"/>
      <c r="H93" s="388"/>
      <c r="I93" s="377"/>
      <c r="AB93" s="444"/>
      <c r="AC93" s="444"/>
      <c r="AD93" s="411"/>
      <c r="AE93" s="411"/>
    </row>
    <row r="94" spans="1:52" s="378" customFormat="1" ht="21" customHeight="1">
      <c r="A94" s="663"/>
      <c r="B94" s="663"/>
      <c r="C94" s="663"/>
      <c r="D94" s="442"/>
      <c r="E94" s="442"/>
      <c r="F94" s="442"/>
      <c r="G94" s="388"/>
      <c r="H94" s="388"/>
      <c r="I94" s="377"/>
      <c r="AB94" s="444"/>
      <c r="AC94" s="444"/>
      <c r="AD94" s="411"/>
      <c r="AE94" s="411"/>
    </row>
    <row r="95" spans="1:52">
      <c r="A95" s="664"/>
      <c r="B95" s="664"/>
      <c r="C95" s="664"/>
      <c r="D95" s="661"/>
      <c r="E95" s="661"/>
      <c r="F95" s="661"/>
    </row>
    <row r="96" spans="1:52">
      <c r="A96" s="430"/>
      <c r="B96" s="430"/>
      <c r="C96" s="430"/>
      <c r="D96" s="447"/>
      <c r="E96" s="447"/>
      <c r="F96" s="447"/>
    </row>
    <row r="97" spans="1:6" ht="47.25" customHeight="1">
      <c r="A97" s="687" t="str">
        <f>"Note: Bidders may note that no prescribed proforma has been enclosed for Attachment 2 (" &amp;Basic!B2 &amp;") : Power of Attorney. Bidders may use their own proforma for furnishing the required information with the bid."</f>
        <v>Note: Bidders may note that no prescribed proforma has been enclosed for Attachment 2 () : Power of Attorney. Bidders may use their own proforma for furnishing the required information with the bid.</v>
      </c>
      <c r="B97" s="687"/>
      <c r="C97" s="687"/>
      <c r="D97" s="687"/>
      <c r="E97" s="687"/>
      <c r="F97" s="687"/>
    </row>
  </sheetData>
  <sheetProtection selectLockedCells="1"/>
  <customSheetViews>
    <customSheetView guid="{827228A5-964E-465A-A946-EF2238A19E11}" showGridLines="0" hiddenRows="1" showRuler="0" topLeftCell="A7">
      <selection activeCell="B70" sqref="B70:C70"/>
      <rowBreaks count="1" manualBreakCount="1">
        <brk id="83" max="5" man="1"/>
      </rowBreaks>
      <pageMargins left="0.75" right="0.63" top="0.6" bottom="0.72" header="0.34" footer="0.35"/>
      <pageSetup scale="98" orientation="portrait" r:id="rId1"/>
      <headerFooter alignWithMargins="0">
        <oddFooter>&amp;R&amp;"Book Antiqua,Bold"&amp;8 Page &amp;P of &amp;N</oddFooter>
      </headerFooter>
    </customSheetView>
    <customSheetView guid="{C75B92C6-DDA6-4B48-9868-112DE431C284}" showPageBreaks="1" showGridLines="0" printArea="1" hiddenRows="1" topLeftCell="A10">
      <selection activeCell="B70" sqref="B70:C70"/>
      <rowBreaks count="2" manualBreakCount="2">
        <brk id="21" max="5" man="1"/>
        <brk id="83" max="5" man="1"/>
      </rowBreaks>
      <pageMargins left="0.75" right="0.63" top="0.6" bottom="0.72" header="0.34" footer="0.35"/>
      <pageSetup scale="98" orientation="portrait" r:id="rId2"/>
      <headerFooter alignWithMargins="0">
        <oddFooter>&amp;R&amp;"Book Antiqua,Bold"&amp;8 Page &amp;P of &amp;N</oddFooter>
      </headerFooter>
    </customSheetView>
    <customSheetView guid="{6A6F11F6-4979-4331-B451-38654332CB39}" showPageBreaks="1" showGridLines="0" printArea="1" hiddenRows="1" view="pageBreakPreview" topLeftCell="A58">
      <selection activeCell="B70" sqref="B70:C70"/>
      <rowBreaks count="5" manualBreakCount="5">
        <brk id="21" max="5" man="1"/>
        <brk id="36" max="5" man="1"/>
        <brk id="47" max="5" man="1"/>
        <brk id="64" max="5" man="1"/>
        <brk id="83" max="5" man="1"/>
      </rowBreaks>
      <pageMargins left="0.75" right="0.63" top="0.6" bottom="0.72" header="0.34" footer="0.35"/>
      <pageSetup scale="98" orientation="portrait" r:id="rId3"/>
      <headerFooter alignWithMargins="0">
        <oddFooter>&amp;R&amp;"Book Antiqua,Bold"&amp;8 Page &amp;P of &amp;N</oddFooter>
      </headerFooter>
    </customSheetView>
    <customSheetView guid="{237D8718-39ED-4FFE-B3B2-D1192F8D2E87}" showGridLines="0" hiddenRows="1">
      <selection activeCell="B70" sqref="B70:C70"/>
      <rowBreaks count="1" manualBreakCount="1">
        <brk id="84" max="5" man="1"/>
      </rowBreaks>
      <pageMargins left="0.75" right="0.63" top="0.6" bottom="0.72" header="0.34" footer="0.35"/>
      <pageSetup scale="99" orientation="portrait" r:id="rId4"/>
      <headerFooter alignWithMargins="0">
        <oddFooter>&amp;R&amp;"Book Antiqua,Bold"&amp;8 Page &amp;P of &amp;N</oddFooter>
      </headerFooter>
    </customSheetView>
    <customSheetView guid="{CD4CA1A8-824A-452F-BDBA-32A47C1B3013}" showPageBreaks="1" showGridLines="0" printArea="1" hiddenRows="1" view="pageBreakPreview">
      <selection activeCell="B70" sqref="B70:C70"/>
      <rowBreaks count="5" manualBreakCount="5">
        <brk id="21" max="5" man="1"/>
        <brk id="38" max="5" man="1"/>
        <brk id="50" max="5" man="1"/>
        <brk id="67" max="5" man="1"/>
        <brk id="84" max="5" man="1"/>
      </rowBreaks>
      <pageMargins left="0.75" right="0.63" top="0.6" bottom="0.72" header="0.34" footer="0.35"/>
      <pageSetup scale="99" orientation="portrait" r:id="rId5"/>
      <headerFooter alignWithMargins="0">
        <oddFooter>&amp;R&amp;"Book Antiqua,Bold"&amp;8 Page &amp;P of &amp;N</oddFooter>
      </headerFooter>
    </customSheetView>
    <customSheetView guid="{ECEBABD0-566A-41C4-AA9A-38EA30EFEDA8}" showGridLines="0" zeroValues="0" showRuler="0" topLeftCell="B1">
      <selection activeCell="C92" sqref="C92"/>
      <rowBreaks count="1" manualBreakCount="1">
        <brk id="93" max="5" man="1"/>
      </rowBreaks>
      <pageMargins left="0.75" right="0.75" top="0.66" bottom="0.69" header="0.39" footer="0.35"/>
      <pageSetup orientation="portrait" r:id="rId6"/>
      <headerFooter alignWithMargins="0">
        <oddFooter>&amp;L&amp;8Tower Package-TW03, TL associated with Phase-I Generation Project in Orissa (Part-C)&amp;R&amp;"Book Antiqua,Bold"&amp;8Bid Form 1st Evelope TW03  / Page &amp;P of &amp;N</oddFooter>
      </headerFooter>
    </customSheetView>
    <customSheetView guid="{A3F641DF-CF1D-48E3-AFDC-E52726A449CB}" zeroValues="0" showRuler="0">
      <selection activeCell="C5" sqref="C5:F5"/>
      <rowBreaks count="1" manualBreakCount="1">
        <brk id="93" max="5" man="1"/>
      </rowBreaks>
      <pageMargins left="0.75" right="0.75" top="0.66" bottom="0.69" header="0.39" footer="0.35"/>
      <pageSetup orientation="portrait" r:id="rId7"/>
      <headerFooter alignWithMargins="0">
        <oddFooter>&amp;L&amp;8Tower Package-P238-TW04, TL associated with Phase-I Generation Project in Orissa (Part-C)&amp;R&amp;"Book Antiqua,Bold"&amp;8Bid Form 1st Evelope TW04  / Page &amp;P of &amp;N</oddFooter>
      </headerFooter>
    </customSheetView>
    <customSheetView guid="{8E7B022F-1113-4BA2-B2BA-8EDBE02A2557}" showPageBreaks="1" showGridLines="0" printArea="1" showRuler="0">
      <selection activeCell="C5" sqref="C5:F5"/>
      <rowBreaks count="3" manualBreakCount="3">
        <brk id="21" max="5" man="1"/>
        <brk id="31" max="5" man="1"/>
        <brk id="93" max="5" man="1"/>
      </rowBreaks>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9"/>
      <headerFooter alignWithMargins="0">
        <oddFooter>&amp;R&amp;"Book Antiqua,Bold"&amp;8 Page &amp;P of &amp;N</oddFooter>
      </headerFooter>
    </customSheetView>
    <customSheetView guid="{F68380CD-DF58-4BFA-A4C7-4B5C98AD7B16}"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10"/>
      <headerFooter alignWithMargins="0">
        <oddFooter>&amp;R&amp;"Book Antiqua,Bold"&amp;8 Page &amp;P of &amp;N</oddFooter>
      </headerFooter>
    </customSheetView>
  </customSheetViews>
  <mergeCells count="78">
    <mergeCell ref="B42:F42"/>
    <mergeCell ref="D34:F34"/>
    <mergeCell ref="B40:F40"/>
    <mergeCell ref="A97:F97"/>
    <mergeCell ref="A92:C92"/>
    <mergeCell ref="D92:F92"/>
    <mergeCell ref="A93:C93"/>
    <mergeCell ref="A94:C94"/>
    <mergeCell ref="A95:C95"/>
    <mergeCell ref="D95:F95"/>
    <mergeCell ref="B49:F49"/>
    <mergeCell ref="D37:F37"/>
    <mergeCell ref="B41:F41"/>
    <mergeCell ref="B48:F48"/>
    <mergeCell ref="B44:F44"/>
    <mergeCell ref="B45:F45"/>
    <mergeCell ref="B47:F47"/>
    <mergeCell ref="B43:F43"/>
    <mergeCell ref="B46:F46"/>
    <mergeCell ref="D38:F38"/>
    <mergeCell ref="G19:J19"/>
    <mergeCell ref="B39:F39"/>
    <mergeCell ref="I37:J37"/>
    <mergeCell ref="I38:I39"/>
    <mergeCell ref="J38:J39"/>
    <mergeCell ref="I41:J41"/>
    <mergeCell ref="D36:F36"/>
    <mergeCell ref="D32:F32"/>
    <mergeCell ref="D26:F26"/>
    <mergeCell ref="D35:F35"/>
    <mergeCell ref="D23:F23"/>
    <mergeCell ref="D33:F33"/>
    <mergeCell ref="G16:H16"/>
    <mergeCell ref="G21:J21"/>
    <mergeCell ref="B19:F19"/>
    <mergeCell ref="D21:F21"/>
    <mergeCell ref="B17:F17"/>
    <mergeCell ref="A3:F3"/>
    <mergeCell ref="C15:F15"/>
    <mergeCell ref="D31:F31"/>
    <mergeCell ref="D20:F20"/>
    <mergeCell ref="D27:F27"/>
    <mergeCell ref="D28:F28"/>
    <mergeCell ref="D29:F29"/>
    <mergeCell ref="D22:F22"/>
    <mergeCell ref="C5:F5"/>
    <mergeCell ref="D24:F24"/>
    <mergeCell ref="B6:C6"/>
    <mergeCell ref="D25:F25"/>
    <mergeCell ref="D30:F30"/>
    <mergeCell ref="B50:F50"/>
    <mergeCell ref="D70:E70"/>
    <mergeCell ref="B67:F67"/>
    <mergeCell ref="B68:F68"/>
    <mergeCell ref="B69:F69"/>
    <mergeCell ref="B70:C70"/>
    <mergeCell ref="B65:F65"/>
    <mergeCell ref="B74:C74"/>
    <mergeCell ref="D74:E74"/>
    <mergeCell ref="B73:C73"/>
    <mergeCell ref="B71:C71"/>
    <mergeCell ref="B72:C72"/>
    <mergeCell ref="B75:F75"/>
    <mergeCell ref="C62:D62"/>
    <mergeCell ref="B63:F63"/>
    <mergeCell ref="B64:F64"/>
    <mergeCell ref="D91:F91"/>
    <mergeCell ref="D87:F87"/>
    <mergeCell ref="D90:F90"/>
    <mergeCell ref="A91:C91"/>
    <mergeCell ref="A88:C88"/>
    <mergeCell ref="A89:C89"/>
    <mergeCell ref="A90:C90"/>
    <mergeCell ref="A87:C87"/>
    <mergeCell ref="D71:E71"/>
    <mergeCell ref="D72:E72"/>
    <mergeCell ref="D73:E73"/>
    <mergeCell ref="B66:F66"/>
  </mergeCells>
  <phoneticPr fontId="6" type="noConversion"/>
  <conditionalFormatting sqref="D23:F23 H23">
    <cfRule type="expression" dxfId="5" priority="3" stopIfTrue="1">
      <formula>$H$23="Sole Bidder"</formula>
    </cfRule>
  </conditionalFormatting>
  <conditionalFormatting sqref="D24:F24">
    <cfRule type="expression" dxfId="4" priority="6" stopIfTrue="1">
      <formula>$G$24="No"</formula>
    </cfRule>
  </conditionalFormatting>
  <conditionalFormatting sqref="H24">
    <cfRule type="expression" dxfId="3" priority="2" stopIfTrue="1">
      <formula>$G$24="Not Applicable"</formula>
    </cfRule>
  </conditionalFormatting>
  <conditionalFormatting sqref="Z22">
    <cfRule type="expression" dxfId="2" priority="1" stopIfTrue="1">
      <formula>"if(right($I$21,1)=""."")"</formula>
    </cfRule>
  </conditionalFormatting>
  <dataValidations count="4">
    <dataValidation type="list" allowBlank="1" showInputMessage="1" showErrorMessage="1" sqref="G20" xr:uid="{00000000-0002-0000-1800-000000000000}">
      <formula1>$AC$18:$AC$21</formula1>
    </dataValidation>
    <dataValidation type="whole" allowBlank="1" showInputMessage="1" showErrorMessage="1" error="Enter numeric figure between 1 to 20 only !" sqref="J20" xr:uid="{00000000-0002-0000-1800-000001000000}">
      <formula1>1</formula1>
      <formula2>20</formula2>
    </dataValidation>
    <dataValidation type="whole" allowBlank="1" showInputMessage="1" showErrorMessage="1" error="Enter numeric figure only !" sqref="I20" xr:uid="{00000000-0002-0000-1800-000002000000}">
      <formula1>0</formula1>
      <formula2>990000000</formula2>
    </dataValidation>
    <dataValidation type="list" allowBlank="1" showInputMessage="1" showErrorMessage="1" sqref="I38" xr:uid="{00000000-0002-0000-1800-000003000000}">
      <formula1>"MSE Bidder, Non-MSE bidder"</formula1>
    </dataValidation>
  </dataValidations>
  <pageMargins left="0.75" right="0.63" top="0.6" bottom="0.72" header="0.34" footer="0.35"/>
  <pageSetup scale="98" orientation="portrait" r:id="rId11"/>
  <headerFooter alignWithMargins="0">
    <oddHeader>&amp;C&amp;"Calibri"&amp;12&amp;KFF0000 DATA CLASSIFICATION : RESTRICTED&amp;1#_x000D_</oddHeader>
    <oddFooter>&amp;R&amp;"Book Antiqua,Bold"&amp;8 Page &amp;P of &amp;N</oddFooter>
  </headerFooter>
  <rowBreaks count="1" manualBreakCount="1">
    <brk id="84" max="5" man="1"/>
  </rowBreaks>
  <drawing r:id="rId1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Z65"/>
  <sheetViews>
    <sheetView showGridLines="0" zoomScaleNormal="100" zoomScaleSheetLayoutView="100" workbookViewId="0">
      <selection activeCell="K42" sqref="K42:N42"/>
    </sheetView>
  </sheetViews>
  <sheetFormatPr defaultRowHeight="16.5"/>
  <cols>
    <col min="1" max="1" width="5.140625" style="170" customWidth="1"/>
    <col min="2" max="2" width="4.7109375" style="170" customWidth="1"/>
    <col min="3" max="13" width="9.140625" style="170"/>
    <col min="14" max="14" width="9.140625" style="172"/>
    <col min="15" max="15" width="19" style="173" customWidth="1"/>
    <col min="16" max="25" width="9.140625" style="174"/>
    <col min="26" max="26" width="18.42578125" style="174" customWidth="1"/>
    <col min="27" max="16384" width="9.140625" style="174"/>
  </cols>
  <sheetData>
    <row r="1" spans="1:26">
      <c r="D1" s="171"/>
      <c r="E1" s="171"/>
      <c r="F1" s="171"/>
      <c r="G1" s="171"/>
      <c r="H1" s="171"/>
      <c r="I1" s="171"/>
      <c r="J1" s="171"/>
      <c r="K1" s="171"/>
      <c r="L1" s="171"/>
      <c r="M1" s="171"/>
      <c r="Z1" s="208" t="e">
        <f>'Attach 3(JV)'!Z1</f>
        <v>#REF!</v>
      </c>
    </row>
    <row r="2" spans="1:26">
      <c r="D2" s="175"/>
      <c r="E2" s="175"/>
      <c r="F2" s="175"/>
      <c r="G2" s="175"/>
      <c r="H2" s="175"/>
      <c r="I2" s="175"/>
      <c r="J2" s="175"/>
      <c r="K2" s="175"/>
      <c r="L2" s="175"/>
      <c r="M2" s="175"/>
      <c r="Z2" s="208" t="e">
        <f>'Attach 3(JV)'!Z2</f>
        <v>#REF!</v>
      </c>
    </row>
    <row r="3" spans="1:26">
      <c r="D3" s="175"/>
      <c r="E3" s="175"/>
      <c r="F3" s="175"/>
      <c r="G3" s="175"/>
      <c r="H3" s="175"/>
      <c r="I3" s="175"/>
      <c r="J3" s="175"/>
      <c r="K3" s="175"/>
      <c r="L3" s="175"/>
      <c r="M3" s="175"/>
    </row>
    <row r="4" spans="1:26">
      <c r="D4" s="176"/>
      <c r="E4" s="176"/>
      <c r="F4" s="176"/>
      <c r="G4" s="176"/>
      <c r="H4" s="176"/>
      <c r="I4" s="176"/>
      <c r="J4" s="176"/>
      <c r="K4" s="176"/>
      <c r="L4" s="176"/>
      <c r="M4" s="176"/>
    </row>
    <row r="5" spans="1:26" ht="15.95" customHeight="1"/>
    <row r="6" spans="1:26" ht="15.95" customHeight="1">
      <c r="A6" s="697"/>
      <c r="B6" s="697"/>
      <c r="C6" s="697"/>
      <c r="D6" s="697"/>
      <c r="E6" s="697"/>
      <c r="F6" s="697"/>
      <c r="G6" s="697"/>
      <c r="H6" s="697"/>
      <c r="I6" s="697"/>
      <c r="J6" s="697"/>
      <c r="K6" s="697"/>
      <c r="L6" s="697"/>
      <c r="M6" s="697"/>
      <c r="N6" s="697"/>
    </row>
    <row r="7" spans="1:26" ht="15.95" customHeight="1"/>
    <row r="8" spans="1:26" ht="15.95" customHeight="1">
      <c r="A8" s="698"/>
      <c r="B8" s="698"/>
      <c r="C8" s="698"/>
      <c r="D8" s="698"/>
      <c r="E8" s="698"/>
      <c r="F8" s="698"/>
      <c r="G8" s="698"/>
      <c r="H8" s="698"/>
      <c r="I8" s="698"/>
      <c r="J8" s="698"/>
      <c r="K8" s="698"/>
      <c r="L8" s="698"/>
      <c r="M8" s="698"/>
      <c r="N8" s="698"/>
    </row>
    <row r="9" spans="1:26" ht="15.95" customHeight="1"/>
    <row r="10" spans="1:26" ht="15.95" customHeight="1">
      <c r="A10" s="704"/>
      <c r="B10" s="704"/>
      <c r="C10" s="704"/>
      <c r="D10" s="704"/>
      <c r="E10" s="704"/>
      <c r="F10" s="704"/>
      <c r="G10" s="704"/>
      <c r="H10" s="704"/>
      <c r="I10" s="704"/>
      <c r="J10" s="704"/>
      <c r="K10" s="704"/>
      <c r="L10" s="704"/>
      <c r="M10" s="704"/>
      <c r="N10" s="704"/>
    </row>
    <row r="11" spans="1:26" ht="15.95" customHeight="1"/>
    <row r="12" spans="1:26" ht="15.95" customHeight="1">
      <c r="A12" s="177"/>
      <c r="B12" s="177"/>
      <c r="C12" s="177"/>
      <c r="D12" s="177"/>
      <c r="E12" s="177"/>
      <c r="F12" s="177"/>
      <c r="G12" s="177"/>
      <c r="H12" s="177"/>
      <c r="I12" s="177"/>
      <c r="J12" s="177"/>
      <c r="K12" s="177"/>
      <c r="L12" s="177"/>
      <c r="M12" s="177"/>
      <c r="N12" s="177"/>
    </row>
    <row r="13" spans="1:26" ht="15.95" customHeight="1"/>
    <row r="14" spans="1:26" ht="15.95" customHeight="1">
      <c r="A14" s="702" t="s">
        <v>458</v>
      </c>
      <c r="B14" s="702"/>
      <c r="C14" s="702"/>
      <c r="D14" s="702"/>
      <c r="E14" s="702"/>
      <c r="F14" s="702"/>
      <c r="G14" s="702"/>
      <c r="H14" s="702"/>
      <c r="I14" s="702"/>
      <c r="J14" s="702"/>
      <c r="K14" s="702"/>
      <c r="L14" s="702"/>
      <c r="M14" s="702"/>
      <c r="N14" s="702"/>
    </row>
    <row r="15" spans="1:26" ht="15.95" customHeight="1">
      <c r="A15" s="703" t="s">
        <v>459</v>
      </c>
      <c r="B15" s="703"/>
      <c r="C15" s="703"/>
      <c r="D15" s="703"/>
      <c r="E15" s="703"/>
      <c r="F15" s="703"/>
      <c r="G15" s="703"/>
      <c r="H15" s="703"/>
      <c r="I15" s="703"/>
      <c r="J15" s="703"/>
      <c r="K15" s="703"/>
      <c r="L15" s="703"/>
      <c r="M15" s="703"/>
      <c r="N15" s="703"/>
    </row>
    <row r="16" spans="1:26" ht="15.95" customHeight="1"/>
    <row r="17" spans="1:15" ht="15.95" customHeight="1">
      <c r="A17" s="175"/>
      <c r="B17" s="175"/>
      <c r="C17" s="175"/>
      <c r="D17" s="175"/>
      <c r="E17" s="175"/>
      <c r="F17" s="175"/>
      <c r="G17" s="175"/>
      <c r="H17" s="175"/>
      <c r="I17" s="175"/>
      <c r="J17" s="175"/>
      <c r="K17" s="175"/>
      <c r="L17" s="175"/>
      <c r="M17" s="175"/>
      <c r="N17" s="175"/>
    </row>
    <row r="18" spans="1:15" ht="15.95" customHeight="1">
      <c r="O18" s="178"/>
    </row>
    <row r="19" spans="1:15" ht="15.95" customHeight="1">
      <c r="A19" s="709" t="s">
        <v>460</v>
      </c>
      <c r="B19" s="709"/>
      <c r="C19" s="709"/>
      <c r="D19" s="709"/>
      <c r="E19" s="709"/>
      <c r="F19" s="709"/>
      <c r="G19" s="709"/>
      <c r="H19" s="709"/>
      <c r="I19" s="709"/>
      <c r="J19" s="709"/>
      <c r="K19" s="709"/>
      <c r="L19" s="709"/>
      <c r="M19" s="709"/>
      <c r="N19" s="709"/>
    </row>
    <row r="20" spans="1:15" ht="15.95" customHeight="1"/>
    <row r="21" spans="1:15" ht="15.95" customHeight="1">
      <c r="A21" s="714" t="s">
        <v>461</v>
      </c>
      <c r="B21" s="714"/>
      <c r="C21" s="714"/>
      <c r="D21" s="714"/>
      <c r="E21" s="714"/>
      <c r="F21" s="714"/>
      <c r="G21" s="714"/>
      <c r="H21" s="714"/>
      <c r="I21" s="714"/>
      <c r="J21" s="714"/>
      <c r="K21" s="714"/>
      <c r="L21" s="714"/>
      <c r="M21" s="714"/>
      <c r="N21" s="714"/>
    </row>
    <row r="22" spans="1:15" ht="15.95" customHeight="1">
      <c r="I22" s="179"/>
      <c r="J22" s="179"/>
      <c r="K22" s="179"/>
      <c r="L22" s="179"/>
    </row>
    <row r="23" spans="1:15" ht="15.95" customHeight="1">
      <c r="B23" s="708" t="s">
        <v>462</v>
      </c>
      <c r="C23" s="708"/>
      <c r="D23" s="708"/>
      <c r="E23" s="708"/>
      <c r="F23" s="705" t="s">
        <v>480</v>
      </c>
      <c r="G23" s="706"/>
      <c r="H23" s="706"/>
      <c r="I23" s="706"/>
      <c r="J23" s="706"/>
      <c r="K23" s="706"/>
      <c r="L23" s="706"/>
      <c r="M23" s="706"/>
      <c r="N23" s="707"/>
    </row>
    <row r="24" spans="1:15" ht="15.95" customHeight="1">
      <c r="B24" s="708" t="s">
        <v>463</v>
      </c>
      <c r="C24" s="708"/>
      <c r="D24" s="708"/>
      <c r="E24" s="708"/>
      <c r="F24" s="705" t="s">
        <v>481</v>
      </c>
      <c r="G24" s="706"/>
      <c r="H24" s="706"/>
      <c r="I24" s="706"/>
      <c r="J24" s="706"/>
      <c r="K24" s="706"/>
      <c r="L24" s="706"/>
      <c r="M24" s="706"/>
      <c r="N24" s="707"/>
    </row>
    <row r="25" spans="1:15" ht="15.95" customHeight="1">
      <c r="B25" s="708" t="s">
        <v>464</v>
      </c>
      <c r="C25" s="708"/>
      <c r="D25" s="708"/>
      <c r="E25" s="708"/>
      <c r="F25" s="705" t="s">
        <v>482</v>
      </c>
      <c r="G25" s="706"/>
      <c r="H25" s="706"/>
      <c r="I25" s="706"/>
      <c r="J25" s="706"/>
      <c r="K25" s="706"/>
      <c r="L25" s="706"/>
      <c r="M25" s="706"/>
      <c r="N25" s="707"/>
    </row>
    <row r="26" spans="1:15" ht="15.95" customHeight="1">
      <c r="B26" s="708" t="s">
        <v>465</v>
      </c>
      <c r="C26" s="708"/>
      <c r="D26" s="708"/>
      <c r="E26" s="708"/>
      <c r="F26" s="705" t="str">
        <f>"Tower Package " &amp; Basic!B2 &amp;" " &amp;Basic!A3 &amp; " " &amp;Basic!B3</f>
        <v>Tower Package  Specification No. : SR-I/C&amp;M/WC-4170-C/2025/Rfx-5002004567 (SR1/NT/W-TW/DOM/B00/25/08381</v>
      </c>
      <c r="G26" s="706"/>
      <c r="H26" s="706"/>
      <c r="I26" s="706"/>
      <c r="J26" s="706"/>
      <c r="K26" s="706"/>
      <c r="L26" s="706"/>
      <c r="M26" s="706"/>
      <c r="N26" s="707"/>
    </row>
    <row r="27" spans="1:15" ht="15.95" customHeight="1"/>
    <row r="28" spans="1:15" ht="15.95" customHeight="1">
      <c r="A28" s="710" t="s">
        <v>466</v>
      </c>
      <c r="B28" s="710"/>
      <c r="C28" s="175"/>
    </row>
    <row r="29" spans="1:15" ht="15.95" customHeight="1"/>
    <row r="30" spans="1:15" ht="44.25" customHeight="1">
      <c r="A30" s="720" t="str">
        <f>Basic!B1</f>
        <v>Diversion of the following Lines to facilitate the construction of Railway BG line from Ginigera to Raichur by SWR, Hubli under Raichur TLM in SR-1 (Deposit work On Behalf of SWR):
Package-C-	765 kV Raichur-Kurnool Ckt-02 Line (Loc No: 283-286)</v>
      </c>
      <c r="B30" s="720"/>
      <c r="C30" s="720"/>
      <c r="D30" s="720"/>
      <c r="E30" s="720"/>
      <c r="F30" s="720"/>
      <c r="G30" s="720"/>
      <c r="H30" s="720"/>
      <c r="I30" s="720"/>
      <c r="J30" s="720"/>
      <c r="K30" s="720"/>
      <c r="L30" s="720"/>
      <c r="M30" s="720"/>
      <c r="N30" s="720"/>
    </row>
    <row r="31" spans="1:15" ht="15.95" customHeight="1">
      <c r="A31" s="180"/>
      <c r="B31" s="721" t="s">
        <v>467</v>
      </c>
      <c r="C31" s="721"/>
      <c r="D31" s="721"/>
      <c r="E31" s="721"/>
      <c r="F31" s="721"/>
      <c r="G31" s="699" t="e">
        <f>IF(#REF!="Sole Bidder", 'Attach 3(JV)'!B9,  'Attach 3(JV)'!A8)</f>
        <v>#REF!</v>
      </c>
      <c r="H31" s="700"/>
      <c r="I31" s="700"/>
      <c r="J31" s="700"/>
      <c r="K31" s="700"/>
      <c r="L31" s="700"/>
      <c r="M31" s="700"/>
      <c r="N31" s="701"/>
    </row>
    <row r="32" spans="1:15" ht="15.95" customHeight="1">
      <c r="A32" s="180"/>
      <c r="B32" s="181"/>
      <c r="C32" s="181"/>
      <c r="D32" s="181"/>
      <c r="E32" s="181"/>
      <c r="F32" s="181"/>
      <c r="G32" s="181"/>
      <c r="H32" s="181"/>
      <c r="I32" s="181"/>
      <c r="J32" s="181"/>
      <c r="K32" s="181"/>
      <c r="L32" s="181"/>
      <c r="M32" s="181"/>
    </row>
    <row r="33" spans="1:18" ht="15.95" customHeight="1">
      <c r="A33" s="180"/>
      <c r="B33" s="181"/>
      <c r="C33" s="181"/>
      <c r="D33" s="181"/>
      <c r="E33" s="181"/>
      <c r="F33" s="181"/>
      <c r="G33" s="181"/>
      <c r="H33" s="181"/>
      <c r="I33" s="181"/>
      <c r="J33" s="181"/>
      <c r="K33" s="181"/>
      <c r="L33" s="181"/>
      <c r="M33" s="181"/>
    </row>
    <row r="34" spans="1:18" ht="15.95" customHeight="1">
      <c r="A34" s="710" t="s">
        <v>468</v>
      </c>
      <c r="B34" s="710"/>
      <c r="C34" s="710"/>
      <c r="D34" s="710"/>
      <c r="E34" s="710"/>
      <c r="F34" s="175"/>
      <c r="P34" s="182"/>
      <c r="Q34" s="182"/>
      <c r="R34" s="182"/>
    </row>
    <row r="35" spans="1:18" ht="15.95" customHeight="1">
      <c r="A35" s="183"/>
      <c r="B35" s="183"/>
      <c r="C35" s="183"/>
      <c r="D35" s="183"/>
      <c r="E35" s="183"/>
      <c r="P35" s="182"/>
      <c r="Q35" s="182"/>
      <c r="R35" s="182"/>
    </row>
    <row r="36" spans="1:18" ht="15.95" customHeight="1">
      <c r="A36" s="183"/>
      <c r="B36" s="183"/>
      <c r="C36" s="183"/>
      <c r="D36" s="183"/>
      <c r="E36" s="183"/>
      <c r="N36" s="184"/>
      <c r="P36" s="182"/>
      <c r="Q36" s="182"/>
      <c r="R36" s="182"/>
    </row>
    <row r="37" spans="1:18" ht="21" customHeight="1">
      <c r="A37" s="185" t="s">
        <v>469</v>
      </c>
      <c r="B37" s="186">
        <v>1</v>
      </c>
      <c r="C37" s="193" t="s">
        <v>483</v>
      </c>
      <c r="K37" s="196"/>
      <c r="L37" s="196"/>
      <c r="M37" s="717" t="str">
        <f>IF(K38="No", "If you do not submit Itegrity Pact properly, your bid will be rejectect", "")</f>
        <v/>
      </c>
      <c r="N37" s="717"/>
      <c r="O37" s="174"/>
    </row>
    <row r="38" spans="1:18" ht="21" customHeight="1">
      <c r="A38" s="197"/>
      <c r="B38" s="198"/>
      <c r="C38" s="199" t="s">
        <v>346</v>
      </c>
      <c r="D38" s="197"/>
      <c r="E38" s="197"/>
      <c r="F38" s="197"/>
      <c r="G38" s="197"/>
      <c r="H38" s="197"/>
      <c r="I38" s="197"/>
      <c r="J38" s="197"/>
      <c r="K38" s="711" t="s">
        <v>347</v>
      </c>
      <c r="L38" s="711"/>
      <c r="M38" s="718"/>
      <c r="N38" s="718"/>
      <c r="O38" s="174"/>
    </row>
    <row r="39" spans="1:18" ht="21" customHeight="1">
      <c r="A39" s="185" t="s">
        <v>469</v>
      </c>
      <c r="B39" s="186">
        <v>2</v>
      </c>
      <c r="C39" s="193" t="s">
        <v>484</v>
      </c>
      <c r="K39" s="195"/>
      <c r="M39" s="715" t="str">
        <f>IF(K40="No", "If you do not submit Bid Security properly, your bid will be rejectect", "")</f>
        <v/>
      </c>
      <c r="N39" s="715"/>
      <c r="O39" s="174"/>
    </row>
    <row r="40" spans="1:18" ht="21" customHeight="1">
      <c r="A40" s="187"/>
      <c r="B40" s="188"/>
      <c r="C40" s="196" t="s">
        <v>485</v>
      </c>
      <c r="D40" s="187"/>
      <c r="E40" s="187"/>
      <c r="F40" s="187"/>
      <c r="G40" s="187"/>
      <c r="H40" s="187"/>
      <c r="I40" s="187"/>
      <c r="J40" s="187"/>
      <c r="K40" s="691" t="s">
        <v>347</v>
      </c>
      <c r="L40" s="691"/>
      <c r="M40" s="716"/>
      <c r="N40" s="716"/>
      <c r="O40" s="174"/>
    </row>
    <row r="41" spans="1:18" ht="21" customHeight="1">
      <c r="A41" s="185" t="s">
        <v>469</v>
      </c>
      <c r="B41" s="186"/>
      <c r="C41" s="170" t="s">
        <v>487</v>
      </c>
      <c r="K41" s="719"/>
      <c r="L41" s="719"/>
      <c r="M41" s="719"/>
      <c r="N41" s="719"/>
      <c r="O41" s="174"/>
    </row>
    <row r="42" spans="1:18" ht="21" customHeight="1">
      <c r="A42" s="185" t="s">
        <v>469</v>
      </c>
      <c r="B42" s="186"/>
      <c r="C42" s="170" t="s">
        <v>486</v>
      </c>
      <c r="K42" s="692"/>
      <c r="L42" s="692"/>
      <c r="M42" s="692"/>
      <c r="N42" s="692"/>
      <c r="O42" s="174"/>
    </row>
    <row r="43" spans="1:18" ht="21" customHeight="1">
      <c r="A43" s="189" t="s">
        <v>469</v>
      </c>
      <c r="B43" s="190"/>
      <c r="C43" s="191" t="s">
        <v>489</v>
      </c>
      <c r="D43" s="191"/>
      <c r="E43" s="191"/>
      <c r="F43" s="191"/>
      <c r="G43" s="191"/>
      <c r="H43" s="191"/>
      <c r="I43" s="191"/>
      <c r="J43" s="192" t="str">
        <f>'Bid Form 1st Envelope'!H20</f>
        <v>INR</v>
      </c>
      <c r="K43" s="693">
        <f>'Bid Form 1st Envelope'!I20</f>
        <v>802000</v>
      </c>
      <c r="L43" s="693"/>
      <c r="M43" s="206"/>
      <c r="N43" s="206"/>
      <c r="O43" s="174"/>
    </row>
    <row r="44" spans="1:18" ht="21" customHeight="1">
      <c r="A44" s="200" t="s">
        <v>469</v>
      </c>
      <c r="B44" s="201"/>
      <c r="C44" s="202" t="s">
        <v>488</v>
      </c>
      <c r="D44" s="202"/>
      <c r="E44" s="202"/>
      <c r="F44" s="202"/>
      <c r="G44" s="202"/>
      <c r="H44" s="202"/>
      <c r="I44" s="202"/>
      <c r="J44" s="202"/>
      <c r="K44" s="712"/>
      <c r="L44" s="712"/>
      <c r="M44" s="712"/>
      <c r="N44" s="712"/>
      <c r="O44" s="174"/>
    </row>
    <row r="45" spans="1:18" ht="15.95" customHeight="1"/>
    <row r="46" spans="1:18" ht="15.95" customHeight="1">
      <c r="A46" s="714" t="s">
        <v>479</v>
      </c>
      <c r="B46" s="714"/>
      <c r="C46" s="714"/>
    </row>
    <row r="47" spans="1:18" ht="15.95" customHeight="1"/>
    <row r="48" spans="1:18" ht="15.95" customHeight="1">
      <c r="A48" s="185" t="s">
        <v>469</v>
      </c>
      <c r="B48" s="174"/>
      <c r="C48" s="193" t="s">
        <v>470</v>
      </c>
      <c r="F48" s="194"/>
      <c r="G48" s="194"/>
      <c r="H48" s="194"/>
      <c r="I48" s="194"/>
      <c r="J48" s="194"/>
      <c r="K48" s="194"/>
      <c r="L48" s="194"/>
      <c r="M48" s="194"/>
      <c r="N48" s="194"/>
    </row>
    <row r="49" spans="1:15" ht="21" customHeight="1">
      <c r="A49" s="189"/>
      <c r="B49" s="190"/>
      <c r="C49" s="191" t="s">
        <v>471</v>
      </c>
      <c r="D49" s="191"/>
      <c r="E49" s="191"/>
      <c r="F49" s="191"/>
      <c r="G49" s="191"/>
      <c r="H49" s="191"/>
      <c r="I49" s="191"/>
      <c r="J49" s="191"/>
      <c r="K49" s="694" t="str">
        <f>'Attach 3(JV)'!E24</f>
        <v/>
      </c>
      <c r="L49" s="694"/>
      <c r="M49" s="694"/>
      <c r="N49" s="694"/>
      <c r="O49" s="174"/>
    </row>
    <row r="50" spans="1:15" ht="21" customHeight="1">
      <c r="A50" s="189"/>
      <c r="B50" s="190"/>
      <c r="C50" s="191" t="s">
        <v>472</v>
      </c>
      <c r="D50" s="191"/>
      <c r="E50" s="191"/>
      <c r="F50" s="191"/>
      <c r="G50" s="191"/>
      <c r="H50" s="191"/>
      <c r="I50" s="191"/>
      <c r="J50" s="191"/>
      <c r="K50" s="694" t="str">
        <f>'Attach 3(JV)'!E25</f>
        <v/>
      </c>
      <c r="L50" s="694"/>
      <c r="M50" s="694"/>
      <c r="N50" s="694"/>
      <c r="O50" s="174"/>
    </row>
    <row r="51" spans="1:15" ht="21" customHeight="1">
      <c r="A51" s="189"/>
      <c r="B51" s="190"/>
      <c r="C51" s="191" t="s">
        <v>473</v>
      </c>
      <c r="D51" s="191"/>
      <c r="E51" s="191"/>
      <c r="F51" s="191"/>
      <c r="G51" s="191"/>
      <c r="H51" s="191"/>
      <c r="I51" s="191"/>
      <c r="J51" s="191"/>
      <c r="K51" s="713"/>
      <c r="L51" s="713"/>
      <c r="M51" s="713"/>
      <c r="N51" s="713"/>
      <c r="O51" s="174"/>
    </row>
    <row r="52" spans="1:15" ht="21" customHeight="1">
      <c r="A52" s="185"/>
      <c r="B52" s="186"/>
      <c r="C52" s="695" t="str">
        <f>'Attach 3(JV)'!B10</f>
        <v/>
      </c>
      <c r="D52" s="695"/>
      <c r="E52" s="695"/>
      <c r="F52" s="695"/>
      <c r="G52" s="695"/>
      <c r="H52" s="695"/>
      <c r="I52" s="695"/>
      <c r="J52" s="695"/>
      <c r="K52" s="695"/>
      <c r="L52" s="695"/>
      <c r="M52" s="695"/>
      <c r="N52" s="695"/>
      <c r="O52" s="174"/>
    </row>
    <row r="53" spans="1:15" ht="21" customHeight="1">
      <c r="A53" s="185"/>
      <c r="B53" s="186"/>
      <c r="C53" s="695" t="str">
        <f>'Attach 3(JV)'!B11</f>
        <v/>
      </c>
      <c r="D53" s="695"/>
      <c r="E53" s="695"/>
      <c r="F53" s="695"/>
      <c r="G53" s="695"/>
      <c r="H53" s="695"/>
      <c r="I53" s="695"/>
      <c r="J53" s="695"/>
      <c r="K53" s="695"/>
      <c r="L53" s="695"/>
      <c r="M53" s="695"/>
      <c r="N53" s="695"/>
      <c r="O53" s="174"/>
    </row>
    <row r="54" spans="1:15" ht="21" customHeight="1">
      <c r="A54" s="209"/>
      <c r="B54" s="198"/>
      <c r="C54" s="696" t="str">
        <f>'Attach 3(JV)'!B12</f>
        <v/>
      </c>
      <c r="D54" s="696"/>
      <c r="E54" s="696"/>
      <c r="F54" s="696"/>
      <c r="G54" s="696"/>
      <c r="H54" s="696"/>
      <c r="I54" s="696"/>
      <c r="J54" s="696"/>
      <c r="K54" s="696"/>
      <c r="L54" s="696"/>
      <c r="M54" s="696"/>
      <c r="N54" s="696"/>
      <c r="O54" s="174"/>
    </row>
    <row r="55" spans="1:15" ht="21" customHeight="1">
      <c r="C55" s="193" t="s">
        <v>478</v>
      </c>
    </row>
    <row r="56" spans="1:15" ht="21" customHeight="1">
      <c r="C56" s="193" t="s">
        <v>477</v>
      </c>
    </row>
    <row r="57" spans="1:15" ht="21" customHeight="1">
      <c r="A57" s="189"/>
      <c r="B57" s="190"/>
      <c r="C57" s="191" t="s">
        <v>474</v>
      </c>
      <c r="D57" s="191"/>
      <c r="E57" s="191"/>
      <c r="F57" s="191"/>
      <c r="G57" s="191"/>
      <c r="H57" s="191"/>
      <c r="I57" s="191"/>
      <c r="J57" s="191"/>
      <c r="K57" s="694" t="str">
        <f>'Attach 3(JV)'!B17 &amp; " / " &amp;'Attach 3(JV)'!E17</f>
        <v xml:space="preserve"> / </v>
      </c>
      <c r="L57" s="694"/>
      <c r="M57" s="694"/>
      <c r="N57" s="694"/>
    </row>
    <row r="58" spans="1:15" ht="21" customHeight="1">
      <c r="A58" s="189"/>
      <c r="B58" s="190"/>
      <c r="C58" s="191" t="s">
        <v>475</v>
      </c>
      <c r="D58" s="191"/>
      <c r="E58" s="191"/>
      <c r="F58" s="191"/>
      <c r="G58" s="191"/>
      <c r="H58" s="191"/>
      <c r="I58" s="191"/>
      <c r="J58" s="191"/>
      <c r="K58" s="694" t="e">
        <f>IF(Z1="Sole Bidder","",IF(Z2=1, 'Bid Form 1st Envelope'!#REF!,'Bid Form 1st Envelope'!#REF!&amp;" / " &amp; 'Bid Form 1st Envelope'!#REF!))</f>
        <v>#REF!</v>
      </c>
      <c r="L58" s="694"/>
      <c r="M58" s="694"/>
      <c r="N58" s="694"/>
    </row>
    <row r="59" spans="1:15" ht="21" customHeight="1">
      <c r="A59" s="205"/>
      <c r="B59" s="203"/>
      <c r="C59" s="204" t="s">
        <v>476</v>
      </c>
      <c r="D59" s="204"/>
      <c r="E59" s="204"/>
      <c r="F59" s="204"/>
      <c r="G59" s="204"/>
      <c r="H59" s="204"/>
      <c r="I59" s="204"/>
      <c r="J59" s="204"/>
      <c r="K59" s="694"/>
      <c r="L59" s="694"/>
      <c r="M59" s="694"/>
      <c r="N59" s="694"/>
    </row>
    <row r="60" spans="1:15" ht="21" customHeight="1">
      <c r="C60" s="689">
        <f>'Attach 3(JV)'!B18</f>
        <v>0</v>
      </c>
      <c r="D60" s="689"/>
      <c r="E60" s="689"/>
      <c r="F60" s="689"/>
      <c r="G60" s="689"/>
      <c r="H60" s="689"/>
      <c r="I60" s="207" t="e">
        <f>IF($Z$2=2, " / ", "")</f>
        <v>#REF!</v>
      </c>
      <c r="J60" s="690">
        <f>'Attach 3(JV)'!E18</f>
        <v>0</v>
      </c>
      <c r="K60" s="690"/>
      <c r="L60" s="690"/>
      <c r="M60" s="690"/>
      <c r="N60" s="690"/>
    </row>
    <row r="61" spans="1:15" ht="21" customHeight="1">
      <c r="C61" s="689">
        <f>'Attach 3(JV)'!B19</f>
        <v>0</v>
      </c>
      <c r="D61" s="689"/>
      <c r="E61" s="689"/>
      <c r="F61" s="689"/>
      <c r="G61" s="689"/>
      <c r="H61" s="689"/>
      <c r="I61" s="207" t="e">
        <f>IF($Z$2=2, " / ", "")</f>
        <v>#REF!</v>
      </c>
      <c r="J61" s="690">
        <f>'Attach 3(JV)'!E19</f>
        <v>0</v>
      </c>
      <c r="K61" s="690"/>
      <c r="L61" s="690"/>
      <c r="M61" s="690"/>
      <c r="N61" s="690"/>
    </row>
    <row r="62" spans="1:15" ht="21" customHeight="1">
      <c r="C62" s="689">
        <f>'Attach 3(JV)'!B20</f>
        <v>0</v>
      </c>
      <c r="D62" s="689"/>
      <c r="E62" s="689"/>
      <c r="F62" s="689"/>
      <c r="G62" s="689"/>
      <c r="H62" s="689"/>
      <c r="I62" s="207" t="e">
        <f>IF($Z$2=2, " / ", "")</f>
        <v>#REF!</v>
      </c>
      <c r="J62" s="690">
        <f>'Attach 3(JV)'!E20</f>
        <v>0</v>
      </c>
      <c r="K62" s="690"/>
      <c r="L62" s="690"/>
      <c r="M62" s="690"/>
      <c r="N62" s="690"/>
    </row>
    <row r="63" spans="1:15" ht="15" customHeight="1"/>
    <row r="64" spans="1:15" ht="15" customHeight="1"/>
    <row r="65" ht="15" customHeight="1"/>
  </sheetData>
  <sheetProtection sheet="1" objects="1" scenarios="1" selectLockedCells="1"/>
  <customSheetViews>
    <customSheetView guid="{827228A5-964E-465A-A946-EF2238A19E11}"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1"/>
      <headerFooter alignWithMargins="0"/>
    </customSheetView>
    <customSheetView guid="{C75B92C6-DDA6-4B48-9868-112DE431C284}" showPageBreaks="1" showGridLines="0" printArea="1" state="hidden">
      <selection activeCell="K42" sqref="K42:N42"/>
      <rowBreaks count="1" manualBreakCount="1">
        <brk id="33" max="13" man="1"/>
      </rowBreaks>
      <pageMargins left="0.75" right="0.88" top="0.6" bottom="0.56999999999999995" header="0.17" footer="0.41"/>
      <printOptions horizontalCentered="1"/>
      <pageSetup orientation="landscape" r:id="rId2"/>
      <headerFooter alignWithMargins="0"/>
    </customSheetView>
    <customSheetView guid="{6A6F11F6-4979-4331-B451-38654332CB39}" showGridLines="0" state="hidden">
      <selection activeCell="K42" sqref="K42:N42"/>
      <rowBreaks count="1" manualBreakCount="1">
        <brk id="33" max="13" man="1"/>
      </rowBreaks>
      <pageMargins left="0.75" right="0.88" top="0.6" bottom="0.56999999999999995" header="0.17" footer="0.41"/>
      <printOptions horizontalCentered="1"/>
      <pageSetup orientation="landscape" r:id="rId3"/>
      <headerFooter alignWithMargins="0"/>
    </customSheetView>
    <customSheetView guid="{237D8718-39ED-4FFE-B3B2-D1192F8D2E87}" showGridLines="0" state="hidden">
      <selection activeCell="K42" sqref="K42:N42"/>
      <rowBreaks count="1" manualBreakCount="1">
        <brk id="33" max="13" man="1"/>
      </rowBreaks>
      <pageMargins left="0.75" right="0.88" top="0.6" bottom="0.56999999999999995" header="0.17" footer="0.41"/>
      <printOptions horizontalCentered="1"/>
      <pageSetup orientation="landscape" r:id="rId4"/>
      <headerFooter alignWithMargins="0"/>
    </customSheetView>
    <customSheetView guid="{CD4CA1A8-824A-452F-BDBA-32A47C1B3013}" showGridLines="0" state="hidden">
      <selection activeCell="K42" sqref="K42:N42"/>
      <rowBreaks count="1" manualBreakCount="1">
        <brk id="33" max="13" man="1"/>
      </rowBreaks>
      <pageMargins left="0.75" right="0.88" top="0.6" bottom="0.56999999999999995" header="0.17" footer="0.41"/>
      <printOptions horizontalCentered="1"/>
      <pageSetup orientation="landscape" r:id="rId5"/>
      <headerFooter alignWithMargins="0"/>
    </customSheetView>
    <customSheetView guid="{ECEBABD0-566A-41C4-AA9A-38EA30EFEDA8}" showGridLines="0" showRuler="0">
      <selection activeCell="K38" sqref="K38:L38"/>
      <rowBreaks count="1" manualBreakCount="1">
        <brk id="33" max="13" man="1"/>
      </rowBreaks>
      <pageMargins left="0.75" right="0.88" top="0.6" bottom="0.56999999999999995" header="0.17" footer="0.41"/>
      <printOptions horizontalCentered="1"/>
      <pageSetup orientation="landscape" r:id="rId6"/>
      <headerFooter alignWithMargins="0"/>
    </customSheetView>
    <customSheetView guid="{8E7B022F-1113-4BA2-B2BA-8EDBE02A2557}"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7"/>
      <headerFooter alignWithMargins="0"/>
    </customSheetView>
    <customSheetView guid="{2FDEDC7A-220A-4BDB-8FCD-0C556B60E1DF}" showGridLines="0" state="hidden">
      <selection activeCell="K42" sqref="K42:N42"/>
      <rowBreaks count="1" manualBreakCount="1">
        <brk id="33" max="13" man="1"/>
      </rowBreaks>
      <pageMargins left="0.75" right="0.88" top="0.6" bottom="0.56999999999999995" header="0.17" footer="0.41"/>
      <printOptions horizontalCentered="1"/>
      <pageSetup orientation="landscape" r:id="rId8"/>
      <headerFooter alignWithMargins="0"/>
    </customSheetView>
    <customSheetView guid="{F68380CD-DF58-4BFA-A4C7-4B5C98AD7B16}" showGridLines="0" state="hidden">
      <selection activeCell="K42" sqref="K42:N42"/>
      <rowBreaks count="1" manualBreakCount="1">
        <brk id="33" max="13" man="1"/>
      </rowBreaks>
      <pageMargins left="0.75" right="0.88" top="0.6" bottom="0.56999999999999995" header="0.17" footer="0.41"/>
      <printOptions horizontalCentered="1"/>
      <pageSetup orientation="landscape" r:id="rId9"/>
      <headerFooter alignWithMargins="0"/>
    </customSheetView>
  </customSheetViews>
  <mergeCells count="44">
    <mergeCell ref="A34:E34"/>
    <mergeCell ref="A30:N30"/>
    <mergeCell ref="A21:N21"/>
    <mergeCell ref="B31:F31"/>
    <mergeCell ref="F23:N23"/>
    <mergeCell ref="B25:E25"/>
    <mergeCell ref="B26:E26"/>
    <mergeCell ref="F25:N25"/>
    <mergeCell ref="K38:L38"/>
    <mergeCell ref="C60:H60"/>
    <mergeCell ref="J60:N60"/>
    <mergeCell ref="K49:N49"/>
    <mergeCell ref="K59:N59"/>
    <mergeCell ref="K58:N58"/>
    <mergeCell ref="K44:N44"/>
    <mergeCell ref="K51:N51"/>
    <mergeCell ref="K57:N57"/>
    <mergeCell ref="A46:C46"/>
    <mergeCell ref="M39:N40"/>
    <mergeCell ref="M37:N38"/>
    <mergeCell ref="K41:N41"/>
    <mergeCell ref="A6:N6"/>
    <mergeCell ref="A8:N8"/>
    <mergeCell ref="G31:N31"/>
    <mergeCell ref="A14:N14"/>
    <mergeCell ref="A15:N15"/>
    <mergeCell ref="A10:N10"/>
    <mergeCell ref="F26:N26"/>
    <mergeCell ref="F24:N24"/>
    <mergeCell ref="B23:E23"/>
    <mergeCell ref="B24:E24"/>
    <mergeCell ref="A19:N19"/>
    <mergeCell ref="A28:B28"/>
    <mergeCell ref="C62:H62"/>
    <mergeCell ref="J62:N62"/>
    <mergeCell ref="K40:L40"/>
    <mergeCell ref="K42:N42"/>
    <mergeCell ref="K43:L43"/>
    <mergeCell ref="C61:H61"/>
    <mergeCell ref="J61:N61"/>
    <mergeCell ref="K50:N50"/>
    <mergeCell ref="C53:N53"/>
    <mergeCell ref="C54:N54"/>
    <mergeCell ref="C52:N52"/>
  </mergeCells>
  <phoneticPr fontId="26" type="noConversion"/>
  <conditionalFormatting sqref="J60:N62">
    <cfRule type="expression" dxfId="1" priority="2" stopIfTrue="1">
      <formula>$Z$2&lt;2</formula>
    </cfRule>
  </conditionalFormatting>
  <conditionalFormatting sqref="K57:N57 C60:H62">
    <cfRule type="expression" dxfId="0" priority="1" stopIfTrue="1">
      <formula>$Z$2=0</formula>
    </cfRule>
  </conditionalFormatting>
  <dataValidations count="1">
    <dataValidation type="list" allowBlank="1" showInputMessage="1" showErrorMessage="1" sqref="K38:L38 K40:L40" xr:uid="{00000000-0002-0000-1900-000000000000}">
      <formula1>"Yes, No"</formula1>
    </dataValidation>
  </dataValidations>
  <printOptions horizontalCentered="1"/>
  <pageMargins left="0.75" right="0.88" top="0.6" bottom="0.56999999999999995" header="0.17" footer="0.41"/>
  <pageSetup orientation="landscape" r:id="rId10"/>
  <headerFooter alignWithMargins="0">
    <oddHeader>&amp;C&amp;"Calibri"&amp;12&amp;KFF0000 DATA CLASSIFICATION : RESTRICTED&amp;1#_x000D_</oddHeader>
  </headerFooter>
  <rowBreaks count="1" manualBreakCount="1">
    <brk id="33" max="13" man="1"/>
  </rowBreaks>
  <drawing r:id="rId1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tabColor indexed="8"/>
  </sheetPr>
  <dimension ref="A1:D112"/>
  <sheetViews>
    <sheetView workbookViewId="0">
      <selection sqref="A1:B1"/>
    </sheetView>
  </sheetViews>
  <sheetFormatPr defaultRowHeight="12.75"/>
  <cols>
    <col min="1" max="1" width="13.28515625" style="168" customWidth="1"/>
    <col min="2" max="2" width="11.85546875" style="168" customWidth="1"/>
    <col min="3" max="16384" width="9.140625" style="168"/>
  </cols>
  <sheetData>
    <row r="1" spans="1:4" s="166" customFormat="1" ht="30" customHeight="1">
      <c r="A1" s="722">
        <f>'Bid Form 1st Envelope'!I20</f>
        <v>802000</v>
      </c>
      <c r="B1" s="722"/>
    </row>
    <row r="2" spans="1:4" s="166" customFormat="1" ht="30" customHeight="1">
      <c r="A2" s="167"/>
    </row>
    <row r="3" spans="1:4">
      <c r="A3" s="167"/>
    </row>
    <row r="4" spans="1:4">
      <c r="A4" s="225" t="str">
        <f>IF(OR((A1&gt;9999999999),(A1&lt;0)),"Invalid Entry - More than 1000 crore OR -ve value",IF(A1=0, "Rs. Zero Only ",+CONCATENATE("Rs. ", B11,D11,B10,D10,B9,D9,B8,D8,B7,D7,B6," Only")))</f>
        <v>Rs. Eight Lac Two Thousand  Only</v>
      </c>
      <c r="B4" s="226"/>
    </row>
    <row r="5" spans="1:4">
      <c r="A5" s="227"/>
      <c r="B5" s="226"/>
    </row>
    <row r="6" spans="1:4">
      <c r="A6" s="228">
        <f>-INT(A1/100)*100+ROUND(A1,0)</f>
        <v>0</v>
      </c>
      <c r="B6" s="226" t="str">
        <f t="shared" ref="B6:B11" si="0">IF(A6=0,"",LOOKUP(A6,$A$13:$A$112,$B$13:$B$112))</f>
        <v/>
      </c>
      <c r="D6" s="169"/>
    </row>
    <row r="7" spans="1:4">
      <c r="A7" s="228">
        <f>-INT(A1/1000)*10+INT(A1/100)</f>
        <v>0</v>
      </c>
      <c r="B7" s="226" t="str">
        <f t="shared" si="0"/>
        <v/>
      </c>
      <c r="D7" s="169" t="str">
        <f>+IF(B7="",""," Hundred ")</f>
        <v/>
      </c>
    </row>
    <row r="8" spans="1:4">
      <c r="A8" s="228">
        <f>-INT(A1/100000)*100+INT(A1/1000)</f>
        <v>2</v>
      </c>
      <c r="B8" s="226" t="str">
        <f t="shared" si="0"/>
        <v>Two</v>
      </c>
      <c r="D8" s="169" t="str">
        <f>IF((B8=""),IF(C8="",""," Thousand ")," Thousand ")</f>
        <v xml:space="preserve"> Thousand </v>
      </c>
    </row>
    <row r="9" spans="1:4">
      <c r="A9" s="228">
        <f>-INT(A1/10000000)*100+INT(A1/100000)</f>
        <v>8</v>
      </c>
      <c r="B9" s="226" t="str">
        <f t="shared" si="0"/>
        <v>Eight</v>
      </c>
      <c r="D9" s="169" t="str">
        <f>IF((B9=""),IF(C9="",""," Lac ")," Lac ")</f>
        <v xml:space="preserve"> Lac </v>
      </c>
    </row>
    <row r="10" spans="1:4">
      <c r="A10" s="228">
        <f>-INT(A1/1000000000)*100+INT(A1/10000000)</f>
        <v>0</v>
      </c>
      <c r="B10" s="229" t="str">
        <f t="shared" si="0"/>
        <v/>
      </c>
      <c r="D10" s="169" t="str">
        <f>IF((B10=""),IF(C10="",""," Crore ")," Crore ")</f>
        <v/>
      </c>
    </row>
    <row r="11" spans="1:4">
      <c r="A11" s="230">
        <f>-INT(A1/10000000000)*1000+INT(A1/1000000000)</f>
        <v>0</v>
      </c>
      <c r="B11" s="229" t="str">
        <f t="shared" si="0"/>
        <v/>
      </c>
      <c r="D11" s="169" t="str">
        <f>IF((B11=""),IF(C11="",""," Hundred ")," Hundred ")</f>
        <v/>
      </c>
    </row>
    <row r="12" spans="1:4">
      <c r="A12" s="226"/>
      <c r="B12" s="226"/>
    </row>
    <row r="13" spans="1:4">
      <c r="A13" s="231">
        <v>1</v>
      </c>
      <c r="B13" s="232" t="s">
        <v>356</v>
      </c>
    </row>
    <row r="14" spans="1:4">
      <c r="A14" s="231">
        <v>2</v>
      </c>
      <c r="B14" s="232" t="s">
        <v>357</v>
      </c>
    </row>
    <row r="15" spans="1:4">
      <c r="A15" s="231">
        <v>3</v>
      </c>
      <c r="B15" s="232" t="s">
        <v>358</v>
      </c>
    </row>
    <row r="16" spans="1:4">
      <c r="A16" s="231">
        <v>4</v>
      </c>
      <c r="B16" s="232" t="s">
        <v>359</v>
      </c>
    </row>
    <row r="17" spans="1:2">
      <c r="A17" s="231">
        <v>5</v>
      </c>
      <c r="B17" s="232" t="s">
        <v>360</v>
      </c>
    </row>
    <row r="18" spans="1:2">
      <c r="A18" s="231">
        <v>6</v>
      </c>
      <c r="B18" s="232" t="s">
        <v>361</v>
      </c>
    </row>
    <row r="19" spans="1:2">
      <c r="A19" s="231">
        <v>7</v>
      </c>
      <c r="B19" s="232" t="s">
        <v>362</v>
      </c>
    </row>
    <row r="20" spans="1:2">
      <c r="A20" s="231">
        <v>8</v>
      </c>
      <c r="B20" s="232" t="s">
        <v>363</v>
      </c>
    </row>
    <row r="21" spans="1:2">
      <c r="A21" s="231">
        <v>9</v>
      </c>
      <c r="B21" s="232" t="s">
        <v>364</v>
      </c>
    </row>
    <row r="22" spans="1:2">
      <c r="A22" s="231">
        <v>10</v>
      </c>
      <c r="B22" s="232" t="s">
        <v>365</v>
      </c>
    </row>
    <row r="23" spans="1:2">
      <c r="A23" s="231">
        <v>11</v>
      </c>
      <c r="B23" s="232" t="s">
        <v>366</v>
      </c>
    </row>
    <row r="24" spans="1:2">
      <c r="A24" s="231">
        <v>12</v>
      </c>
      <c r="B24" s="232" t="s">
        <v>367</v>
      </c>
    </row>
    <row r="25" spans="1:2">
      <c r="A25" s="231">
        <v>13</v>
      </c>
      <c r="B25" s="232" t="s">
        <v>368</v>
      </c>
    </row>
    <row r="26" spans="1:2">
      <c r="A26" s="231">
        <v>14</v>
      </c>
      <c r="B26" s="232" t="s">
        <v>369</v>
      </c>
    </row>
    <row r="27" spans="1:2">
      <c r="A27" s="231">
        <v>15</v>
      </c>
      <c r="B27" s="232" t="s">
        <v>370</v>
      </c>
    </row>
    <row r="28" spans="1:2">
      <c r="A28" s="231">
        <v>16</v>
      </c>
      <c r="B28" s="232" t="s">
        <v>371</v>
      </c>
    </row>
    <row r="29" spans="1:2">
      <c r="A29" s="231">
        <v>17</v>
      </c>
      <c r="B29" s="232" t="s">
        <v>372</v>
      </c>
    </row>
    <row r="30" spans="1:2">
      <c r="A30" s="231">
        <v>18</v>
      </c>
      <c r="B30" s="232" t="s">
        <v>373</v>
      </c>
    </row>
    <row r="31" spans="1:2">
      <c r="A31" s="231">
        <v>19</v>
      </c>
      <c r="B31" s="232" t="s">
        <v>374</v>
      </c>
    </row>
    <row r="32" spans="1:2">
      <c r="A32" s="231">
        <v>20</v>
      </c>
      <c r="B32" s="232" t="s">
        <v>375</v>
      </c>
    </row>
    <row r="33" spans="1:2">
      <c r="A33" s="231">
        <v>21</v>
      </c>
      <c r="B33" s="232" t="s">
        <v>376</v>
      </c>
    </row>
    <row r="34" spans="1:2">
      <c r="A34" s="231">
        <v>22</v>
      </c>
      <c r="B34" s="232" t="s">
        <v>377</v>
      </c>
    </row>
    <row r="35" spans="1:2">
      <c r="A35" s="231">
        <v>23</v>
      </c>
      <c r="B35" s="232" t="s">
        <v>378</v>
      </c>
    </row>
    <row r="36" spans="1:2">
      <c r="A36" s="231">
        <v>24</v>
      </c>
      <c r="B36" s="232" t="s">
        <v>379</v>
      </c>
    </row>
    <row r="37" spans="1:2">
      <c r="A37" s="231">
        <v>25</v>
      </c>
      <c r="B37" s="232" t="s">
        <v>380</v>
      </c>
    </row>
    <row r="38" spans="1:2">
      <c r="A38" s="231">
        <v>26</v>
      </c>
      <c r="B38" s="232" t="s">
        <v>381</v>
      </c>
    </row>
    <row r="39" spans="1:2">
      <c r="A39" s="231">
        <v>27</v>
      </c>
      <c r="B39" s="232" t="s">
        <v>382</v>
      </c>
    </row>
    <row r="40" spans="1:2">
      <c r="A40" s="231">
        <v>28</v>
      </c>
      <c r="B40" s="232" t="s">
        <v>383</v>
      </c>
    </row>
    <row r="41" spans="1:2">
      <c r="A41" s="231">
        <v>29</v>
      </c>
      <c r="B41" s="232" t="s">
        <v>384</v>
      </c>
    </row>
    <row r="42" spans="1:2">
      <c r="A42" s="231">
        <v>30</v>
      </c>
      <c r="B42" s="232" t="s">
        <v>385</v>
      </c>
    </row>
    <row r="43" spans="1:2">
      <c r="A43" s="231">
        <v>31</v>
      </c>
      <c r="B43" s="232" t="s">
        <v>386</v>
      </c>
    </row>
    <row r="44" spans="1:2">
      <c r="A44" s="231">
        <v>32</v>
      </c>
      <c r="B44" s="232" t="s">
        <v>387</v>
      </c>
    </row>
    <row r="45" spans="1:2">
      <c r="A45" s="231">
        <v>33</v>
      </c>
      <c r="B45" s="232" t="s">
        <v>388</v>
      </c>
    </row>
    <row r="46" spans="1:2">
      <c r="A46" s="231">
        <v>34</v>
      </c>
      <c r="B46" s="232" t="s">
        <v>389</v>
      </c>
    </row>
    <row r="47" spans="1:2">
      <c r="A47" s="231">
        <v>35</v>
      </c>
      <c r="B47" s="232" t="s">
        <v>183</v>
      </c>
    </row>
    <row r="48" spans="1:2">
      <c r="A48" s="231">
        <v>36</v>
      </c>
      <c r="B48" s="232" t="s">
        <v>390</v>
      </c>
    </row>
    <row r="49" spans="1:2">
      <c r="A49" s="231">
        <v>37</v>
      </c>
      <c r="B49" s="232" t="s">
        <v>391</v>
      </c>
    </row>
    <row r="50" spans="1:2">
      <c r="A50" s="231">
        <v>38</v>
      </c>
      <c r="B50" s="232" t="s">
        <v>392</v>
      </c>
    </row>
    <row r="51" spans="1:2">
      <c r="A51" s="231">
        <v>39</v>
      </c>
      <c r="B51" s="232" t="s">
        <v>393</v>
      </c>
    </row>
    <row r="52" spans="1:2">
      <c r="A52" s="231">
        <v>40</v>
      </c>
      <c r="B52" s="232" t="s">
        <v>394</v>
      </c>
    </row>
    <row r="53" spans="1:2">
      <c r="A53" s="231">
        <v>41</v>
      </c>
      <c r="B53" s="232" t="s">
        <v>395</v>
      </c>
    </row>
    <row r="54" spans="1:2">
      <c r="A54" s="231">
        <v>42</v>
      </c>
      <c r="B54" s="232" t="s">
        <v>396</v>
      </c>
    </row>
    <row r="55" spans="1:2">
      <c r="A55" s="231">
        <v>43</v>
      </c>
      <c r="B55" s="232" t="s">
        <v>397</v>
      </c>
    </row>
    <row r="56" spans="1:2">
      <c r="A56" s="231">
        <v>44</v>
      </c>
      <c r="B56" s="232" t="s">
        <v>398</v>
      </c>
    </row>
    <row r="57" spans="1:2">
      <c r="A57" s="231">
        <v>45</v>
      </c>
      <c r="B57" s="232" t="s">
        <v>399</v>
      </c>
    </row>
    <row r="58" spans="1:2">
      <c r="A58" s="231">
        <v>46</v>
      </c>
      <c r="B58" s="232" t="s">
        <v>400</v>
      </c>
    </row>
    <row r="59" spans="1:2">
      <c r="A59" s="231">
        <v>47</v>
      </c>
      <c r="B59" s="232" t="s">
        <v>401</v>
      </c>
    </row>
    <row r="60" spans="1:2">
      <c r="A60" s="231">
        <v>48</v>
      </c>
      <c r="B60" s="232" t="s">
        <v>402</v>
      </c>
    </row>
    <row r="61" spans="1:2">
      <c r="A61" s="231">
        <v>49</v>
      </c>
      <c r="B61" s="232" t="s">
        <v>403</v>
      </c>
    </row>
    <row r="62" spans="1:2">
      <c r="A62" s="231">
        <v>50</v>
      </c>
      <c r="B62" s="232" t="s">
        <v>404</v>
      </c>
    </row>
    <row r="63" spans="1:2">
      <c r="A63" s="231">
        <v>51</v>
      </c>
      <c r="B63" s="232" t="s">
        <v>405</v>
      </c>
    </row>
    <row r="64" spans="1:2">
      <c r="A64" s="231">
        <v>52</v>
      </c>
      <c r="B64" s="232" t="s">
        <v>406</v>
      </c>
    </row>
    <row r="65" spans="1:2">
      <c r="A65" s="231">
        <v>53</v>
      </c>
      <c r="B65" s="232" t="s">
        <v>407</v>
      </c>
    </row>
    <row r="66" spans="1:2">
      <c r="A66" s="231">
        <v>54</v>
      </c>
      <c r="B66" s="232" t="s">
        <v>408</v>
      </c>
    </row>
    <row r="67" spans="1:2">
      <c r="A67" s="231">
        <v>55</v>
      </c>
      <c r="B67" s="232" t="s">
        <v>409</v>
      </c>
    </row>
    <row r="68" spans="1:2">
      <c r="A68" s="231">
        <v>56</v>
      </c>
      <c r="B68" s="232" t="s">
        <v>410</v>
      </c>
    </row>
    <row r="69" spans="1:2">
      <c r="A69" s="231">
        <v>57</v>
      </c>
      <c r="B69" s="232" t="s">
        <v>411</v>
      </c>
    </row>
    <row r="70" spans="1:2">
      <c r="A70" s="231">
        <v>58</v>
      </c>
      <c r="B70" s="232" t="s">
        <v>412</v>
      </c>
    </row>
    <row r="71" spans="1:2">
      <c r="A71" s="231">
        <v>59</v>
      </c>
      <c r="B71" s="232" t="s">
        <v>413</v>
      </c>
    </row>
    <row r="72" spans="1:2">
      <c r="A72" s="231">
        <v>60</v>
      </c>
      <c r="B72" s="232" t="s">
        <v>414</v>
      </c>
    </row>
    <row r="73" spans="1:2">
      <c r="A73" s="231">
        <v>61</v>
      </c>
      <c r="B73" s="232" t="s">
        <v>415</v>
      </c>
    </row>
    <row r="74" spans="1:2">
      <c r="A74" s="231">
        <v>62</v>
      </c>
      <c r="B74" s="232" t="s">
        <v>416</v>
      </c>
    </row>
    <row r="75" spans="1:2">
      <c r="A75" s="231">
        <v>63</v>
      </c>
      <c r="B75" s="232" t="s">
        <v>417</v>
      </c>
    </row>
    <row r="76" spans="1:2">
      <c r="A76" s="231">
        <v>64</v>
      </c>
      <c r="B76" s="232" t="s">
        <v>418</v>
      </c>
    </row>
    <row r="77" spans="1:2">
      <c r="A77" s="231">
        <v>65</v>
      </c>
      <c r="B77" s="232" t="s">
        <v>419</v>
      </c>
    </row>
    <row r="78" spans="1:2">
      <c r="A78" s="231">
        <v>66</v>
      </c>
      <c r="B78" s="232" t="s">
        <v>420</v>
      </c>
    </row>
    <row r="79" spans="1:2">
      <c r="A79" s="231">
        <v>67</v>
      </c>
      <c r="B79" s="232" t="s">
        <v>421</v>
      </c>
    </row>
    <row r="80" spans="1:2">
      <c r="A80" s="231">
        <v>68</v>
      </c>
      <c r="B80" s="232" t="s">
        <v>422</v>
      </c>
    </row>
    <row r="81" spans="1:2">
      <c r="A81" s="231">
        <v>69</v>
      </c>
      <c r="B81" s="232" t="s">
        <v>423</v>
      </c>
    </row>
    <row r="82" spans="1:2">
      <c r="A82" s="231">
        <v>70</v>
      </c>
      <c r="B82" s="232" t="s">
        <v>424</v>
      </c>
    </row>
    <row r="83" spans="1:2">
      <c r="A83" s="231">
        <v>71</v>
      </c>
      <c r="B83" s="232" t="s">
        <v>425</v>
      </c>
    </row>
    <row r="84" spans="1:2">
      <c r="A84" s="231">
        <v>72</v>
      </c>
      <c r="B84" s="232" t="s">
        <v>426</v>
      </c>
    </row>
    <row r="85" spans="1:2">
      <c r="A85" s="231">
        <v>73</v>
      </c>
      <c r="B85" s="232" t="s">
        <v>427</v>
      </c>
    </row>
    <row r="86" spans="1:2">
      <c r="A86" s="231">
        <v>74</v>
      </c>
      <c r="B86" s="232" t="s">
        <v>428</v>
      </c>
    </row>
    <row r="87" spans="1:2">
      <c r="A87" s="231">
        <v>75</v>
      </c>
      <c r="B87" s="232" t="s">
        <v>429</v>
      </c>
    </row>
    <row r="88" spans="1:2">
      <c r="A88" s="231">
        <v>76</v>
      </c>
      <c r="B88" s="232" t="s">
        <v>430</v>
      </c>
    </row>
    <row r="89" spans="1:2">
      <c r="A89" s="231">
        <v>77</v>
      </c>
      <c r="B89" s="232" t="s">
        <v>431</v>
      </c>
    </row>
    <row r="90" spans="1:2">
      <c r="A90" s="231">
        <v>78</v>
      </c>
      <c r="B90" s="232" t="s">
        <v>432</v>
      </c>
    </row>
    <row r="91" spans="1:2">
      <c r="A91" s="231">
        <v>79</v>
      </c>
      <c r="B91" s="232" t="s">
        <v>433</v>
      </c>
    </row>
    <row r="92" spans="1:2">
      <c r="A92" s="231">
        <v>80</v>
      </c>
      <c r="B92" s="232" t="s">
        <v>434</v>
      </c>
    </row>
    <row r="93" spans="1:2">
      <c r="A93" s="231">
        <v>81</v>
      </c>
      <c r="B93" s="232" t="s">
        <v>435</v>
      </c>
    </row>
    <row r="94" spans="1:2">
      <c r="A94" s="231">
        <v>82</v>
      </c>
      <c r="B94" s="232" t="s">
        <v>436</v>
      </c>
    </row>
    <row r="95" spans="1:2">
      <c r="A95" s="231">
        <v>83</v>
      </c>
      <c r="B95" s="232" t="s">
        <v>437</v>
      </c>
    </row>
    <row r="96" spans="1:2">
      <c r="A96" s="231">
        <v>84</v>
      </c>
      <c r="B96" s="232" t="s">
        <v>438</v>
      </c>
    </row>
    <row r="97" spans="1:2">
      <c r="A97" s="231">
        <v>85</v>
      </c>
      <c r="B97" s="232" t="s">
        <v>439</v>
      </c>
    </row>
    <row r="98" spans="1:2">
      <c r="A98" s="231">
        <v>86</v>
      </c>
      <c r="B98" s="232" t="s">
        <v>440</v>
      </c>
    </row>
    <row r="99" spans="1:2">
      <c r="A99" s="231">
        <v>87</v>
      </c>
      <c r="B99" s="232" t="s">
        <v>441</v>
      </c>
    </row>
    <row r="100" spans="1:2">
      <c r="A100" s="231">
        <v>88</v>
      </c>
      <c r="B100" s="232" t="s">
        <v>442</v>
      </c>
    </row>
    <row r="101" spans="1:2">
      <c r="A101" s="231">
        <v>89</v>
      </c>
      <c r="B101" s="232" t="s">
        <v>443</v>
      </c>
    </row>
    <row r="102" spans="1:2">
      <c r="A102" s="231">
        <v>90</v>
      </c>
      <c r="B102" s="232" t="s">
        <v>444</v>
      </c>
    </row>
    <row r="103" spans="1:2">
      <c r="A103" s="231">
        <v>91</v>
      </c>
      <c r="B103" s="232" t="s">
        <v>445</v>
      </c>
    </row>
    <row r="104" spans="1:2">
      <c r="A104" s="231">
        <v>92</v>
      </c>
      <c r="B104" s="232" t="s">
        <v>446</v>
      </c>
    </row>
    <row r="105" spans="1:2">
      <c r="A105" s="231">
        <v>93</v>
      </c>
      <c r="B105" s="232" t="s">
        <v>447</v>
      </c>
    </row>
    <row r="106" spans="1:2">
      <c r="A106" s="231">
        <v>94</v>
      </c>
      <c r="B106" s="232" t="s">
        <v>448</v>
      </c>
    </row>
    <row r="107" spans="1:2">
      <c r="A107" s="231">
        <v>95</v>
      </c>
      <c r="B107" s="232" t="s">
        <v>449</v>
      </c>
    </row>
    <row r="108" spans="1:2">
      <c r="A108" s="231">
        <v>96</v>
      </c>
      <c r="B108" s="232" t="s">
        <v>450</v>
      </c>
    </row>
    <row r="109" spans="1:2">
      <c r="A109" s="231">
        <v>97</v>
      </c>
      <c r="B109" s="232" t="s">
        <v>451</v>
      </c>
    </row>
    <row r="110" spans="1:2">
      <c r="A110" s="231">
        <v>98</v>
      </c>
      <c r="B110" s="232" t="s">
        <v>452</v>
      </c>
    </row>
    <row r="111" spans="1:2">
      <c r="A111" s="231">
        <v>99</v>
      </c>
      <c r="B111" s="232" t="s">
        <v>453</v>
      </c>
    </row>
    <row r="112" spans="1:2">
      <c r="A112" s="231">
        <v>100</v>
      </c>
      <c r="B112" s="232" t="s">
        <v>454</v>
      </c>
    </row>
  </sheetData>
  <sheetProtection sheet="1" objects="1" scenarios="1" selectLockedCells="1" selectUnlockedCells="1"/>
  <customSheetViews>
    <customSheetView guid="{827228A5-964E-465A-A946-EF2238A19E11}" state="hidden" showRuler="0">
      <selection sqref="A1:B1"/>
      <pageMargins left="0.75" right="0.75" top="1" bottom="1" header="0.5" footer="0.5"/>
      <pageSetup orientation="portrait" r:id="rId1"/>
      <headerFooter alignWithMargins="0"/>
    </customSheetView>
    <customSheetView guid="{C75B92C6-DDA6-4B48-9868-112DE431C284}" showPageBreaks="1" state="hidden">
      <selection sqref="A1:B1"/>
      <pageMargins left="0.75" right="0.75" top="1" bottom="1" header="0.5" footer="0.5"/>
      <pageSetup orientation="portrait" r:id="rId2"/>
      <headerFooter alignWithMargins="0"/>
    </customSheetView>
    <customSheetView guid="{6A6F11F6-4979-4331-B451-38654332CB39}" state="hidden">
      <selection sqref="A1:B1"/>
      <pageMargins left="0.75" right="0.75" top="1" bottom="1" header="0.5" footer="0.5"/>
      <pageSetup orientation="portrait" r:id="rId3"/>
      <headerFooter alignWithMargins="0"/>
    </customSheetView>
    <customSheetView guid="{237D8718-39ED-4FFE-B3B2-D1192F8D2E87}" state="hidden">
      <selection sqref="A1:B1"/>
      <pageMargins left="0.75" right="0.75" top="1" bottom="1" header="0.5" footer="0.5"/>
      <pageSetup orientation="portrait" r:id="rId4"/>
      <headerFooter alignWithMargins="0"/>
    </customSheetView>
    <customSheetView guid="{CD4CA1A8-824A-452F-BDBA-32A47C1B3013}" state="hidden">
      <selection sqref="A1:B1"/>
      <pageMargins left="0.75" right="0.75" top="1" bottom="1" header="0.5" footer="0.5"/>
      <pageSetup orientation="portrait" r:id="rId5"/>
      <headerFooter alignWithMargins="0"/>
    </customSheetView>
    <customSheetView guid="{ECEBABD0-566A-41C4-AA9A-38EA30EFEDA8}" state="hidden" showRuler="0">
      <selection sqref="A1:B1"/>
      <pageMargins left="0.75" right="0.75" top="1" bottom="1" header="0.5" footer="0.5"/>
      <pageSetup orientation="portrait" r:id="rId6"/>
      <headerFooter alignWithMargins="0"/>
    </customSheetView>
    <customSheetView guid="{8E7B022F-1113-4BA2-B2BA-8EDBE02A2557}" state="hidden" showRuler="0">
      <selection sqref="A1:B1"/>
      <pageMargins left="0.75" right="0.75" top="1" bottom="1" header="0.5" footer="0.5"/>
      <pageSetup orientation="portrait" r:id="rId7"/>
      <headerFooter alignWithMargins="0"/>
    </customSheetView>
    <customSheetView guid="{2FDEDC7A-220A-4BDB-8FCD-0C556B60E1DF}" state="hidden">
      <selection sqref="A1:B1"/>
      <pageMargins left="0.75" right="0.75" top="1" bottom="1" header="0.5" footer="0.5"/>
      <pageSetup orientation="portrait" r:id="rId8"/>
      <headerFooter alignWithMargins="0"/>
    </customSheetView>
    <customSheetView guid="{F68380CD-DF58-4BFA-A4C7-4B5C98AD7B16}" state="hidden">
      <selection sqref="A1:B1"/>
      <pageMargins left="0.75" right="0.75" top="1" bottom="1" header="0.5" footer="0.5"/>
      <pageSetup orientation="portrait" r:id="rId9"/>
      <headerFooter alignWithMargins="0"/>
    </customSheetView>
  </customSheetViews>
  <mergeCells count="1">
    <mergeCell ref="A1:B1"/>
  </mergeCells>
  <phoneticPr fontId="26" type="noConversion"/>
  <pageMargins left="0.75" right="0.75" top="1" bottom="1" header="0.5" footer="0.5"/>
  <pageSetup orientation="portrait" r:id="rId10"/>
  <headerFooter alignWithMargins="0">
    <oddHeader>&amp;C&amp;"Calibri"&amp;12&amp;KFF0000 DATA CLASSIFICATION : RESTRICTED&amp;1#_x000D_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Basic</vt:lpstr>
      <vt:lpstr>Cover</vt:lpstr>
      <vt:lpstr>Names of Bidder</vt:lpstr>
      <vt:lpstr>Attach 3(JV)</vt:lpstr>
      <vt:lpstr>Attach 3(QR)</vt:lpstr>
      <vt:lpstr>Attach 4</vt:lpstr>
      <vt:lpstr>Attach 4 (A)</vt:lpstr>
      <vt:lpstr>Attach 4 (B)</vt:lpstr>
      <vt:lpstr>Attach 5</vt:lpstr>
      <vt:lpstr>Attach 5A</vt:lpstr>
      <vt:lpstr>Attach 6 (C)</vt:lpstr>
      <vt:lpstr>Attach 6 (T)</vt:lpstr>
      <vt:lpstr>Attach 7</vt:lpstr>
      <vt:lpstr>Attach 8</vt:lpstr>
      <vt:lpstr>Attach 9</vt:lpstr>
      <vt:lpstr>Attach 10</vt:lpstr>
      <vt:lpstr>Attach 11</vt:lpstr>
      <vt:lpstr>Attach 12</vt:lpstr>
      <vt:lpstr>Attach 13</vt:lpstr>
      <vt:lpstr>Attach 14</vt:lpstr>
      <vt:lpstr>Attach 14-IP</vt:lpstr>
      <vt:lpstr>Attach 15</vt:lpstr>
      <vt:lpstr>Attach 16</vt:lpstr>
      <vt:lpstr>Attach 17</vt:lpstr>
      <vt:lpstr>Bid Form 1st Envelope</vt:lpstr>
      <vt:lpstr>e-Form</vt:lpstr>
      <vt:lpstr>N to W</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3(JV)'!Print_Area</vt:lpstr>
      <vt:lpstr>'Attach 3(QR)'!Print_Area</vt:lpstr>
      <vt:lpstr>'Attach 4'!Print_Area</vt:lpstr>
      <vt:lpstr>'Attach 4 (A)'!Print_Area</vt:lpstr>
      <vt:lpstr>'Attach 4 (B)'!Print_Area</vt:lpstr>
      <vt:lpstr>'Attach 5'!Print_Area</vt:lpstr>
      <vt:lpstr>'Attach 5A'!Print_Area</vt:lpstr>
      <vt:lpstr>'Attach 6 (C)'!Print_Area</vt:lpstr>
      <vt:lpstr>'Attach 6 (T)'!Print_Area</vt:lpstr>
      <vt:lpstr>'Attach 7'!Print_Area</vt:lpstr>
      <vt:lpstr>'Attach 8'!Print_Area</vt:lpstr>
      <vt:lpstr>'Attach 9'!Print_Area</vt:lpstr>
      <vt:lpstr>'Bid Form 1st Envelope'!Print_Area</vt:lpstr>
      <vt:lpstr>'e-Form'!Print_Area</vt:lpstr>
      <vt:lpstr>'Names of Bidder'!Print_Area</vt:lpstr>
      <vt:lpstr>'Attach 12'!Print_Titles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C Lakshmi Manogna {सी लक्ष्मी  मनोगना}</cp:lastModifiedBy>
  <cp:lastPrinted>2023-07-04T07:42:04Z</cp:lastPrinted>
  <dcterms:created xsi:type="dcterms:W3CDTF">2010-09-27T08:09:01Z</dcterms:created>
  <dcterms:modified xsi:type="dcterms:W3CDTF">2025-06-25T04:53:27Z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5961ef-6ad8-4ebf-ac83-5a6f539b3711_Enabled">
    <vt:lpwstr>true</vt:lpwstr>
  </property>
  <property fmtid="{D5CDD505-2E9C-101B-9397-08002B2CF9AE}" pid="3" name="MSIP_Label_1e5961ef-6ad8-4ebf-ac83-5a6f539b3711_SetDate">
    <vt:lpwstr>2025-06-25T04:53:12Z</vt:lpwstr>
  </property>
  <property fmtid="{D5CDD505-2E9C-101B-9397-08002B2CF9AE}" pid="4" name="MSIP_Label_1e5961ef-6ad8-4ebf-ac83-5a6f539b3711_Method">
    <vt:lpwstr>Privileged</vt:lpwstr>
  </property>
  <property fmtid="{D5CDD505-2E9C-101B-9397-08002B2CF9AE}" pid="5" name="MSIP_Label_1e5961ef-6ad8-4ebf-ac83-5a6f539b3711_Name">
    <vt:lpwstr>Restricted-IT</vt:lpwstr>
  </property>
  <property fmtid="{D5CDD505-2E9C-101B-9397-08002B2CF9AE}" pid="6" name="MSIP_Label_1e5961ef-6ad8-4ebf-ac83-5a6f539b3711_SiteId">
    <vt:lpwstr>7048075c-52c2-4a40-8e7c-5c5a5573c87f</vt:lpwstr>
  </property>
  <property fmtid="{D5CDD505-2E9C-101B-9397-08002B2CF9AE}" pid="7" name="MSIP_Label_1e5961ef-6ad8-4ebf-ac83-5a6f539b3711_ActionId">
    <vt:lpwstr>09ec28d8-fa67-4688-a28f-1d0c3704beb1</vt:lpwstr>
  </property>
  <property fmtid="{D5CDD505-2E9C-101B-9397-08002B2CF9AE}" pid="8" name="MSIP_Label_1e5961ef-6ad8-4ebf-ac83-5a6f539b3711_ContentBits">
    <vt:lpwstr>1</vt:lpwstr>
  </property>
  <property fmtid="{D5CDD505-2E9C-101B-9397-08002B2CF9AE}" pid="9" name="MSIP_Label_1e5961ef-6ad8-4ebf-ac83-5a6f539b3711_Tag">
    <vt:lpwstr>10, 0, 1, 1</vt:lpwstr>
  </property>
</Properties>
</file>